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workbookPr codeName="ThisWorkbook" defaultThemeVersion="166925"/>
  <mc:AlternateContent xmlns:mc="http://schemas.openxmlformats.org/markup-compatibility/2006">
    <mc:Choice Requires="x15">
      <x15ac:absPath xmlns:x15ac="http://schemas.microsoft.com/office/spreadsheetml/2010/11/ac" url="/Users/juniormartinez/Desktop/Consultoría Indices/Entregables/"/>
    </mc:Choice>
  </mc:AlternateContent>
  <xr:revisionPtr revIDLastSave="0" documentId="13_ncr:1_{ACF03CC1-3B43-3644-81BE-5083A32C2865}" xr6:coauthVersionLast="47" xr6:coauthVersionMax="47" xr10:uidLastSave="{00000000-0000-0000-0000-000000000000}"/>
  <bookViews>
    <workbookView xWindow="0" yWindow="500" windowWidth="13440" windowHeight="14980" activeTab="1" xr2:uid="{BF6648B1-D48E-B243-AE0F-B144DE08F7E4}"/>
  </bookViews>
  <sheets>
    <sheet name="Hoja1" sheetId="1" state="hidden" r:id="rId1"/>
    <sheet name="Índice de contenidos" sheetId="13" r:id="rId2"/>
    <sheet name="Licencia conducir.Ciudadanos_BD" sheetId="3" r:id="rId3"/>
    <sheet name="Licencia conducir.Ciudadanos_TO" sheetId="4" r:id="rId4"/>
    <sheet name="Licencia conducir.Ciudadanos_CV" sheetId="5" r:id="rId5"/>
    <sheet name="Licencia conducir. RRSS_BD" sheetId="7" r:id="rId6"/>
    <sheet name="Licencia conducir. RRSS_TO" sheetId="8" r:id="rId7"/>
    <sheet name="Licencia conducir. RRSS_CV" sheetId="9" r:id="rId8"/>
    <sheet name="Licencia conducir. PO_BD" sheetId="10" r:id="rId9"/>
    <sheet name="Licencia conducir. PO_TO" sheetId="11" r:id="rId10"/>
    <sheet name="Licencia conducir. PO_CV" sheetId="12" r:id="rId11"/>
    <sheet name="Licencia conducir. CO_DB" sheetId="14" r:id="rId12"/>
    <sheet name="Licencia conducir. CO_TO" sheetId="15" r:id="rId13"/>
    <sheet name="Licencia conducir. CO_CV" sheetId="16" r:id="rId14"/>
    <sheet name="Anuencia. Empresarios_DB" sheetId="17" r:id="rId15"/>
    <sheet name="Anuencia. Empresarios_TO" sheetId="18" r:id="rId16"/>
    <sheet name="Anuencia. Empresarios_CV" sheetId="19" r:id="rId17"/>
    <sheet name="Anuencia. Personal Operativo_DB" sheetId="20" r:id="rId18"/>
    <sheet name="Anuencia. Personal Operativo_TO" sheetId="23" r:id="rId19"/>
    <sheet name="Anuencia. Personal Operativo_CV" sheetId="24" r:id="rId20"/>
    <sheet name="Anuencia. Coordinación_DB" sheetId="25" r:id="rId21"/>
    <sheet name="Anuencia. Coordinación_TO" sheetId="26" r:id="rId22"/>
    <sheet name="Anuencia. Coordinación_CV" sheetId="27" r:id="rId23"/>
    <sheet name="Uso de Suelo. Empresarios_DB" sheetId="28" r:id="rId24"/>
    <sheet name="Uso de Suelo. Empresarios_TO" sheetId="30" r:id="rId25"/>
    <sheet name="Uso de Suelo. Empresarios_CV" sheetId="31" r:id="rId26"/>
    <sheet name="Uso de Suelo. PO_DB" sheetId="33" r:id="rId27"/>
    <sheet name="Uso de Suelo. PO_TO" sheetId="34" r:id="rId28"/>
    <sheet name="Uso de suelo. PO_CV" sheetId="35" r:id="rId29"/>
    <sheet name="Uso de Suelo. Coordinación_DB" sheetId="37" r:id="rId30"/>
    <sheet name="Uso de Suelo. Coordinación_TO" sheetId="38" r:id="rId31"/>
    <sheet name="Uso de Suelo. Coordinación_CV" sheetId="39" r:id="rId32"/>
    <sheet name="Encuesta. Directivos_DB" sheetId="42" r:id="rId33"/>
    <sheet name="Encuesta. Directivos_TO" sheetId="43" r:id="rId34"/>
    <sheet name="Encuesta. Directivos_CV" sheetId="44" r:id="rId35"/>
    <sheet name="Resumen de scores por pilar" sheetId="45" r:id="rId36"/>
    <sheet name="IPCGT por pilar y Semáforo" sheetId="47" r:id="rId37"/>
    <sheet name="Resumen del IPCGT" sheetId="48" r:id="rId38"/>
  </sheets>
  <definedNames>
    <definedName name="_xlnm._FilterDatabase" localSheetId="22" hidden="1">'Anuencia. Coordinación_CV'!$A$1:$BZ$19</definedName>
    <definedName name="_xlnm._FilterDatabase" localSheetId="21" hidden="1">'Anuencia. Coordinación_TO'!$A$3:$H$63</definedName>
    <definedName name="_xlnm._FilterDatabase" localSheetId="16" hidden="1">'Anuencia. Empresarios_CV'!$Z$1:$AW$32</definedName>
    <definedName name="_xlnm._FilterDatabase" localSheetId="15" hidden="1">'Anuencia. Empresarios_TO'!$A$3:$H$53</definedName>
    <definedName name="_xlnm._FilterDatabase" localSheetId="19" hidden="1">'Anuencia. Personal Operativo_CV'!$A$1:$CV$30</definedName>
    <definedName name="_xlnm._FilterDatabase" localSheetId="18" hidden="1">'Anuencia. Personal Operativo_TO'!$A$3:$H$76</definedName>
    <definedName name="_xlnm._FilterDatabase" localSheetId="34" hidden="1">'Encuesta. Directivos_CV'!$A$1:$BX$17</definedName>
    <definedName name="_xlnm._FilterDatabase" localSheetId="33" hidden="1">'Encuesta. Directivos_TO'!$A$3:$H$65</definedName>
    <definedName name="_xlnm._FilterDatabase" localSheetId="36" hidden="1">'IPCGT por pilar y Semáforo'!$A$78:$B$85</definedName>
    <definedName name="_xlnm._FilterDatabase" localSheetId="13" hidden="1">'Licencia conducir. CO_CV'!$AN$1:$BY$20</definedName>
    <definedName name="_xlnm._FilterDatabase" localSheetId="12" hidden="1">'Licencia conducir. CO_TO'!$A$3:$H$63</definedName>
    <definedName name="_xlnm._FilterDatabase" localSheetId="10" hidden="1">'Licencia conducir. PO_CV'!$AY$1:$CU$30</definedName>
    <definedName name="_xlnm._FilterDatabase" localSheetId="9" hidden="1">'Licencia conducir. PO_TO'!$A$3:$H$76</definedName>
    <definedName name="_xlnm._FilterDatabase" localSheetId="7" hidden="1">'Licencia conducir. RRSS_CV'!$A$1:$U$73</definedName>
    <definedName name="_xlnm._FilterDatabase" localSheetId="6" hidden="1">'Licencia conducir. RRSS_TO'!$A$3:$H$49</definedName>
    <definedName name="_xlnm._FilterDatabase" localSheetId="2" hidden="1">'Licencia conducir.Ciudadanos_BD'!$A$1:$DU$226</definedName>
    <definedName name="_xlnm._FilterDatabase" localSheetId="4" hidden="1">'Licencia conducir.Ciudadanos_CV'!$W$1:$AQ$225</definedName>
    <definedName name="_xlnm._FilterDatabase" localSheetId="3" hidden="1">'Licencia conducir.Ciudadanos_TO'!$A$3:$H$49</definedName>
    <definedName name="_xlnm._FilterDatabase" localSheetId="35" hidden="1">'Resumen de scores por pilar'!$A$1:$BW$119</definedName>
    <definedName name="_xlnm._FilterDatabase" localSheetId="31" hidden="1">'Uso de Suelo. Coordinación_CV'!$AN$1:$BY$11</definedName>
    <definedName name="_xlnm._FilterDatabase" localSheetId="30" hidden="1">'Uso de Suelo. Coordinación_TO'!$A$3:$H$63</definedName>
    <definedName name="_xlnm._FilterDatabase" localSheetId="25" hidden="1">'Uso de Suelo. Empresarios_CV'!$Z$1:$AW$52</definedName>
    <definedName name="_xlnm._FilterDatabase" localSheetId="24" hidden="1">'Uso de Suelo. Empresarios_TO'!$A$3:$H$53</definedName>
    <definedName name="_xlnm._FilterDatabase" localSheetId="28" hidden="1">'Uso de suelo. PO_CV'!$AY$1:$CU$20</definedName>
    <definedName name="_xlnm._FilterDatabase" localSheetId="27" hidden="1">'Uso de Suelo. PO_TO'!$A$3:$H$76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6" i="47" l="1"/>
  <c r="C76" i="47"/>
  <c r="D6" i="48"/>
  <c r="E6" i="48"/>
  <c r="F6" i="48"/>
  <c r="G6" i="48"/>
  <c r="G7" i="48" s="1"/>
  <c r="H6" i="48"/>
  <c r="C6" i="48"/>
  <c r="D5" i="48"/>
  <c r="E5" i="48"/>
  <c r="F5" i="48"/>
  <c r="F7" i="48" s="1"/>
  <c r="G5" i="48"/>
  <c r="H5" i="48"/>
  <c r="H7" i="48" s="1"/>
  <c r="C5" i="48"/>
  <c r="D4" i="48"/>
  <c r="E4" i="48"/>
  <c r="F4" i="48"/>
  <c r="G4" i="48"/>
  <c r="H4" i="48"/>
  <c r="C4" i="48"/>
  <c r="E76" i="47"/>
  <c r="F76" i="47"/>
  <c r="G76" i="47"/>
  <c r="H76" i="47"/>
  <c r="F61" i="47"/>
  <c r="E61" i="47"/>
  <c r="D61" i="47"/>
  <c r="G61" i="47"/>
  <c r="H61" i="47"/>
  <c r="C61" i="47"/>
  <c r="E25" i="47"/>
  <c r="D25" i="47"/>
  <c r="F25" i="47"/>
  <c r="G25" i="47"/>
  <c r="H25" i="47"/>
  <c r="C25" i="47"/>
  <c r="E13" i="47"/>
  <c r="D13" i="47"/>
  <c r="F13" i="47"/>
  <c r="G13" i="47"/>
  <c r="H13" i="47"/>
  <c r="C13" i="47"/>
  <c r="IS6" i="45"/>
  <c r="D7" i="48" l="1"/>
  <c r="I4" i="48"/>
  <c r="I6" i="48"/>
  <c r="I5" i="48"/>
  <c r="E7" i="48"/>
  <c r="C7" i="48"/>
  <c r="I7" i="48" s="1"/>
  <c r="D72" i="47"/>
  <c r="E72" i="47"/>
  <c r="G68" i="47"/>
  <c r="H68" i="47"/>
  <c r="H60" i="47"/>
  <c r="H56" i="47"/>
  <c r="G55" i="47"/>
  <c r="H51" i="47"/>
  <c r="G46" i="47"/>
  <c r="G36" i="47"/>
  <c r="H31" i="47"/>
  <c r="E15" i="47"/>
  <c r="F15" i="47"/>
  <c r="G15" i="47"/>
  <c r="E2" i="47"/>
  <c r="G3" i="47"/>
  <c r="H7" i="47"/>
  <c r="E8" i="47"/>
  <c r="F8" i="47"/>
  <c r="G8" i="47"/>
  <c r="H8" i="47"/>
  <c r="E12" i="47"/>
  <c r="F12" i="47"/>
  <c r="EV4" i="45"/>
  <c r="EA4" i="45"/>
  <c r="BM4" i="45"/>
  <c r="SR5" i="45"/>
  <c r="SR6" i="45"/>
  <c r="SR7" i="45"/>
  <c r="SR8" i="45"/>
  <c r="F72" i="47" s="1"/>
  <c r="SR9" i="45"/>
  <c r="SR10" i="45"/>
  <c r="SR11" i="45"/>
  <c r="SR12" i="45"/>
  <c r="G72" i="47" s="1"/>
  <c r="SR13" i="45"/>
  <c r="SR14" i="45"/>
  <c r="SR15" i="45"/>
  <c r="SR16" i="45"/>
  <c r="SR17" i="45"/>
  <c r="H72" i="47" s="1"/>
  <c r="SR4" i="45"/>
  <c r="C72" i="47" s="1"/>
  <c r="SN5" i="45"/>
  <c r="SN6" i="45"/>
  <c r="SN7" i="45"/>
  <c r="SN8" i="45"/>
  <c r="D71" i="47" s="1"/>
  <c r="SN9" i="45"/>
  <c r="F71" i="47" s="1"/>
  <c r="SN10" i="45"/>
  <c r="G71" i="47" s="1"/>
  <c r="SN11" i="45"/>
  <c r="H71" i="47" s="1"/>
  <c r="SN4" i="45"/>
  <c r="SJ5" i="45"/>
  <c r="SJ6" i="45"/>
  <c r="E70" i="47" s="1"/>
  <c r="SJ7" i="45"/>
  <c r="SJ8" i="45"/>
  <c r="SJ9" i="45"/>
  <c r="F70" i="47" s="1"/>
  <c r="SJ10" i="45"/>
  <c r="SJ11" i="45"/>
  <c r="G70" i="47" s="1"/>
  <c r="SJ12" i="45"/>
  <c r="SJ13" i="45"/>
  <c r="SJ14" i="45"/>
  <c r="SJ15" i="45"/>
  <c r="H70" i="47" s="1"/>
  <c r="SJ4" i="45"/>
  <c r="SE5" i="45"/>
  <c r="D68" i="47" s="1"/>
  <c r="SE6" i="45"/>
  <c r="E68" i="47" s="1"/>
  <c r="SE7" i="45"/>
  <c r="F68" i="47" s="1"/>
  <c r="SE8" i="45"/>
  <c r="SE9" i="45"/>
  <c r="SE4" i="45"/>
  <c r="C68" i="47" s="1"/>
  <c r="SA5" i="45"/>
  <c r="G67" i="47" s="1"/>
  <c r="SA6" i="45"/>
  <c r="SA7" i="45"/>
  <c r="SA8" i="45"/>
  <c r="SA9" i="45"/>
  <c r="SA10" i="45"/>
  <c r="H67" i="47" s="1"/>
  <c r="SA4" i="45"/>
  <c r="C67" i="47" s="1"/>
  <c r="RV5" i="45"/>
  <c r="D65" i="47" s="1"/>
  <c r="RV6" i="45"/>
  <c r="RV7" i="45"/>
  <c r="F65" i="47" s="1"/>
  <c r="RV8" i="45"/>
  <c r="G65" i="47" s="1"/>
  <c r="RV9" i="45"/>
  <c r="RV10" i="45"/>
  <c r="RV11" i="45"/>
  <c r="RV12" i="45"/>
  <c r="RV13" i="45"/>
  <c r="RV14" i="45"/>
  <c r="RV15" i="45"/>
  <c r="RV16" i="45"/>
  <c r="RV17" i="45"/>
  <c r="H65" i="47" s="1"/>
  <c r="RV4" i="45"/>
  <c r="C65" i="47" s="1"/>
  <c r="RR5" i="45"/>
  <c r="D64" i="47" s="1"/>
  <c r="RR6" i="45"/>
  <c r="F64" i="47" s="1"/>
  <c r="RR7" i="45"/>
  <c r="G64" i="47" s="1"/>
  <c r="RR8" i="45"/>
  <c r="RR9" i="45"/>
  <c r="RR10" i="45"/>
  <c r="RR11" i="45"/>
  <c r="RR12" i="45"/>
  <c r="RR13" i="45"/>
  <c r="RR14" i="45"/>
  <c r="H64" i="47" s="1"/>
  <c r="RR4" i="45"/>
  <c r="C64" i="47" s="1"/>
  <c r="BF3" i="12" a="1"/>
  <c r="BF3" i="12" s="1"/>
  <c r="RL5" i="45"/>
  <c r="D60" i="47" s="1"/>
  <c r="RL6" i="45"/>
  <c r="E60" i="47" s="1"/>
  <c r="RL7" i="45"/>
  <c r="RL8" i="45"/>
  <c r="F60" i="47" s="1"/>
  <c r="RL9" i="45"/>
  <c r="RL10" i="45"/>
  <c r="RL11" i="45"/>
  <c r="RL12" i="45"/>
  <c r="G60" i="47" s="1"/>
  <c r="RL13" i="45"/>
  <c r="RL14" i="45"/>
  <c r="RL15" i="45"/>
  <c r="RL16" i="45"/>
  <c r="RL17" i="45"/>
  <c r="RL4" i="45"/>
  <c r="C60" i="47" s="1"/>
  <c r="QL5" i="45"/>
  <c r="QL6" i="45"/>
  <c r="QL7" i="45"/>
  <c r="QL8" i="45"/>
  <c r="D59" i="47" s="1"/>
  <c r="QL9" i="45"/>
  <c r="F59" i="47" s="1"/>
  <c r="QL10" i="45"/>
  <c r="G59" i="47" s="1"/>
  <c r="QL11" i="45"/>
  <c r="H59" i="47" s="1"/>
  <c r="QL4" i="45"/>
  <c r="PJ5" i="45"/>
  <c r="PJ6" i="45"/>
  <c r="E58" i="47" s="1"/>
  <c r="PJ7" i="45"/>
  <c r="PJ8" i="45"/>
  <c r="PJ9" i="45"/>
  <c r="F58" i="47" s="1"/>
  <c r="PJ10" i="45"/>
  <c r="PJ11" i="45"/>
  <c r="G58" i="47" s="1"/>
  <c r="PJ12" i="45"/>
  <c r="PJ13" i="45"/>
  <c r="PJ14" i="45"/>
  <c r="PJ15" i="45"/>
  <c r="H58" i="47" s="1"/>
  <c r="PJ4" i="45"/>
  <c r="OG5" i="45"/>
  <c r="OG6" i="45"/>
  <c r="OG7" i="45"/>
  <c r="OG8" i="45"/>
  <c r="OG9" i="45"/>
  <c r="OG10" i="45"/>
  <c r="OG11" i="45"/>
  <c r="OG12" i="45"/>
  <c r="F57" i="47" s="1"/>
  <c r="OG13" i="45"/>
  <c r="OG14" i="45"/>
  <c r="OG15" i="45"/>
  <c r="G57" i="47" s="1"/>
  <c r="OG16" i="45"/>
  <c r="OG17" i="45"/>
  <c r="OG18" i="45"/>
  <c r="OG19" i="45"/>
  <c r="OG20" i="45"/>
  <c r="H57" i="47" s="1"/>
  <c r="OG4" i="45"/>
  <c r="OC5" i="45"/>
  <c r="D56" i="47" s="1"/>
  <c r="OC6" i="45"/>
  <c r="E56" i="47" s="1"/>
  <c r="OC7" i="45"/>
  <c r="F56" i="47" s="1"/>
  <c r="OC8" i="45"/>
  <c r="G56" i="47" s="1"/>
  <c r="OC9" i="45"/>
  <c r="OC4" i="45"/>
  <c r="C56" i="47" s="1"/>
  <c r="NA5" i="45"/>
  <c r="NA6" i="45"/>
  <c r="NA7" i="45"/>
  <c r="NA8" i="45"/>
  <c r="NA9" i="45"/>
  <c r="NA10" i="45"/>
  <c r="H55" i="47" s="1"/>
  <c r="NA4" i="45"/>
  <c r="C55" i="47" s="1"/>
  <c r="BH2" i="24" a="1"/>
  <c r="BH2" i="24" s="1"/>
  <c r="LX5" i="45"/>
  <c r="LX6" i="45"/>
  <c r="LX7" i="45"/>
  <c r="E54" i="47" s="1"/>
  <c r="LX8" i="45"/>
  <c r="G54" i="47" s="1"/>
  <c r="LX9" i="45"/>
  <c r="LX10" i="45"/>
  <c r="LX11" i="45"/>
  <c r="LX12" i="45"/>
  <c r="LX4" i="45"/>
  <c r="LT5" i="45"/>
  <c r="D53" i="47" s="1"/>
  <c r="LT6" i="45"/>
  <c r="LT7" i="45"/>
  <c r="F53" i="47" s="1"/>
  <c r="LT8" i="45"/>
  <c r="G53" i="47" s="1"/>
  <c r="LT9" i="45"/>
  <c r="LT10" i="45"/>
  <c r="LT11" i="45"/>
  <c r="LT12" i="45"/>
  <c r="LT13" i="45"/>
  <c r="LT14" i="45"/>
  <c r="LT15" i="45"/>
  <c r="LT16" i="45"/>
  <c r="LT17" i="45"/>
  <c r="H53" i="47" s="1"/>
  <c r="LT4" i="45"/>
  <c r="C53" i="47" s="1"/>
  <c r="KR5" i="45"/>
  <c r="D52" i="47" s="1"/>
  <c r="KR6" i="45"/>
  <c r="F52" i="47" s="1"/>
  <c r="KR7" i="45"/>
  <c r="G52" i="47" s="1"/>
  <c r="KR8" i="45"/>
  <c r="KR9" i="45"/>
  <c r="KR10" i="45"/>
  <c r="KR11" i="45"/>
  <c r="KR12" i="45"/>
  <c r="KR13" i="45"/>
  <c r="KR14" i="45"/>
  <c r="H52" i="47" s="1"/>
  <c r="KR4" i="45"/>
  <c r="C52" i="47" s="1"/>
  <c r="JO5" i="45"/>
  <c r="JO6" i="45"/>
  <c r="JO7" i="45"/>
  <c r="JO8" i="45"/>
  <c r="JO9" i="45"/>
  <c r="JO10" i="45"/>
  <c r="JO11" i="45"/>
  <c r="JO12" i="45"/>
  <c r="JO13" i="45"/>
  <c r="JO14" i="45"/>
  <c r="JO15" i="45"/>
  <c r="JO16" i="45"/>
  <c r="JO17" i="45"/>
  <c r="JO18" i="45"/>
  <c r="JO19" i="45"/>
  <c r="JO20" i="45"/>
  <c r="JO21" i="45"/>
  <c r="JO22" i="45"/>
  <c r="JO23" i="45"/>
  <c r="JO24" i="45"/>
  <c r="JO25" i="45"/>
  <c r="JO26" i="45"/>
  <c r="JO27" i="45"/>
  <c r="JO28" i="45"/>
  <c r="D51" i="47" s="1"/>
  <c r="JO29" i="45"/>
  <c r="JO30" i="45"/>
  <c r="JO31" i="45"/>
  <c r="E51" i="47" s="1"/>
  <c r="JO32" i="45"/>
  <c r="F51" i="47" s="1"/>
  <c r="JO33" i="45"/>
  <c r="JO34" i="45"/>
  <c r="JO35" i="45"/>
  <c r="JO36" i="45"/>
  <c r="G51" i="47" s="1"/>
  <c r="JO37" i="45"/>
  <c r="JO38" i="45"/>
  <c r="JO39" i="45"/>
  <c r="JO4" i="45"/>
  <c r="JK5" i="45"/>
  <c r="JK6" i="45"/>
  <c r="JK8" i="45"/>
  <c r="JK16" i="45"/>
  <c r="JK17" i="45"/>
  <c r="JK18" i="45"/>
  <c r="JK19" i="45"/>
  <c r="JK20" i="45"/>
  <c r="JK23" i="45"/>
  <c r="JK24" i="45"/>
  <c r="JK25" i="45"/>
  <c r="JK26" i="45"/>
  <c r="JK27" i="45"/>
  <c r="JK28" i="45"/>
  <c r="JK29" i="45"/>
  <c r="JK30" i="45"/>
  <c r="JK31" i="45"/>
  <c r="JK32" i="45"/>
  <c r="JK34" i="45"/>
  <c r="JK35" i="45"/>
  <c r="JK38" i="45"/>
  <c r="JK40" i="45"/>
  <c r="JK43" i="45"/>
  <c r="JK44" i="45"/>
  <c r="JK45" i="45"/>
  <c r="JK48" i="45"/>
  <c r="JK49" i="45"/>
  <c r="JK50" i="45"/>
  <c r="JK51" i="45"/>
  <c r="JK52" i="45"/>
  <c r="JK53" i="45"/>
  <c r="JK54" i="45"/>
  <c r="JK55" i="45"/>
  <c r="JK56" i="45"/>
  <c r="JK57" i="45"/>
  <c r="JK58" i="45"/>
  <c r="D50" i="47" s="1"/>
  <c r="JK59" i="45"/>
  <c r="JK60" i="45"/>
  <c r="JK61" i="45"/>
  <c r="JK62" i="45"/>
  <c r="JK63" i="45"/>
  <c r="JK64" i="45"/>
  <c r="JK65" i="45"/>
  <c r="JK66" i="45"/>
  <c r="JK67" i="45"/>
  <c r="JK68" i="45"/>
  <c r="JK69" i="45"/>
  <c r="JK70" i="45"/>
  <c r="JK71" i="45"/>
  <c r="JK72" i="45"/>
  <c r="JK73" i="45"/>
  <c r="JK74" i="45"/>
  <c r="JK75" i="45"/>
  <c r="JK76" i="45"/>
  <c r="JK77" i="45"/>
  <c r="JK78" i="45"/>
  <c r="JK79" i="45"/>
  <c r="JK80" i="45"/>
  <c r="JK81" i="45"/>
  <c r="JK82" i="45"/>
  <c r="JK83" i="45"/>
  <c r="JK84" i="45"/>
  <c r="JK85" i="45"/>
  <c r="JK86" i="45"/>
  <c r="JK87" i="45"/>
  <c r="JK88" i="45"/>
  <c r="JK89" i="45"/>
  <c r="JK90" i="45"/>
  <c r="JK91" i="45"/>
  <c r="JK92" i="45"/>
  <c r="JK93" i="45"/>
  <c r="JK94" i="45"/>
  <c r="JK95" i="45"/>
  <c r="JK96" i="45"/>
  <c r="JK97" i="45"/>
  <c r="JK98" i="45"/>
  <c r="JK99" i="45"/>
  <c r="JK100" i="45"/>
  <c r="JK101" i="45"/>
  <c r="JK102" i="45"/>
  <c r="JK104" i="45"/>
  <c r="F50" i="47" s="1"/>
  <c r="JK105" i="45"/>
  <c r="JK106" i="45"/>
  <c r="JK108" i="45"/>
  <c r="JK110" i="45"/>
  <c r="G50" i="47" s="1"/>
  <c r="JK111" i="45"/>
  <c r="JK112" i="45"/>
  <c r="JK113" i="45"/>
  <c r="JK114" i="45"/>
  <c r="JK115" i="45"/>
  <c r="JK116" i="45"/>
  <c r="JK117" i="45"/>
  <c r="JK118" i="45"/>
  <c r="JK119" i="45"/>
  <c r="H50" i="47" s="1"/>
  <c r="JK4" i="45"/>
  <c r="IS9" i="45"/>
  <c r="JF5" i="45"/>
  <c r="D48" i="47" s="1"/>
  <c r="JF6" i="45"/>
  <c r="E48" i="47" s="1"/>
  <c r="JF7" i="45"/>
  <c r="JF8" i="45"/>
  <c r="F48" i="47" s="1"/>
  <c r="JF9" i="45"/>
  <c r="JF10" i="45"/>
  <c r="JF11" i="45"/>
  <c r="JF12" i="45"/>
  <c r="G48" i="47" s="1"/>
  <c r="JF13" i="45"/>
  <c r="JF14" i="45"/>
  <c r="JF15" i="45"/>
  <c r="JF16" i="45"/>
  <c r="JF17" i="45"/>
  <c r="H48" i="47" s="1"/>
  <c r="JF4" i="45"/>
  <c r="C48" i="47" s="1"/>
  <c r="IX5" i="45"/>
  <c r="IX6" i="45"/>
  <c r="IX7" i="45"/>
  <c r="IX8" i="45"/>
  <c r="D47" i="47" s="1"/>
  <c r="IX9" i="45"/>
  <c r="F47" i="47" s="1"/>
  <c r="IX10" i="45"/>
  <c r="G47" i="47" s="1"/>
  <c r="IX11" i="45"/>
  <c r="H47" i="47" s="1"/>
  <c r="IX4" i="45"/>
  <c r="IS5" i="45"/>
  <c r="E46" i="47"/>
  <c r="IS7" i="45"/>
  <c r="IS8" i="45"/>
  <c r="IS10" i="45"/>
  <c r="F46" i="47" s="1"/>
  <c r="IS11" i="45"/>
  <c r="IS12" i="45"/>
  <c r="IS13" i="45"/>
  <c r="IS14" i="45"/>
  <c r="IS15" i="45"/>
  <c r="H46" i="47" s="1"/>
  <c r="IS4" i="45"/>
  <c r="C46" i="47" s="1"/>
  <c r="II5" i="45"/>
  <c r="D44" i="47" s="1"/>
  <c r="II6" i="45"/>
  <c r="E44" i="47" s="1"/>
  <c r="II7" i="45"/>
  <c r="F44" i="47" s="1"/>
  <c r="II8" i="45"/>
  <c r="G44" i="47" s="1"/>
  <c r="II9" i="45"/>
  <c r="H44" i="47" s="1"/>
  <c r="II4" i="45"/>
  <c r="C44" i="47" s="1"/>
  <c r="ID5" i="45"/>
  <c r="ID6" i="45"/>
  <c r="ID7" i="45"/>
  <c r="ID8" i="45"/>
  <c r="ID9" i="45"/>
  <c r="ID10" i="45"/>
  <c r="H43" i="47" s="1"/>
  <c r="ID4" i="45"/>
  <c r="C43" i="47" s="1"/>
  <c r="HT5" i="45"/>
  <c r="D41" i="47" s="1"/>
  <c r="HT6" i="45"/>
  <c r="HT7" i="45"/>
  <c r="F41" i="47" s="1"/>
  <c r="HT8" i="45"/>
  <c r="G41" i="47" s="1"/>
  <c r="HT9" i="45"/>
  <c r="HT10" i="45"/>
  <c r="HT11" i="45"/>
  <c r="HT12" i="45"/>
  <c r="HT13" i="45"/>
  <c r="HT14" i="45"/>
  <c r="HT15" i="45"/>
  <c r="HT16" i="45"/>
  <c r="HT17" i="45"/>
  <c r="H41" i="47" s="1"/>
  <c r="HT4" i="45"/>
  <c r="C41" i="47" s="1"/>
  <c r="HO5" i="45"/>
  <c r="D40" i="47" s="1"/>
  <c r="HO6" i="45"/>
  <c r="F40" i="47" s="1"/>
  <c r="HO7" i="45"/>
  <c r="G40" i="47" s="1"/>
  <c r="HO8" i="45"/>
  <c r="HO9" i="45"/>
  <c r="HO10" i="45"/>
  <c r="HO11" i="45"/>
  <c r="HO12" i="45"/>
  <c r="HO13" i="45"/>
  <c r="HO14" i="45"/>
  <c r="H40" i="47" s="1"/>
  <c r="HO4" i="45"/>
  <c r="C40" i="47" s="1"/>
  <c r="HD5" i="45"/>
  <c r="D36" i="47" s="1"/>
  <c r="HD6" i="45"/>
  <c r="E36" i="47" s="1"/>
  <c r="HD7" i="45"/>
  <c r="HD8" i="45"/>
  <c r="F36" i="47" s="1"/>
  <c r="HD9" i="45"/>
  <c r="HD10" i="45"/>
  <c r="HD11" i="45"/>
  <c r="HD12" i="45"/>
  <c r="HD13" i="45"/>
  <c r="HD14" i="45"/>
  <c r="HD15" i="45"/>
  <c r="HD16" i="45"/>
  <c r="HD17" i="45"/>
  <c r="H36" i="47" s="1"/>
  <c r="HD4" i="45"/>
  <c r="C36" i="47" s="1"/>
  <c r="GV5" i="45"/>
  <c r="GV6" i="45"/>
  <c r="GV7" i="45"/>
  <c r="GV8" i="45"/>
  <c r="D35" i="47" s="1"/>
  <c r="GV9" i="45"/>
  <c r="F35" i="47" s="1"/>
  <c r="GV10" i="45"/>
  <c r="G35" i="47" s="1"/>
  <c r="GV11" i="45"/>
  <c r="H35" i="47" s="1"/>
  <c r="GV4" i="45"/>
  <c r="C35" i="47" s="1"/>
  <c r="GN5" i="45"/>
  <c r="GN6" i="45"/>
  <c r="E34" i="47" s="1"/>
  <c r="GN7" i="45"/>
  <c r="GN8" i="45"/>
  <c r="GN9" i="45"/>
  <c r="F34" i="47" s="1"/>
  <c r="GN10" i="45"/>
  <c r="GN11" i="45"/>
  <c r="G34" i="47" s="1"/>
  <c r="GN12" i="45"/>
  <c r="GN13" i="45"/>
  <c r="GN14" i="45"/>
  <c r="GN15" i="45"/>
  <c r="H34" i="47" s="1"/>
  <c r="GN4" i="45"/>
  <c r="GE5" i="45"/>
  <c r="D32" i="47" s="1"/>
  <c r="GE6" i="45"/>
  <c r="E32" i="47" s="1"/>
  <c r="GE7" i="45"/>
  <c r="F32" i="47" s="1"/>
  <c r="GE8" i="45"/>
  <c r="G32" i="47" s="1"/>
  <c r="GE9" i="45"/>
  <c r="H32" i="47" s="1"/>
  <c r="GE4" i="45"/>
  <c r="C32" i="47" s="1"/>
  <c r="FW5" i="45"/>
  <c r="FW6" i="45"/>
  <c r="FW7" i="45"/>
  <c r="G31" i="47" s="1"/>
  <c r="FW8" i="45"/>
  <c r="FW9" i="45"/>
  <c r="FW10" i="45"/>
  <c r="FW4" i="45"/>
  <c r="C31" i="47" s="1"/>
  <c r="FN5" i="45"/>
  <c r="FN6" i="45"/>
  <c r="D29" i="47" s="1"/>
  <c r="FN7" i="45"/>
  <c r="F29" i="47" s="1"/>
  <c r="FN8" i="45"/>
  <c r="G29" i="47" s="1"/>
  <c r="FN9" i="45"/>
  <c r="FN10" i="45"/>
  <c r="FN11" i="45"/>
  <c r="FN12" i="45"/>
  <c r="FN13" i="45"/>
  <c r="FN14" i="45"/>
  <c r="FN15" i="45"/>
  <c r="FN16" i="45"/>
  <c r="FN17" i="45"/>
  <c r="H29" i="47" s="1"/>
  <c r="FN4" i="45"/>
  <c r="C29" i="47" s="1"/>
  <c r="FF5" i="45"/>
  <c r="D28" i="47" s="1"/>
  <c r="FF6" i="45"/>
  <c r="F28" i="47" s="1"/>
  <c r="FF7" i="45"/>
  <c r="G28" i="47" s="1"/>
  <c r="FF8" i="45"/>
  <c r="FF9" i="45"/>
  <c r="FF10" i="45"/>
  <c r="FF11" i="45"/>
  <c r="FF12" i="45"/>
  <c r="FF13" i="45"/>
  <c r="FF14" i="45"/>
  <c r="H28" i="47" s="1"/>
  <c r="FF4" i="45"/>
  <c r="C28" i="47" s="1"/>
  <c r="EV5" i="45"/>
  <c r="EV6" i="45"/>
  <c r="EV7" i="45"/>
  <c r="EV8" i="45"/>
  <c r="G21" i="47" s="1"/>
  <c r="EV9" i="45"/>
  <c r="EV10" i="45"/>
  <c r="EV11" i="45"/>
  <c r="EV12" i="45"/>
  <c r="EV13" i="45"/>
  <c r="EV14" i="45"/>
  <c r="EV15" i="45"/>
  <c r="EV16" i="45"/>
  <c r="F21" i="47" s="1"/>
  <c r="EV17" i="45"/>
  <c r="EV18" i="45"/>
  <c r="EV19" i="45"/>
  <c r="EV20" i="45"/>
  <c r="H21" i="47" s="1"/>
  <c r="EA5" i="45"/>
  <c r="EA6" i="45"/>
  <c r="EA7" i="45"/>
  <c r="E18" i="47" s="1"/>
  <c r="EA8" i="45"/>
  <c r="G18" i="47" s="1"/>
  <c r="EA9" i="45"/>
  <c r="EA10" i="45"/>
  <c r="EA11" i="45"/>
  <c r="EA12" i="45"/>
  <c r="DF5" i="45"/>
  <c r="DF6" i="45"/>
  <c r="DF7" i="45"/>
  <c r="DF8" i="45"/>
  <c r="DF9" i="45"/>
  <c r="DF10" i="45"/>
  <c r="DF11" i="45"/>
  <c r="DF12" i="45"/>
  <c r="DF13" i="45"/>
  <c r="DF14" i="45"/>
  <c r="DF15" i="45"/>
  <c r="DF16" i="45"/>
  <c r="DF17" i="45"/>
  <c r="DF18" i="45"/>
  <c r="DF19" i="45"/>
  <c r="DF20" i="45"/>
  <c r="DF21" i="45"/>
  <c r="DF22" i="45"/>
  <c r="DF23" i="45"/>
  <c r="DF24" i="45"/>
  <c r="DF25" i="45"/>
  <c r="DF26" i="45"/>
  <c r="DF27" i="45"/>
  <c r="DF28" i="45"/>
  <c r="D15" i="47" s="1"/>
  <c r="DF29" i="45"/>
  <c r="DF30" i="45"/>
  <c r="DF31" i="45"/>
  <c r="DF32" i="45"/>
  <c r="DF33" i="45"/>
  <c r="DF34" i="45"/>
  <c r="DF35" i="45"/>
  <c r="DF36" i="45"/>
  <c r="DF37" i="45"/>
  <c r="DF38" i="45"/>
  <c r="DF39" i="45"/>
  <c r="H15" i="47" s="1"/>
  <c r="DF4" i="45"/>
  <c r="CO5" i="45"/>
  <c r="CO6" i="45"/>
  <c r="CO7" i="45"/>
  <c r="CO8" i="45"/>
  <c r="CO9" i="45"/>
  <c r="CO10" i="45"/>
  <c r="CO11" i="45"/>
  <c r="CO12" i="45"/>
  <c r="CO13" i="45"/>
  <c r="CO14" i="45"/>
  <c r="CO15" i="45"/>
  <c r="CO16" i="45"/>
  <c r="CO17" i="45"/>
  <c r="CO18" i="45"/>
  <c r="CO19" i="45"/>
  <c r="CO20" i="45"/>
  <c r="CO21" i="45"/>
  <c r="CO22" i="45"/>
  <c r="CO23" i="45"/>
  <c r="CO24" i="45"/>
  <c r="CO25" i="45"/>
  <c r="CO26" i="45"/>
  <c r="CO27" i="45"/>
  <c r="CO28" i="45"/>
  <c r="CO29" i="45"/>
  <c r="CO30" i="45"/>
  <c r="CO31" i="45"/>
  <c r="CO32" i="45"/>
  <c r="CO33" i="45"/>
  <c r="CO34" i="45"/>
  <c r="CO35" i="45"/>
  <c r="CO36" i="45"/>
  <c r="CO37" i="45"/>
  <c r="CO38" i="45"/>
  <c r="CO39" i="45"/>
  <c r="CO40" i="45"/>
  <c r="CO41" i="45"/>
  <c r="CO42" i="45"/>
  <c r="CO43" i="45"/>
  <c r="CO44" i="45"/>
  <c r="CO45" i="45"/>
  <c r="CO46" i="45"/>
  <c r="CO47" i="45"/>
  <c r="CO48" i="45"/>
  <c r="CO49" i="45"/>
  <c r="CO50" i="45"/>
  <c r="CO51" i="45"/>
  <c r="CO52" i="45"/>
  <c r="CO53" i="45"/>
  <c r="CO54" i="45"/>
  <c r="CO55" i="45"/>
  <c r="CO56" i="45"/>
  <c r="CO57" i="45"/>
  <c r="CO58" i="45"/>
  <c r="D14" i="47" s="1"/>
  <c r="CO59" i="45"/>
  <c r="CO60" i="45"/>
  <c r="CO61" i="45"/>
  <c r="CO62" i="45"/>
  <c r="CO63" i="45"/>
  <c r="CO64" i="45"/>
  <c r="CO65" i="45"/>
  <c r="CO66" i="45"/>
  <c r="CO67" i="45"/>
  <c r="CO68" i="45"/>
  <c r="CO69" i="45"/>
  <c r="CO70" i="45"/>
  <c r="CO71" i="45"/>
  <c r="CO72" i="45"/>
  <c r="CO73" i="45"/>
  <c r="CO74" i="45"/>
  <c r="CO75" i="45"/>
  <c r="CO76" i="45"/>
  <c r="CO77" i="45"/>
  <c r="CO78" i="45"/>
  <c r="CO79" i="45"/>
  <c r="CO80" i="45"/>
  <c r="CO81" i="45"/>
  <c r="CO82" i="45"/>
  <c r="CO83" i="45"/>
  <c r="CO84" i="45"/>
  <c r="CO85" i="45"/>
  <c r="CO86" i="45"/>
  <c r="CO87" i="45"/>
  <c r="CO88" i="45"/>
  <c r="CO89" i="45"/>
  <c r="CO90" i="45"/>
  <c r="CO91" i="45"/>
  <c r="CO92" i="45"/>
  <c r="CO93" i="45"/>
  <c r="CO94" i="45"/>
  <c r="CO95" i="45"/>
  <c r="CO96" i="45"/>
  <c r="CO97" i="45"/>
  <c r="CO98" i="45"/>
  <c r="CO99" i="45"/>
  <c r="CO100" i="45"/>
  <c r="CO101" i="45"/>
  <c r="CO102" i="45"/>
  <c r="CO103" i="45"/>
  <c r="E14" i="47" s="1"/>
  <c r="CO104" i="45"/>
  <c r="F14" i="47" s="1"/>
  <c r="CO105" i="45"/>
  <c r="CO106" i="45"/>
  <c r="CO107" i="45"/>
  <c r="CO108" i="45"/>
  <c r="CO109" i="45"/>
  <c r="G14" i="47" s="1"/>
  <c r="CO110" i="45"/>
  <c r="CO111" i="45"/>
  <c r="CO112" i="45"/>
  <c r="CO113" i="45"/>
  <c r="CO114" i="45"/>
  <c r="CO115" i="45"/>
  <c r="CO116" i="45"/>
  <c r="CO117" i="45"/>
  <c r="CO118" i="45"/>
  <c r="CO119" i="45"/>
  <c r="H14" i="47" s="1"/>
  <c r="CO4" i="45"/>
  <c r="BW5" i="45"/>
  <c r="D12" i="47" s="1"/>
  <c r="BW6" i="45"/>
  <c r="BW7" i="45"/>
  <c r="BW8" i="45"/>
  <c r="BW9" i="45"/>
  <c r="BW10" i="45"/>
  <c r="BW11" i="45"/>
  <c r="BW12" i="45"/>
  <c r="BW13" i="45"/>
  <c r="BW14" i="45"/>
  <c r="BW15" i="45"/>
  <c r="G12" i="47" s="1"/>
  <c r="BW16" i="45"/>
  <c r="BW17" i="45"/>
  <c r="H12" i="47" s="1"/>
  <c r="BW4" i="45"/>
  <c r="C12" i="47" s="1"/>
  <c r="BS5" i="45"/>
  <c r="BS6" i="45"/>
  <c r="BS7" i="45"/>
  <c r="BS8" i="45"/>
  <c r="D11" i="47" s="1"/>
  <c r="BS9" i="45"/>
  <c r="F11" i="47" s="1"/>
  <c r="BS10" i="45"/>
  <c r="G11" i="47" s="1"/>
  <c r="BS11" i="45"/>
  <c r="H11" i="47" s="1"/>
  <c r="BS4" i="45"/>
  <c r="BM5" i="45"/>
  <c r="BM6" i="45"/>
  <c r="BM7" i="45"/>
  <c r="E10" i="47" s="1"/>
  <c r="BM8" i="45"/>
  <c r="BM9" i="45"/>
  <c r="F10" i="47" s="1"/>
  <c r="BM10" i="45"/>
  <c r="BM11" i="45"/>
  <c r="G10" i="47" s="1"/>
  <c r="BM12" i="45"/>
  <c r="BM13" i="45"/>
  <c r="BM14" i="45"/>
  <c r="BM15" i="45"/>
  <c r="H10" i="47" s="1"/>
  <c r="BD5" i="45"/>
  <c r="BD6" i="45"/>
  <c r="BD7" i="45"/>
  <c r="BD8" i="45"/>
  <c r="BD9" i="45"/>
  <c r="BD10" i="45"/>
  <c r="BD11" i="45"/>
  <c r="BD12" i="45"/>
  <c r="BD13" i="45"/>
  <c r="BD14" i="45"/>
  <c r="F9" i="47" s="1"/>
  <c r="BD15" i="45"/>
  <c r="G9" i="47" s="1"/>
  <c r="BD16" i="45"/>
  <c r="BD17" i="45"/>
  <c r="BD18" i="45"/>
  <c r="BD19" i="45"/>
  <c r="BD20" i="45"/>
  <c r="H9" i="47" s="1"/>
  <c r="BD4" i="45"/>
  <c r="AX5" i="45"/>
  <c r="AX6" i="45"/>
  <c r="C8" i="47" s="1"/>
  <c r="AX7" i="45"/>
  <c r="D8" i="47" s="1"/>
  <c r="AX8" i="45"/>
  <c r="AX9" i="45"/>
  <c r="AX4" i="45"/>
  <c r="AR4" i="45"/>
  <c r="C7" i="47" s="1"/>
  <c r="AI5" i="45"/>
  <c r="AI6" i="45"/>
  <c r="AI7" i="45"/>
  <c r="E6" i="47" s="1"/>
  <c r="AI8" i="45"/>
  <c r="G6" i="47" s="1"/>
  <c r="AI9" i="45"/>
  <c r="AI10" i="45"/>
  <c r="AI11" i="45"/>
  <c r="AI12" i="45"/>
  <c r="AI4" i="45"/>
  <c r="AR5" i="45"/>
  <c r="G7" i="47" s="1"/>
  <c r="AR6" i="45"/>
  <c r="AR7" i="45"/>
  <c r="AR8" i="45"/>
  <c r="AR9" i="45"/>
  <c r="AR10" i="45"/>
  <c r="AC5" i="45"/>
  <c r="D5" i="47" s="1"/>
  <c r="AC6" i="45"/>
  <c r="AC7" i="45"/>
  <c r="F5" i="47" s="1"/>
  <c r="AC8" i="45"/>
  <c r="G5" i="47" s="1"/>
  <c r="AC9" i="45"/>
  <c r="AC10" i="45"/>
  <c r="AC11" i="45"/>
  <c r="AC12" i="45"/>
  <c r="AC13" i="45"/>
  <c r="AC14" i="45"/>
  <c r="AC15" i="45"/>
  <c r="AC16" i="45"/>
  <c r="AC17" i="45"/>
  <c r="H5" i="47" s="1"/>
  <c r="AC4" i="45"/>
  <c r="C5" i="47" s="1"/>
  <c r="W5" i="45"/>
  <c r="W6" i="45"/>
  <c r="W7" i="45"/>
  <c r="W8" i="45"/>
  <c r="W9" i="45"/>
  <c r="W10" i="45"/>
  <c r="W11" i="45"/>
  <c r="F4" i="47" s="1"/>
  <c r="W12" i="45"/>
  <c r="D4" i="47" s="1"/>
  <c r="W13" i="45"/>
  <c r="H4" i="47" s="1"/>
  <c r="W14" i="45"/>
  <c r="C4" i="47" s="1"/>
  <c r="W4" i="45"/>
  <c r="G4" i="47" s="1"/>
  <c r="N5" i="45"/>
  <c r="N6" i="45"/>
  <c r="N7" i="45"/>
  <c r="N8" i="45"/>
  <c r="N9" i="45"/>
  <c r="N10" i="45"/>
  <c r="N11" i="45"/>
  <c r="N12" i="45"/>
  <c r="N13" i="45"/>
  <c r="N14" i="45"/>
  <c r="N15" i="45"/>
  <c r="N16" i="45"/>
  <c r="N17" i="45"/>
  <c r="N18" i="45"/>
  <c r="N19" i="45"/>
  <c r="N20" i="45"/>
  <c r="N21" i="45"/>
  <c r="N22" i="45"/>
  <c r="N23" i="45"/>
  <c r="N24" i="45"/>
  <c r="N25" i="45"/>
  <c r="N26" i="45"/>
  <c r="N27" i="45"/>
  <c r="N28" i="45"/>
  <c r="D3" i="47" s="1"/>
  <c r="N29" i="45"/>
  <c r="N30" i="45"/>
  <c r="N31" i="45"/>
  <c r="E3" i="47" s="1"/>
  <c r="N32" i="45"/>
  <c r="F3" i="47" s="1"/>
  <c r="N33" i="45"/>
  <c r="N34" i="45"/>
  <c r="N35" i="45"/>
  <c r="N36" i="45"/>
  <c r="N37" i="45"/>
  <c r="H3" i="47" s="1"/>
  <c r="N38" i="45"/>
  <c r="N39" i="45"/>
  <c r="N4" i="45"/>
  <c r="G5" i="45"/>
  <c r="G6" i="45"/>
  <c r="G7" i="45"/>
  <c r="G8" i="45"/>
  <c r="G9" i="45"/>
  <c r="G10" i="45"/>
  <c r="G11" i="45"/>
  <c r="G12" i="45"/>
  <c r="G13" i="45"/>
  <c r="G14" i="45"/>
  <c r="G15" i="45"/>
  <c r="G16" i="45"/>
  <c r="G17" i="45"/>
  <c r="G18" i="45"/>
  <c r="G19" i="45"/>
  <c r="G20" i="45"/>
  <c r="G21" i="45"/>
  <c r="G22" i="45"/>
  <c r="G23" i="45"/>
  <c r="G24" i="45"/>
  <c r="G25" i="45"/>
  <c r="G26" i="45"/>
  <c r="G27" i="45"/>
  <c r="G28" i="45"/>
  <c r="G29" i="45"/>
  <c r="G30" i="45"/>
  <c r="G31" i="45"/>
  <c r="G32" i="45"/>
  <c r="G33" i="45"/>
  <c r="G34" i="45"/>
  <c r="G35" i="45"/>
  <c r="G36" i="45"/>
  <c r="G37" i="45"/>
  <c r="G38" i="45"/>
  <c r="G39" i="45"/>
  <c r="G40" i="45"/>
  <c r="G41" i="45"/>
  <c r="G42" i="45"/>
  <c r="G43" i="45"/>
  <c r="G44" i="45"/>
  <c r="G45" i="45"/>
  <c r="G46" i="45"/>
  <c r="G47" i="45"/>
  <c r="G48" i="45"/>
  <c r="G49" i="45"/>
  <c r="G50" i="45"/>
  <c r="G51" i="45"/>
  <c r="G52" i="45"/>
  <c r="G53" i="45"/>
  <c r="G54" i="45"/>
  <c r="G55" i="45"/>
  <c r="G56" i="45"/>
  <c r="G57" i="45"/>
  <c r="G58" i="45"/>
  <c r="D2" i="47" s="1"/>
  <c r="G59" i="45"/>
  <c r="G60" i="45"/>
  <c r="G61" i="45"/>
  <c r="G62" i="45"/>
  <c r="G63" i="45"/>
  <c r="G64" i="45"/>
  <c r="G65" i="45"/>
  <c r="G66" i="45"/>
  <c r="G67" i="45"/>
  <c r="G68" i="45"/>
  <c r="G69" i="45"/>
  <c r="G70" i="45"/>
  <c r="G71" i="45"/>
  <c r="G72" i="45"/>
  <c r="G73" i="45"/>
  <c r="G74" i="45"/>
  <c r="G75" i="45"/>
  <c r="G76" i="45"/>
  <c r="G77" i="45"/>
  <c r="G78" i="45"/>
  <c r="G79" i="45"/>
  <c r="G80" i="45"/>
  <c r="G81" i="45"/>
  <c r="G82" i="45"/>
  <c r="G83" i="45"/>
  <c r="G84" i="45"/>
  <c r="G85" i="45"/>
  <c r="G86" i="45"/>
  <c r="G87" i="45"/>
  <c r="G88" i="45"/>
  <c r="G89" i="45"/>
  <c r="G90" i="45"/>
  <c r="G91" i="45"/>
  <c r="G92" i="45"/>
  <c r="G93" i="45"/>
  <c r="G94" i="45"/>
  <c r="G95" i="45"/>
  <c r="G96" i="45"/>
  <c r="G97" i="45"/>
  <c r="G98" i="45"/>
  <c r="G99" i="45"/>
  <c r="G100" i="45"/>
  <c r="G101" i="45"/>
  <c r="G102" i="45"/>
  <c r="G103" i="45"/>
  <c r="G104" i="45"/>
  <c r="F2" i="47" s="1"/>
  <c r="G105" i="45"/>
  <c r="G106" i="45"/>
  <c r="G107" i="45"/>
  <c r="G108" i="45"/>
  <c r="G109" i="45"/>
  <c r="G2" i="47" s="1"/>
  <c r="G110" i="45"/>
  <c r="G111" i="45"/>
  <c r="G112" i="45"/>
  <c r="G113" i="45"/>
  <c r="G114" i="45"/>
  <c r="G115" i="45"/>
  <c r="G116" i="45"/>
  <c r="G117" i="45"/>
  <c r="G118" i="45"/>
  <c r="G119" i="45"/>
  <c r="H2" i="47" s="1"/>
  <c r="G4" i="45"/>
  <c r="BW3" i="44" a="1"/>
  <c r="BW3" i="44" s="1"/>
  <c r="BW4" i="44" a="1"/>
  <c r="BW4" i="44" s="1"/>
  <c r="BW5" i="44" a="1"/>
  <c r="BW5" i="44" s="1"/>
  <c r="BW6" i="44" a="1"/>
  <c r="BW6" i="44" s="1"/>
  <c r="BW7" i="44" a="1"/>
  <c r="BW7" i="44" s="1"/>
  <c r="BW8" i="44" a="1"/>
  <c r="BW8" i="44" s="1"/>
  <c r="BW9" i="44" a="1"/>
  <c r="BW9" i="44" s="1"/>
  <c r="BW10" i="44" a="1"/>
  <c r="BW10" i="44" s="1"/>
  <c r="BW11" i="44" a="1"/>
  <c r="BW11" i="44" s="1"/>
  <c r="BW12" i="44" a="1"/>
  <c r="BW12" i="44" s="1"/>
  <c r="BW13" i="44" a="1"/>
  <c r="BW13" i="44" s="1"/>
  <c r="BW14" i="44" a="1"/>
  <c r="BW14" i="44" s="1"/>
  <c r="BW15" i="44" a="1"/>
  <c r="BW15" i="44" s="1"/>
  <c r="BW16" i="44" a="1"/>
  <c r="BW16" i="44" s="1"/>
  <c r="BW17" i="44" a="1"/>
  <c r="BW17" i="44" s="1"/>
  <c r="BW2" i="44" a="1"/>
  <c r="BW2" i="44" s="1"/>
  <c r="BV3" i="44" a="1"/>
  <c r="BV3" i="44" s="1"/>
  <c r="BV4" i="44" a="1"/>
  <c r="BV4" i="44" s="1"/>
  <c r="BV5" i="44" a="1"/>
  <c r="BV5" i="44" s="1"/>
  <c r="BV6" i="44" a="1"/>
  <c r="BV6" i="44" s="1"/>
  <c r="BV7" i="44" a="1"/>
  <c r="BV7" i="44" s="1"/>
  <c r="BV8" i="44" a="1"/>
  <c r="BV8" i="44" s="1"/>
  <c r="BV9" i="44" a="1"/>
  <c r="BV9" i="44" s="1"/>
  <c r="BV10" i="44" a="1"/>
  <c r="BV10" i="44" s="1"/>
  <c r="BV11" i="44" a="1"/>
  <c r="BV11" i="44" s="1"/>
  <c r="BV12" i="44" a="1"/>
  <c r="BV12" i="44" s="1"/>
  <c r="BV13" i="44" a="1"/>
  <c r="BV13" i="44" s="1"/>
  <c r="BV14" i="44" a="1"/>
  <c r="BV14" i="44" s="1"/>
  <c r="BV15" i="44" a="1"/>
  <c r="BV15" i="44" s="1"/>
  <c r="BV16" i="44" a="1"/>
  <c r="BV16" i="44" s="1"/>
  <c r="BV17" i="44" a="1"/>
  <c r="BV17" i="44" s="1"/>
  <c r="BU3" i="44" a="1"/>
  <c r="BU3" i="44" s="1"/>
  <c r="BU4" i="44" a="1"/>
  <c r="BU4" i="44" s="1"/>
  <c r="BU5" i="44" a="1"/>
  <c r="BU5" i="44" s="1"/>
  <c r="BU6" i="44" a="1"/>
  <c r="BU6" i="44" s="1"/>
  <c r="BU7" i="44" a="1"/>
  <c r="BU7" i="44" s="1"/>
  <c r="BU8" i="44" a="1"/>
  <c r="BU8" i="44" s="1"/>
  <c r="BU9" i="44" a="1"/>
  <c r="BU9" i="44" s="1"/>
  <c r="BU10" i="44" a="1"/>
  <c r="BU10" i="44" s="1"/>
  <c r="BU11" i="44" a="1"/>
  <c r="BU11" i="44" s="1"/>
  <c r="BU12" i="44" a="1"/>
  <c r="BU12" i="44" s="1"/>
  <c r="BU13" i="44" a="1"/>
  <c r="BU13" i="44" s="1"/>
  <c r="BU14" i="44" a="1"/>
  <c r="BU14" i="44" s="1"/>
  <c r="BU15" i="44" a="1"/>
  <c r="BU15" i="44" s="1"/>
  <c r="BU16" i="44" a="1"/>
  <c r="BU16" i="44" s="1"/>
  <c r="BU17" i="44" a="1"/>
  <c r="BU17" i="44" s="1"/>
  <c r="BU2" i="44" a="1"/>
  <c r="BU2" i="44" s="1"/>
  <c r="BT3" i="44" a="1"/>
  <c r="BT3" i="44" s="1"/>
  <c r="BT4" i="44" a="1"/>
  <c r="BT4" i="44" s="1"/>
  <c r="BT5" i="44" a="1"/>
  <c r="BT5" i="44" s="1"/>
  <c r="BT6" i="44" a="1"/>
  <c r="BT6" i="44" s="1"/>
  <c r="BT7" i="44" a="1"/>
  <c r="BT7" i="44" s="1"/>
  <c r="BT8" i="44" a="1"/>
  <c r="BT8" i="44" s="1"/>
  <c r="BT9" i="44" a="1"/>
  <c r="BT9" i="44" s="1"/>
  <c r="BT10" i="44" a="1"/>
  <c r="BT10" i="44" s="1"/>
  <c r="BT11" i="44" a="1"/>
  <c r="BT11" i="44" s="1"/>
  <c r="BT12" i="44" a="1"/>
  <c r="BT12" i="44" s="1"/>
  <c r="BT13" i="44" a="1"/>
  <c r="BT13" i="44" s="1"/>
  <c r="BT14" i="44" a="1"/>
  <c r="BT14" i="44" s="1"/>
  <c r="BT15" i="44" a="1"/>
  <c r="BT15" i="44" s="1"/>
  <c r="BT16" i="44" a="1"/>
  <c r="BT16" i="44" s="1"/>
  <c r="BT17" i="44" a="1"/>
  <c r="BT17" i="44" s="1"/>
  <c r="BT2" i="44" a="1"/>
  <c r="BT2" i="44" s="1"/>
  <c r="BS3" i="44" a="1"/>
  <c r="BS3" i="44" s="1"/>
  <c r="BS4" i="44" a="1"/>
  <c r="BS4" i="44" s="1"/>
  <c r="BS5" i="44" a="1"/>
  <c r="BS5" i="44" s="1"/>
  <c r="BS6" i="44" a="1"/>
  <c r="BS6" i="44" s="1"/>
  <c r="BS7" i="44" a="1"/>
  <c r="BS7" i="44" s="1"/>
  <c r="BS8" i="44" a="1"/>
  <c r="BS8" i="44" s="1"/>
  <c r="BS9" i="44" a="1"/>
  <c r="BS9" i="44" s="1"/>
  <c r="BS10" i="44" a="1"/>
  <c r="BS10" i="44" s="1"/>
  <c r="BS11" i="44" a="1"/>
  <c r="BS11" i="44" s="1"/>
  <c r="BS12" i="44" a="1"/>
  <c r="BS12" i="44" s="1"/>
  <c r="BS13" i="44" a="1"/>
  <c r="BS13" i="44" s="1"/>
  <c r="BS14" i="44" a="1"/>
  <c r="BS14" i="44" s="1"/>
  <c r="BS15" i="44" a="1"/>
  <c r="BS15" i="44" s="1"/>
  <c r="BS16" i="44" a="1"/>
  <c r="BS16" i="44" s="1"/>
  <c r="BS17" i="44" a="1"/>
  <c r="BS17" i="44" s="1"/>
  <c r="BS2" i="44" a="1"/>
  <c r="BS2" i="44" s="1"/>
  <c r="BR3" i="44" a="1"/>
  <c r="BR3" i="44" s="1"/>
  <c r="BR4" i="44" a="1"/>
  <c r="BR4" i="44" s="1"/>
  <c r="BR5" i="44" a="1"/>
  <c r="BR5" i="44" s="1"/>
  <c r="BR6" i="44" a="1"/>
  <c r="BR6" i="44" s="1"/>
  <c r="BR7" i="44" a="1"/>
  <c r="BR7" i="44" s="1"/>
  <c r="BR8" i="44" a="1"/>
  <c r="BR8" i="44" s="1"/>
  <c r="BR9" i="44" a="1"/>
  <c r="BR9" i="44" s="1"/>
  <c r="BR10" i="44" a="1"/>
  <c r="BR10" i="44" s="1"/>
  <c r="BR11" i="44" a="1"/>
  <c r="BR11" i="44" s="1"/>
  <c r="BR12" i="44" a="1"/>
  <c r="BR12" i="44" s="1"/>
  <c r="BR13" i="44" a="1"/>
  <c r="BR13" i="44" s="1"/>
  <c r="BR14" i="44" a="1"/>
  <c r="BR14" i="44" s="1"/>
  <c r="BR15" i="44" a="1"/>
  <c r="BR15" i="44" s="1"/>
  <c r="BR16" i="44" a="1"/>
  <c r="BR16" i="44" s="1"/>
  <c r="BR17" i="44" a="1"/>
  <c r="BR17" i="44" s="1"/>
  <c r="BQ3" i="44" a="1"/>
  <c r="BQ3" i="44" s="1"/>
  <c r="BQ4" i="44" a="1"/>
  <c r="BQ4" i="44" s="1"/>
  <c r="BQ5" i="44" a="1"/>
  <c r="BQ5" i="44" s="1"/>
  <c r="BQ6" i="44" a="1"/>
  <c r="BQ6" i="44" s="1"/>
  <c r="BQ7" i="44" a="1"/>
  <c r="BQ7" i="44" s="1"/>
  <c r="BQ8" i="44" a="1"/>
  <c r="BQ8" i="44" s="1"/>
  <c r="BQ9" i="44" a="1"/>
  <c r="BQ9" i="44" s="1"/>
  <c r="BQ10" i="44" a="1"/>
  <c r="BQ10" i="44" s="1"/>
  <c r="BQ11" i="44" a="1"/>
  <c r="BQ11" i="44" s="1"/>
  <c r="BQ12" i="44" a="1"/>
  <c r="BQ12" i="44" s="1"/>
  <c r="BQ13" i="44" a="1"/>
  <c r="BQ13" i="44" s="1"/>
  <c r="BQ14" i="44" a="1"/>
  <c r="BQ14" i="44" s="1"/>
  <c r="BQ15" i="44" a="1"/>
  <c r="BQ15" i="44" s="1"/>
  <c r="BQ16" i="44" a="1"/>
  <c r="BQ16" i="44" s="1"/>
  <c r="BQ17" i="44" a="1"/>
  <c r="BQ17" i="44" s="1"/>
  <c r="BP3" i="44" a="1"/>
  <c r="BP3" i="44" s="1"/>
  <c r="BP4" i="44" a="1"/>
  <c r="BP4" i="44" s="1"/>
  <c r="BP5" i="44" a="1"/>
  <c r="BP5" i="44" s="1"/>
  <c r="BP6" i="44" a="1"/>
  <c r="BP6" i="44" s="1"/>
  <c r="BP7" i="44" a="1"/>
  <c r="BP7" i="44" s="1"/>
  <c r="BP8" i="44" a="1"/>
  <c r="BP8" i="44" s="1"/>
  <c r="BP9" i="44" a="1"/>
  <c r="BP9" i="44" s="1"/>
  <c r="BP10" i="44" a="1"/>
  <c r="BP10" i="44" s="1"/>
  <c r="BP11" i="44" a="1"/>
  <c r="BP11" i="44" s="1"/>
  <c r="BP12" i="44" a="1"/>
  <c r="BP12" i="44" s="1"/>
  <c r="BP13" i="44" a="1"/>
  <c r="BP13" i="44" s="1"/>
  <c r="BP14" i="44" a="1"/>
  <c r="BP14" i="44" s="1"/>
  <c r="BP15" i="44" a="1"/>
  <c r="BP15" i="44" s="1"/>
  <c r="BP16" i="44" a="1"/>
  <c r="BP16" i="44" s="1"/>
  <c r="BP17" i="44" a="1"/>
  <c r="BP17" i="44" s="1"/>
  <c r="BP2" i="44" a="1"/>
  <c r="BP2" i="44" s="1"/>
  <c r="BO3" i="44" a="1"/>
  <c r="BO3" i="44" s="1"/>
  <c r="BO4" i="44" a="1"/>
  <c r="BO4" i="44" s="1"/>
  <c r="BO5" i="44" a="1"/>
  <c r="BO5" i="44" s="1"/>
  <c r="BO6" i="44" a="1"/>
  <c r="BO6" i="44" s="1"/>
  <c r="BO7" i="44" a="1"/>
  <c r="BO7" i="44" s="1"/>
  <c r="BO8" i="44" a="1"/>
  <c r="BO8" i="44" s="1"/>
  <c r="BO9" i="44" a="1"/>
  <c r="BO9" i="44" s="1"/>
  <c r="BO10" i="44" a="1"/>
  <c r="BO10" i="44" s="1"/>
  <c r="BO11" i="44" a="1"/>
  <c r="BO11" i="44" s="1"/>
  <c r="BO12" i="44" a="1"/>
  <c r="BO12" i="44" s="1"/>
  <c r="BO13" i="44" a="1"/>
  <c r="BO13" i="44" s="1"/>
  <c r="BO14" i="44" a="1"/>
  <c r="BO14" i="44" s="1"/>
  <c r="BO15" i="44" a="1"/>
  <c r="BO15" i="44" s="1"/>
  <c r="BO16" i="44" a="1"/>
  <c r="BO16" i="44" s="1"/>
  <c r="BO17" i="44" a="1"/>
  <c r="BO17" i="44" s="1"/>
  <c r="BO2" i="44" a="1"/>
  <c r="BO2" i="44" s="1"/>
  <c r="BQ2" i="44" a="1"/>
  <c r="BQ2" i="44" s="1"/>
  <c r="BR2" i="44" a="1"/>
  <c r="BR2" i="44" s="1"/>
  <c r="BV2" i="44" a="1"/>
  <c r="BV2" i="44" s="1"/>
  <c r="BN3" i="44" a="1"/>
  <c r="BN3" i="44" s="1"/>
  <c r="BN4" i="44" a="1"/>
  <c r="BN4" i="44" s="1"/>
  <c r="BN5" i="44" a="1"/>
  <c r="BN5" i="44" s="1"/>
  <c r="BN6" i="44" a="1"/>
  <c r="BN6" i="44" s="1"/>
  <c r="BN7" i="44" a="1"/>
  <c r="BN7" i="44" s="1"/>
  <c r="BN8" i="44" a="1"/>
  <c r="BN8" i="44" s="1"/>
  <c r="BN9" i="44" a="1"/>
  <c r="BN9" i="44" s="1"/>
  <c r="BN10" i="44" a="1"/>
  <c r="BN10" i="44" s="1"/>
  <c r="BN11" i="44" a="1"/>
  <c r="BN11" i="44" s="1"/>
  <c r="BN12" i="44" a="1"/>
  <c r="BN12" i="44" s="1"/>
  <c r="BN13" i="44" a="1"/>
  <c r="BN13" i="44" s="1"/>
  <c r="BN14" i="44" a="1"/>
  <c r="BN14" i="44" s="1"/>
  <c r="BN15" i="44" a="1"/>
  <c r="BN15" i="44" s="1"/>
  <c r="BN16" i="44" a="1"/>
  <c r="BN16" i="44" s="1"/>
  <c r="BN17" i="44" a="1"/>
  <c r="BN17" i="44" s="1"/>
  <c r="BN2" i="44" a="1"/>
  <c r="BN2" i="44" s="1"/>
  <c r="BM3" i="44" a="1"/>
  <c r="BM3" i="44" s="1"/>
  <c r="BM4" i="44" a="1"/>
  <c r="BM4" i="44" s="1"/>
  <c r="BM5" i="44" a="1"/>
  <c r="BM5" i="44" s="1"/>
  <c r="BM6" i="44" a="1"/>
  <c r="BM6" i="44" s="1"/>
  <c r="BM7" i="44" a="1"/>
  <c r="BM7" i="44" s="1"/>
  <c r="BM8" i="44" a="1"/>
  <c r="BM8" i="44" s="1"/>
  <c r="BM9" i="44" a="1"/>
  <c r="BM9" i="44" s="1"/>
  <c r="BM10" i="44" a="1"/>
  <c r="BM10" i="44" s="1"/>
  <c r="BM11" i="44" a="1"/>
  <c r="BM11" i="44" s="1"/>
  <c r="BM12" i="44" a="1"/>
  <c r="BM12" i="44" s="1"/>
  <c r="BM13" i="44" a="1"/>
  <c r="BM13" i="44" s="1"/>
  <c r="BM14" i="44" a="1"/>
  <c r="BM14" i="44" s="1"/>
  <c r="BM15" i="44" a="1"/>
  <c r="BM15" i="44" s="1"/>
  <c r="BM16" i="44" a="1"/>
  <c r="BM16" i="44" s="1"/>
  <c r="BM17" i="44" a="1"/>
  <c r="BM17" i="44" s="1"/>
  <c r="BM2" i="44" a="1"/>
  <c r="BM2" i="44" s="1"/>
  <c r="BL3" i="44" a="1"/>
  <c r="BL3" i="44" s="1"/>
  <c r="BL4" i="44" a="1"/>
  <c r="BL4" i="44" s="1"/>
  <c r="BL5" i="44" a="1"/>
  <c r="BL5" i="44" s="1"/>
  <c r="BL6" i="44" a="1"/>
  <c r="BL6" i="44" s="1"/>
  <c r="BL7" i="44" a="1"/>
  <c r="BL7" i="44" s="1"/>
  <c r="BL8" i="44" a="1"/>
  <c r="BL8" i="44" s="1"/>
  <c r="BL9" i="44" a="1"/>
  <c r="BL9" i="44" s="1"/>
  <c r="BL10" i="44" a="1"/>
  <c r="BL10" i="44" s="1"/>
  <c r="BL11" i="44" a="1"/>
  <c r="BL11" i="44" s="1"/>
  <c r="BL12" i="44" a="1"/>
  <c r="BL12" i="44" s="1"/>
  <c r="BL13" i="44" a="1"/>
  <c r="BL13" i="44" s="1"/>
  <c r="BL14" i="44" a="1"/>
  <c r="BL14" i="44" s="1"/>
  <c r="BL15" i="44" a="1"/>
  <c r="BL15" i="44" s="1"/>
  <c r="BL16" i="44" a="1"/>
  <c r="BL16" i="44" s="1"/>
  <c r="BL17" i="44" a="1"/>
  <c r="BL17" i="44" s="1"/>
  <c r="BL2" i="44" a="1"/>
  <c r="BL2" i="44" s="1"/>
  <c r="BK3" i="44" a="1"/>
  <c r="BK3" i="44" s="1"/>
  <c r="BK4" i="44" a="1"/>
  <c r="BK4" i="44" s="1"/>
  <c r="BK5" i="44" a="1"/>
  <c r="BK5" i="44" s="1"/>
  <c r="BK6" i="44" a="1"/>
  <c r="BK6" i="44" s="1"/>
  <c r="BK7" i="44" a="1"/>
  <c r="BK7" i="44" s="1"/>
  <c r="BK8" i="44" a="1"/>
  <c r="BK8" i="44" s="1"/>
  <c r="BK9" i="44" a="1"/>
  <c r="BK9" i="44" s="1"/>
  <c r="BK10" i="44" a="1"/>
  <c r="BK10" i="44" s="1"/>
  <c r="BK11" i="44" a="1"/>
  <c r="BK11" i="44" s="1"/>
  <c r="BK12" i="44" a="1"/>
  <c r="BK12" i="44" s="1"/>
  <c r="BK13" i="44" a="1"/>
  <c r="BK13" i="44" s="1"/>
  <c r="BK14" i="44" a="1"/>
  <c r="BK14" i="44" s="1"/>
  <c r="BK15" i="44" a="1"/>
  <c r="BK15" i="44" s="1"/>
  <c r="BK16" i="44" a="1"/>
  <c r="BK16" i="44" s="1"/>
  <c r="BK17" i="44" a="1"/>
  <c r="BK17" i="44" s="1"/>
  <c r="BK2" i="44" a="1"/>
  <c r="BK2" i="44" s="1"/>
  <c r="BJ3" i="44" a="1"/>
  <c r="BJ3" i="44" s="1"/>
  <c r="BJ4" i="44" a="1"/>
  <c r="BJ4" i="44" s="1"/>
  <c r="BJ5" i="44" a="1"/>
  <c r="BJ5" i="44" s="1"/>
  <c r="BJ6" i="44" a="1"/>
  <c r="BJ6" i="44" s="1"/>
  <c r="BJ7" i="44" a="1"/>
  <c r="BJ7" i="44" s="1"/>
  <c r="BJ8" i="44" a="1"/>
  <c r="BJ8" i="44" s="1"/>
  <c r="BJ9" i="44" a="1"/>
  <c r="BJ9" i="44" s="1"/>
  <c r="BJ10" i="44" a="1"/>
  <c r="BJ10" i="44" s="1"/>
  <c r="BJ11" i="44" a="1"/>
  <c r="BJ11" i="44" s="1"/>
  <c r="BJ12" i="44" a="1"/>
  <c r="BJ12" i="44" s="1"/>
  <c r="BJ13" i="44" a="1"/>
  <c r="BJ13" i="44" s="1"/>
  <c r="BJ14" i="44" a="1"/>
  <c r="BJ14" i="44" s="1"/>
  <c r="BJ15" i="44" a="1"/>
  <c r="BJ15" i="44" s="1"/>
  <c r="BJ16" i="44" a="1"/>
  <c r="BJ16" i="44" s="1"/>
  <c r="BJ17" i="44" a="1"/>
  <c r="BJ17" i="44" s="1"/>
  <c r="BJ2" i="44" a="1"/>
  <c r="BJ2" i="44" s="1"/>
  <c r="BI3" i="44" a="1"/>
  <c r="BI3" i="44" s="1"/>
  <c r="BI4" i="44" a="1"/>
  <c r="BI4" i="44" s="1"/>
  <c r="BI5" i="44" a="1"/>
  <c r="BI5" i="44" s="1"/>
  <c r="BI6" i="44" a="1"/>
  <c r="BI6" i="44" s="1"/>
  <c r="BI7" i="44" a="1"/>
  <c r="BI7" i="44" s="1"/>
  <c r="BI8" i="44" a="1"/>
  <c r="BI8" i="44" s="1"/>
  <c r="BI9" i="44" a="1"/>
  <c r="BI9" i="44" s="1"/>
  <c r="BI10" i="44" a="1"/>
  <c r="BI10" i="44" s="1"/>
  <c r="BI11" i="44" a="1"/>
  <c r="BI11" i="44" s="1"/>
  <c r="BI12" i="44" a="1"/>
  <c r="BI12" i="44" s="1"/>
  <c r="BI13" i="44" a="1"/>
  <c r="BI13" i="44" s="1"/>
  <c r="BI14" i="44" a="1"/>
  <c r="BI14" i="44" s="1"/>
  <c r="BI15" i="44" a="1"/>
  <c r="BI15" i="44" s="1"/>
  <c r="BI16" i="44" a="1"/>
  <c r="BI16" i="44" s="1"/>
  <c r="BI17" i="44" a="1"/>
  <c r="BI17" i="44" s="1"/>
  <c r="BI2" i="44" a="1"/>
  <c r="BI2" i="44" s="1"/>
  <c r="BH3" i="44" a="1"/>
  <c r="BH3" i="44" s="1"/>
  <c r="BH4" i="44" a="1"/>
  <c r="BH4" i="44" s="1"/>
  <c r="BH5" i="44" a="1"/>
  <c r="BH5" i="44" s="1"/>
  <c r="BH6" i="44" a="1"/>
  <c r="BH6" i="44" s="1"/>
  <c r="BH7" i="44" a="1"/>
  <c r="BH7" i="44" s="1"/>
  <c r="BH9" i="44" a="1"/>
  <c r="BH9" i="44" s="1"/>
  <c r="BH11" i="44" a="1"/>
  <c r="BH11" i="44" s="1"/>
  <c r="BH12" i="44" a="1"/>
  <c r="BH12" i="44" s="1"/>
  <c r="BH13" i="44" a="1"/>
  <c r="BH13" i="44" s="1"/>
  <c r="BH14" i="44" a="1"/>
  <c r="BH14" i="44" s="1"/>
  <c r="BH15" i="44" a="1"/>
  <c r="BH15" i="44" s="1"/>
  <c r="BH16" i="44" a="1"/>
  <c r="BH16" i="44" s="1"/>
  <c r="BH17" i="44" a="1"/>
  <c r="BH17" i="44" s="1"/>
  <c r="BH2" i="44" a="1"/>
  <c r="BH2" i="44" s="1"/>
  <c r="BG3" i="44" a="1"/>
  <c r="BG3" i="44" s="1"/>
  <c r="BG4" i="44" a="1"/>
  <c r="BG4" i="44" s="1"/>
  <c r="BG5" i="44" a="1"/>
  <c r="BG5" i="44" s="1"/>
  <c r="BG6" i="44" a="1"/>
  <c r="BG6" i="44" s="1"/>
  <c r="BG7" i="44" a="1"/>
  <c r="BG7" i="44" s="1"/>
  <c r="BG8" i="44" a="1"/>
  <c r="BG8" i="44" s="1"/>
  <c r="BG9" i="44" a="1"/>
  <c r="BG9" i="44" s="1"/>
  <c r="BG10" i="44" a="1"/>
  <c r="BG10" i="44" s="1"/>
  <c r="BG11" i="44" a="1"/>
  <c r="BG11" i="44" s="1"/>
  <c r="BG12" i="44" a="1"/>
  <c r="BG12" i="44" s="1"/>
  <c r="BG13" i="44" a="1"/>
  <c r="BG13" i="44" s="1"/>
  <c r="BG14" i="44" a="1"/>
  <c r="BG14" i="44" s="1"/>
  <c r="BG15" i="44" a="1"/>
  <c r="BG15" i="44" s="1"/>
  <c r="BG16" i="44" a="1"/>
  <c r="BG16" i="44" s="1"/>
  <c r="BG17" i="44" a="1"/>
  <c r="BG17" i="44" s="1"/>
  <c r="BG2" i="44" a="1"/>
  <c r="BG2" i="44" s="1"/>
  <c r="BF3" i="44" a="1"/>
  <c r="BF3" i="44" s="1"/>
  <c r="BF4" i="44" a="1"/>
  <c r="BF4" i="44" s="1"/>
  <c r="BF5" i="44" a="1"/>
  <c r="BF5" i="44" s="1"/>
  <c r="BF6" i="44" a="1"/>
  <c r="BF6" i="44" s="1"/>
  <c r="BF7" i="44" a="1"/>
  <c r="BF7" i="44" s="1"/>
  <c r="BF8" i="44" a="1"/>
  <c r="BF8" i="44" s="1"/>
  <c r="BF9" i="44" a="1"/>
  <c r="BF9" i="44" s="1"/>
  <c r="BF10" i="44" a="1"/>
  <c r="BF10" i="44" s="1"/>
  <c r="BF11" i="44" a="1"/>
  <c r="BF11" i="44" s="1"/>
  <c r="BF12" i="44" a="1"/>
  <c r="BF12" i="44" s="1"/>
  <c r="BF13" i="44" a="1"/>
  <c r="BF13" i="44" s="1"/>
  <c r="BF14" i="44" a="1"/>
  <c r="BF14" i="44" s="1"/>
  <c r="BF15" i="44" a="1"/>
  <c r="BF15" i="44" s="1"/>
  <c r="BF16" i="44" a="1"/>
  <c r="BF16" i="44" s="1"/>
  <c r="BF17" i="44" a="1"/>
  <c r="BF17" i="44" s="1"/>
  <c r="BF2" i="44" a="1"/>
  <c r="BF2" i="44" s="1"/>
  <c r="BE3" i="44" a="1"/>
  <c r="BE3" i="44" s="1"/>
  <c r="BE4" i="44" a="1"/>
  <c r="BE4" i="44" s="1"/>
  <c r="BE5" i="44" a="1"/>
  <c r="BE5" i="44" s="1"/>
  <c r="BE6" i="44" a="1"/>
  <c r="BE6" i="44" s="1"/>
  <c r="BE7" i="44" a="1"/>
  <c r="BE7" i="44" s="1"/>
  <c r="BE8" i="44" a="1"/>
  <c r="BE8" i="44" s="1"/>
  <c r="BE9" i="44" a="1"/>
  <c r="BE9" i="44" s="1"/>
  <c r="BE10" i="44" a="1"/>
  <c r="BE10" i="44" s="1"/>
  <c r="BE11" i="44" a="1"/>
  <c r="BE11" i="44" s="1"/>
  <c r="BE12" i="44" a="1"/>
  <c r="BE12" i="44" s="1"/>
  <c r="BE13" i="44" a="1"/>
  <c r="BE13" i="44" s="1"/>
  <c r="BE14" i="44" a="1"/>
  <c r="BE14" i="44" s="1"/>
  <c r="BE15" i="44" a="1"/>
  <c r="BE15" i="44" s="1"/>
  <c r="BE16" i="44" a="1"/>
  <c r="BE16" i="44" s="1"/>
  <c r="BE17" i="44" a="1"/>
  <c r="BE17" i="44" s="1"/>
  <c r="BE2" i="44" a="1"/>
  <c r="BE2" i="44" s="1"/>
  <c r="BD3" i="44" a="1"/>
  <c r="BD3" i="44" s="1"/>
  <c r="BD4" i="44" a="1"/>
  <c r="BD4" i="44" s="1"/>
  <c r="BD5" i="44" a="1"/>
  <c r="BD5" i="44" s="1"/>
  <c r="BD6" i="44" a="1"/>
  <c r="BD6" i="44" s="1"/>
  <c r="BD7" i="44" a="1"/>
  <c r="BD7" i="44" s="1"/>
  <c r="BD8" i="44" a="1"/>
  <c r="BD8" i="44" s="1"/>
  <c r="BD9" i="44" a="1"/>
  <c r="BD9" i="44" s="1"/>
  <c r="BD10" i="44" a="1"/>
  <c r="BD10" i="44" s="1"/>
  <c r="BD11" i="44" a="1"/>
  <c r="BD11" i="44" s="1"/>
  <c r="BD12" i="44" a="1"/>
  <c r="BD12" i="44" s="1"/>
  <c r="BD13" i="44" a="1"/>
  <c r="BD13" i="44" s="1"/>
  <c r="BD14" i="44" a="1"/>
  <c r="BD14" i="44" s="1"/>
  <c r="BD15" i="44" a="1"/>
  <c r="BD15" i="44" s="1"/>
  <c r="BD16" i="44" a="1"/>
  <c r="BD16" i="44" s="1"/>
  <c r="BD17" i="44" a="1"/>
  <c r="BD17" i="44" s="1"/>
  <c r="BD2" i="44" a="1"/>
  <c r="BD2" i="44" s="1"/>
  <c r="BC3" i="44" a="1"/>
  <c r="BC3" i="44" s="1"/>
  <c r="BC4" i="44" a="1"/>
  <c r="BC4" i="44" s="1"/>
  <c r="BC5" i="44" a="1"/>
  <c r="BC5" i="44" s="1"/>
  <c r="BC6" i="44" a="1"/>
  <c r="BC6" i="44" s="1"/>
  <c r="BC7" i="44" a="1"/>
  <c r="BC7" i="44" s="1"/>
  <c r="BC8" i="44" a="1"/>
  <c r="BC8" i="44" s="1"/>
  <c r="BC9" i="44" a="1"/>
  <c r="BC9" i="44" s="1"/>
  <c r="BC10" i="44" a="1"/>
  <c r="BC10" i="44" s="1"/>
  <c r="BC11" i="44" a="1"/>
  <c r="BC11" i="44" s="1"/>
  <c r="BC12" i="44" a="1"/>
  <c r="BC12" i="44" s="1"/>
  <c r="BC13" i="44" a="1"/>
  <c r="BC13" i="44" s="1"/>
  <c r="BC14" i="44" a="1"/>
  <c r="BC14" i="44" s="1"/>
  <c r="BC15" i="44" a="1"/>
  <c r="BC15" i="44" s="1"/>
  <c r="BC16" i="44" a="1"/>
  <c r="BC16" i="44" s="1"/>
  <c r="BC17" i="44" a="1"/>
  <c r="BC17" i="44" s="1"/>
  <c r="BB3" i="44" a="1"/>
  <c r="BB3" i="44" s="1"/>
  <c r="BB4" i="44" a="1"/>
  <c r="BB4" i="44" s="1"/>
  <c r="BB5" i="44" a="1"/>
  <c r="BB5" i="44" s="1"/>
  <c r="BB6" i="44" a="1"/>
  <c r="BB6" i="44" s="1"/>
  <c r="BB7" i="44" a="1"/>
  <c r="BB7" i="44" s="1"/>
  <c r="BB8" i="44" a="1"/>
  <c r="BB8" i="44" s="1"/>
  <c r="BB9" i="44" a="1"/>
  <c r="BB9" i="44" s="1"/>
  <c r="BB10" i="44" a="1"/>
  <c r="BB10" i="44" s="1"/>
  <c r="BB11" i="44" a="1"/>
  <c r="BB11" i="44" s="1"/>
  <c r="BB12" i="44" a="1"/>
  <c r="BB12" i="44" s="1"/>
  <c r="BB13" i="44" a="1"/>
  <c r="BB13" i="44" s="1"/>
  <c r="BB14" i="44" a="1"/>
  <c r="BB14" i="44" s="1"/>
  <c r="BB15" i="44" a="1"/>
  <c r="BB15" i="44" s="1"/>
  <c r="BB16" i="44" a="1"/>
  <c r="BB16" i="44" s="1"/>
  <c r="BB17" i="44" a="1"/>
  <c r="BB17" i="44" s="1"/>
  <c r="BB2" i="44" a="1"/>
  <c r="BB2" i="44" s="1"/>
  <c r="BC2" i="44" a="1"/>
  <c r="BC2" i="44" s="1"/>
  <c r="BA3" i="44" a="1"/>
  <c r="BA3" i="44" s="1"/>
  <c r="BA4" i="44" a="1"/>
  <c r="BA4" i="44" s="1"/>
  <c r="BA5" i="44" a="1"/>
  <c r="BA5" i="44" s="1"/>
  <c r="BA6" i="44" a="1"/>
  <c r="BA6" i="44" s="1"/>
  <c r="BA7" i="44" a="1"/>
  <c r="BA7" i="44" s="1"/>
  <c r="BA8" i="44" a="1"/>
  <c r="BA8" i="44" s="1"/>
  <c r="BA9" i="44" a="1"/>
  <c r="BA9" i="44" s="1"/>
  <c r="BA10" i="44" a="1"/>
  <c r="BA10" i="44" s="1"/>
  <c r="BA11" i="44" a="1"/>
  <c r="BA11" i="44" s="1"/>
  <c r="BA12" i="44" a="1"/>
  <c r="BA12" i="44" s="1"/>
  <c r="BA13" i="44" a="1"/>
  <c r="BA13" i="44" s="1"/>
  <c r="BA14" i="44" a="1"/>
  <c r="BA14" i="44" s="1"/>
  <c r="BA15" i="44" a="1"/>
  <c r="BA15" i="44" s="1"/>
  <c r="BA16" i="44" a="1"/>
  <c r="BA16" i="44" s="1"/>
  <c r="BA17" i="44" a="1"/>
  <c r="BA17" i="44" s="1"/>
  <c r="BA2" i="44" a="1"/>
  <c r="BA2" i="44" s="1"/>
  <c r="AZ3" i="44" a="1"/>
  <c r="AZ3" i="44" s="1"/>
  <c r="AZ4" i="44" a="1"/>
  <c r="AZ4" i="44" s="1"/>
  <c r="AZ7" i="44" a="1"/>
  <c r="AZ7" i="44" s="1"/>
  <c r="AZ10" i="44" a="1"/>
  <c r="AZ10" i="44" s="1"/>
  <c r="AZ11" i="44" a="1"/>
  <c r="AZ11" i="44" s="1"/>
  <c r="AZ12" i="44" a="1"/>
  <c r="AZ12" i="44" s="1"/>
  <c r="AZ13" i="44" a="1"/>
  <c r="AZ13" i="44" s="1"/>
  <c r="AZ14" i="44" a="1"/>
  <c r="AZ14" i="44" s="1"/>
  <c r="AZ15" i="44" a="1"/>
  <c r="AZ15" i="44" s="1"/>
  <c r="AZ17" i="44" a="1"/>
  <c r="AZ17" i="44" s="1"/>
  <c r="AZ2" i="44" a="1"/>
  <c r="AZ2" i="44" s="1"/>
  <c r="AY3" i="44" a="1"/>
  <c r="AY3" i="44" s="1"/>
  <c r="AY4" i="44" a="1"/>
  <c r="AY4" i="44" s="1"/>
  <c r="AY7" i="44" a="1"/>
  <c r="AY7" i="44" s="1"/>
  <c r="AY10" i="44" a="1"/>
  <c r="AY10" i="44" s="1"/>
  <c r="AY11" i="44" a="1"/>
  <c r="AY11" i="44" s="1"/>
  <c r="AY12" i="44" a="1"/>
  <c r="AY12" i="44" s="1"/>
  <c r="AY13" i="44" a="1"/>
  <c r="AY13" i="44" s="1"/>
  <c r="AY14" i="44" a="1"/>
  <c r="AY14" i="44" s="1"/>
  <c r="AY15" i="44" a="1"/>
  <c r="AY15" i="44" s="1"/>
  <c r="AY17" i="44" a="1"/>
  <c r="AY17" i="44" s="1"/>
  <c r="AY2" i="44" a="1"/>
  <c r="AY2" i="44" s="1"/>
  <c r="AX3" i="44" a="1"/>
  <c r="AX3" i="44" s="1"/>
  <c r="AX4" i="44" a="1"/>
  <c r="AX4" i="44" s="1"/>
  <c r="AX7" i="44" a="1"/>
  <c r="AX7" i="44" s="1"/>
  <c r="AX10" i="44" a="1"/>
  <c r="AX10" i="44" s="1"/>
  <c r="AX11" i="44" a="1"/>
  <c r="AX11" i="44" s="1"/>
  <c r="AX12" i="44" a="1"/>
  <c r="AX12" i="44" s="1"/>
  <c r="AX13" i="44" a="1"/>
  <c r="AX13" i="44" s="1"/>
  <c r="AX14" i="44" a="1"/>
  <c r="AX14" i="44" s="1"/>
  <c r="AX15" i="44" a="1"/>
  <c r="AX15" i="44" s="1"/>
  <c r="AX17" i="44" a="1"/>
  <c r="AX17" i="44" s="1"/>
  <c r="AX2" i="44" a="1"/>
  <c r="AX2" i="44" s="1"/>
  <c r="AW3" i="44" a="1"/>
  <c r="AW3" i="44" s="1"/>
  <c r="AW4" i="44" a="1"/>
  <c r="AW4" i="44" s="1"/>
  <c r="AW5" i="44" a="1"/>
  <c r="AW5" i="44" s="1"/>
  <c r="AW6" i="44" a="1"/>
  <c r="AW6" i="44" s="1"/>
  <c r="AW7" i="44" a="1"/>
  <c r="AW7" i="44" s="1"/>
  <c r="AW8" i="44" a="1"/>
  <c r="AW8" i="44" s="1"/>
  <c r="AW9" i="44" a="1"/>
  <c r="AW9" i="44" s="1"/>
  <c r="AW10" i="44" a="1"/>
  <c r="AW10" i="44" s="1"/>
  <c r="AW11" i="44" a="1"/>
  <c r="AW11" i="44" s="1"/>
  <c r="AW12" i="44" a="1"/>
  <c r="AW12" i="44" s="1"/>
  <c r="AW13" i="44" a="1"/>
  <c r="AW13" i="44" s="1"/>
  <c r="AW14" i="44" a="1"/>
  <c r="AW14" i="44" s="1"/>
  <c r="AW15" i="44" a="1"/>
  <c r="AW15" i="44" s="1"/>
  <c r="AW16" i="44" a="1"/>
  <c r="AW16" i="44" s="1"/>
  <c r="AW17" i="44" a="1"/>
  <c r="AW17" i="44" s="1"/>
  <c r="AW2" i="44" a="1"/>
  <c r="AW2" i="44" s="1"/>
  <c r="AU3" i="44" a="1"/>
  <c r="AU3" i="44" s="1"/>
  <c r="AV3" i="44" a="1"/>
  <c r="AV3" i="44" s="1"/>
  <c r="AU4" i="44" a="1"/>
  <c r="AU4" i="44" s="1"/>
  <c r="AV4" i="44" a="1"/>
  <c r="AV4" i="44" s="1"/>
  <c r="AU5" i="44" a="1"/>
  <c r="AU5" i="44" s="1"/>
  <c r="AV5" i="44" a="1"/>
  <c r="AV5" i="44" s="1"/>
  <c r="AU6" i="44" a="1"/>
  <c r="AU6" i="44" s="1"/>
  <c r="AV6" i="44" a="1"/>
  <c r="AV6" i="44" s="1"/>
  <c r="AU7" i="44" a="1"/>
  <c r="AU7" i="44" s="1"/>
  <c r="AV7" i="44" a="1"/>
  <c r="AV7" i="44" s="1"/>
  <c r="AU8" i="44" a="1"/>
  <c r="AU8" i="44" s="1"/>
  <c r="AV8" i="44" a="1"/>
  <c r="AV8" i="44" s="1"/>
  <c r="AU9" i="44" a="1"/>
  <c r="AU9" i="44" s="1"/>
  <c r="AV9" i="44" a="1"/>
  <c r="AV9" i="44" s="1"/>
  <c r="AU10" i="44" a="1"/>
  <c r="AU10" i="44" s="1"/>
  <c r="AV10" i="44" a="1"/>
  <c r="AV10" i="44" s="1"/>
  <c r="AU11" i="44" a="1"/>
  <c r="AU11" i="44" s="1"/>
  <c r="AV11" i="44" a="1"/>
  <c r="AV11" i="44" s="1"/>
  <c r="AU12" i="44" a="1"/>
  <c r="AU12" i="44" s="1"/>
  <c r="AV12" i="44" a="1"/>
  <c r="AV12" i="44" s="1"/>
  <c r="AU13" i="44" a="1"/>
  <c r="AU13" i="44" s="1"/>
  <c r="AV13" i="44" a="1"/>
  <c r="AV13" i="44" s="1"/>
  <c r="AU14" i="44" a="1"/>
  <c r="AU14" i="44" s="1"/>
  <c r="AV14" i="44" a="1"/>
  <c r="AV14" i="44" s="1"/>
  <c r="AU15" i="44" a="1"/>
  <c r="AU15" i="44" s="1"/>
  <c r="AV15" i="44" a="1"/>
  <c r="AV15" i="44" s="1"/>
  <c r="AU16" i="44" a="1"/>
  <c r="AU16" i="44" s="1"/>
  <c r="AV16" i="44" a="1"/>
  <c r="AV16" i="44" s="1"/>
  <c r="AU17" i="44" a="1"/>
  <c r="AU17" i="44" s="1"/>
  <c r="AV17" i="44" a="1"/>
  <c r="AV17" i="44" s="1"/>
  <c r="AU2" i="44" a="1"/>
  <c r="AU2" i="44" s="1"/>
  <c r="AV2" i="44" a="1"/>
  <c r="AV2" i="44" s="1"/>
  <c r="AT3" i="44" a="1"/>
  <c r="AT3" i="44" s="1"/>
  <c r="AT4" i="44" a="1"/>
  <c r="AT4" i="44" s="1"/>
  <c r="AT5" i="44" a="1"/>
  <c r="AT5" i="44" s="1"/>
  <c r="AT6" i="44" a="1"/>
  <c r="AT6" i="44" s="1"/>
  <c r="AT7" i="44" a="1"/>
  <c r="AT7" i="44" s="1"/>
  <c r="AT8" i="44" a="1"/>
  <c r="AT8" i="44" s="1"/>
  <c r="AT9" i="44" a="1"/>
  <c r="AT9" i="44" s="1"/>
  <c r="AT10" i="44" a="1"/>
  <c r="AT10" i="44" s="1"/>
  <c r="AT11" i="44" a="1"/>
  <c r="AT11" i="44" s="1"/>
  <c r="AT12" i="44" a="1"/>
  <c r="AT12" i="44" s="1"/>
  <c r="AT13" i="44" a="1"/>
  <c r="AT13" i="44" s="1"/>
  <c r="AT14" i="44" a="1"/>
  <c r="AT14" i="44" s="1"/>
  <c r="AT15" i="44" a="1"/>
  <c r="AT15" i="44" s="1"/>
  <c r="AT16" i="44" a="1"/>
  <c r="AT16" i="44" s="1"/>
  <c r="AT17" i="44" a="1"/>
  <c r="AT17" i="44" s="1"/>
  <c r="AT2" i="44" a="1"/>
  <c r="AT2" i="44" s="1"/>
  <c r="AS3" i="44" a="1"/>
  <c r="AS3" i="44" s="1"/>
  <c r="AS4" i="44" a="1"/>
  <c r="AS4" i="44" s="1"/>
  <c r="AS5" i="44" a="1"/>
  <c r="AS5" i="44" s="1"/>
  <c r="AS6" i="44" a="1"/>
  <c r="AS6" i="44" s="1"/>
  <c r="AS7" i="44" a="1"/>
  <c r="AS7" i="44" s="1"/>
  <c r="AS8" i="44" a="1"/>
  <c r="AS8" i="44" s="1"/>
  <c r="AS9" i="44" a="1"/>
  <c r="AS9" i="44" s="1"/>
  <c r="AS10" i="44" a="1"/>
  <c r="AS10" i="44" s="1"/>
  <c r="AS11" i="44" a="1"/>
  <c r="AS11" i="44" s="1"/>
  <c r="AS12" i="44" a="1"/>
  <c r="AS12" i="44" s="1"/>
  <c r="AS13" i="44" a="1"/>
  <c r="AS13" i="44" s="1"/>
  <c r="AS14" i="44" a="1"/>
  <c r="AS14" i="44" s="1"/>
  <c r="AS15" i="44" a="1"/>
  <c r="AS15" i="44" s="1"/>
  <c r="AS16" i="44" a="1"/>
  <c r="AS16" i="44" s="1"/>
  <c r="AS17" i="44" a="1"/>
  <c r="AS17" i="44"/>
  <c r="AS2" i="44" a="1"/>
  <c r="AS2" i="44" s="1"/>
  <c r="AR3" i="44" a="1"/>
  <c r="AR3" i="44" s="1"/>
  <c r="AR4" i="44" a="1"/>
  <c r="AR4" i="44" s="1"/>
  <c r="AR5" i="44" a="1"/>
  <c r="AR5" i="44" s="1"/>
  <c r="AR6" i="44" a="1"/>
  <c r="AR6" i="44" s="1"/>
  <c r="AR7" i="44" a="1"/>
  <c r="AR7" i="44" s="1"/>
  <c r="AR8" i="44" a="1"/>
  <c r="AR8" i="44" s="1"/>
  <c r="AR9" i="44" a="1"/>
  <c r="AR9" i="44" s="1"/>
  <c r="AR10" i="44" a="1"/>
  <c r="AR10" i="44" s="1"/>
  <c r="AR11" i="44" a="1"/>
  <c r="AR11" i="44" s="1"/>
  <c r="AR12" i="44" a="1"/>
  <c r="AR12" i="44" s="1"/>
  <c r="AR13" i="44" a="1"/>
  <c r="AR13" i="44" s="1"/>
  <c r="AR14" i="44" a="1"/>
  <c r="AR14" i="44" s="1"/>
  <c r="AR15" i="44" a="1"/>
  <c r="AR15" i="44" s="1"/>
  <c r="AR16" i="44" a="1"/>
  <c r="AR16" i="44" s="1"/>
  <c r="AR17" i="44" a="1"/>
  <c r="AR17" i="44" s="1"/>
  <c r="AR2" i="44" a="1"/>
  <c r="AR2" i="44" s="1"/>
  <c r="AQ3" i="44" a="1"/>
  <c r="AQ3" i="44" s="1"/>
  <c r="AQ4" i="44" a="1"/>
  <c r="AQ4" i="44" s="1"/>
  <c r="AQ5" i="44" a="1"/>
  <c r="AQ5" i="44" s="1"/>
  <c r="AQ6" i="44" a="1"/>
  <c r="AQ6" i="44" s="1"/>
  <c r="AQ7" i="44" a="1"/>
  <c r="AQ7" i="44" s="1"/>
  <c r="AQ8" i="44" a="1"/>
  <c r="AQ8" i="44" s="1"/>
  <c r="AQ9" i="44" a="1"/>
  <c r="AQ9" i="44" s="1"/>
  <c r="AQ10" i="44" a="1"/>
  <c r="AQ10" i="44" s="1"/>
  <c r="AQ11" i="44" a="1"/>
  <c r="AQ11" i="44" s="1"/>
  <c r="AQ12" i="44" a="1"/>
  <c r="AQ12" i="44" s="1"/>
  <c r="AQ13" i="44" a="1"/>
  <c r="AQ13" i="44" s="1"/>
  <c r="AQ14" i="44" a="1"/>
  <c r="AQ14" i="44" s="1"/>
  <c r="AQ15" i="44" a="1"/>
  <c r="AQ15" i="44" s="1"/>
  <c r="AQ16" i="44" a="1"/>
  <c r="AQ16" i="44" s="1"/>
  <c r="AQ17" i="44" a="1"/>
  <c r="AQ17" i="44" s="1"/>
  <c r="AQ2" i="44" a="1"/>
  <c r="AQ2" i="44" s="1"/>
  <c r="AP3" i="44" a="1"/>
  <c r="AP3" i="44" s="1"/>
  <c r="AP4" i="44" a="1"/>
  <c r="AP4" i="44" s="1"/>
  <c r="AP5" i="44" a="1"/>
  <c r="AP5" i="44" s="1"/>
  <c r="AP6" i="44" a="1"/>
  <c r="AP6" i="44" s="1"/>
  <c r="AP7" i="44" a="1"/>
  <c r="AP7" i="44" s="1"/>
  <c r="AP8" i="44" a="1"/>
  <c r="AP8" i="44" s="1"/>
  <c r="AP9" i="44" a="1"/>
  <c r="AP9" i="44" s="1"/>
  <c r="AP10" i="44" a="1"/>
  <c r="AP10" i="44" s="1"/>
  <c r="AP11" i="44" a="1"/>
  <c r="AP11" i="44" s="1"/>
  <c r="AP12" i="44" a="1"/>
  <c r="AP12" i="44" s="1"/>
  <c r="AP13" i="44" a="1"/>
  <c r="AP13" i="44" s="1"/>
  <c r="AP14" i="44" a="1"/>
  <c r="AP14" i="44" s="1"/>
  <c r="AP15" i="44" a="1"/>
  <c r="AP15" i="44" s="1"/>
  <c r="AP16" i="44" a="1"/>
  <c r="AP16" i="44" s="1"/>
  <c r="AP17" i="44" a="1"/>
  <c r="AP17" i="44" s="1"/>
  <c r="AP2" i="44" a="1"/>
  <c r="AP2" i="44" s="1"/>
  <c r="AO3" i="44" a="1"/>
  <c r="AO3" i="44" s="1"/>
  <c r="AO4" i="44" a="1"/>
  <c r="AO4" i="44" s="1"/>
  <c r="AO5" i="44" a="1"/>
  <c r="AO5" i="44" s="1"/>
  <c r="AO6" i="44" a="1"/>
  <c r="AO6" i="44" s="1"/>
  <c r="AO7" i="44" a="1"/>
  <c r="AO7" i="44" s="1"/>
  <c r="AO8" i="44" a="1"/>
  <c r="AO8" i="44" s="1"/>
  <c r="AO9" i="44" a="1"/>
  <c r="AO9" i="44" s="1"/>
  <c r="AO10" i="44" a="1"/>
  <c r="AO10" i="44" s="1"/>
  <c r="AO11" i="44" a="1"/>
  <c r="AO11" i="44" s="1"/>
  <c r="AO12" i="44" a="1"/>
  <c r="AO12" i="44" s="1"/>
  <c r="AO13" i="44" a="1"/>
  <c r="AO13" i="44" s="1"/>
  <c r="AO14" i="44" a="1"/>
  <c r="AO14" i="44" s="1"/>
  <c r="AO15" i="44" a="1"/>
  <c r="AO15" i="44" s="1"/>
  <c r="AO16" i="44" a="1"/>
  <c r="AO16" i="44" s="1"/>
  <c r="AO17" i="44" a="1"/>
  <c r="AO17" i="44" s="1"/>
  <c r="AO2" i="44" a="1"/>
  <c r="AO2" i="44" s="1"/>
  <c r="BY3" i="39" a="1"/>
  <c r="BY3" i="39" s="1"/>
  <c r="BY4" i="39" a="1"/>
  <c r="BY4" i="39" s="1"/>
  <c r="BY5" i="39" a="1"/>
  <c r="BY5" i="39" s="1"/>
  <c r="BY6" i="39" a="1"/>
  <c r="BY6" i="39" s="1"/>
  <c r="BY7" i="39" a="1"/>
  <c r="BY7" i="39" s="1"/>
  <c r="BY8" i="39" a="1"/>
  <c r="BY8" i="39" s="1"/>
  <c r="BY9" i="39" a="1"/>
  <c r="BY9" i="39" s="1"/>
  <c r="BY10" i="39" a="1"/>
  <c r="BY10" i="39" s="1"/>
  <c r="BY11" i="39" a="1"/>
  <c r="BY11" i="39" s="1"/>
  <c r="BX3" i="39" a="1"/>
  <c r="BX3" i="39" s="1"/>
  <c r="BX4" i="39" a="1"/>
  <c r="BX4" i="39" s="1"/>
  <c r="BX5" i="39" a="1"/>
  <c r="BX5" i="39" s="1"/>
  <c r="BX6" i="39" a="1"/>
  <c r="BX6" i="39" s="1"/>
  <c r="BX7" i="39" a="1"/>
  <c r="BX7" i="39" s="1"/>
  <c r="BX8" i="39" a="1"/>
  <c r="BX8" i="39" s="1"/>
  <c r="BX9" i="39" a="1"/>
  <c r="BX9" i="39" s="1"/>
  <c r="BX10" i="39" a="1"/>
  <c r="BX10" i="39" s="1"/>
  <c r="BX11" i="39" a="1"/>
  <c r="BX11" i="39" s="1"/>
  <c r="BW3" i="39" a="1"/>
  <c r="BW3" i="39" s="1"/>
  <c r="BW4" i="39" a="1"/>
  <c r="BW4" i="39" s="1"/>
  <c r="BW5" i="39" a="1"/>
  <c r="BW5" i="39" s="1"/>
  <c r="BW6" i="39" a="1"/>
  <c r="BW6" i="39" s="1"/>
  <c r="BW7" i="39" a="1"/>
  <c r="BW7" i="39" s="1"/>
  <c r="BW8" i="39" a="1"/>
  <c r="BW8" i="39" s="1"/>
  <c r="BW9" i="39" a="1"/>
  <c r="BW9" i="39" s="1"/>
  <c r="BW10" i="39" a="1"/>
  <c r="BW10" i="39" s="1"/>
  <c r="BW11" i="39" a="1"/>
  <c r="BW11" i="39" s="1"/>
  <c r="BV3" i="39" a="1"/>
  <c r="BV3" i="39" s="1"/>
  <c r="BV4" i="39" a="1"/>
  <c r="BV4" i="39" s="1"/>
  <c r="BV5" i="39" a="1"/>
  <c r="BV5" i="39" s="1"/>
  <c r="BV6" i="39" a="1"/>
  <c r="BV6" i="39" s="1"/>
  <c r="BV7" i="39" a="1"/>
  <c r="BV7" i="39" s="1"/>
  <c r="BV8" i="39" a="1"/>
  <c r="BV8" i="39" s="1"/>
  <c r="BV9" i="39" a="1"/>
  <c r="BV9" i="39" s="1"/>
  <c r="BV10" i="39" a="1"/>
  <c r="BV10" i="39" s="1"/>
  <c r="BV11" i="39" a="1"/>
  <c r="BV11" i="39" s="1"/>
  <c r="BU3" i="39" a="1"/>
  <c r="BU3" i="39" s="1"/>
  <c r="BU4" i="39" a="1"/>
  <c r="BU4" i="39" s="1"/>
  <c r="BU5" i="39" a="1"/>
  <c r="BU5" i="39" s="1"/>
  <c r="BU6" i="39" a="1"/>
  <c r="BU6" i="39" s="1"/>
  <c r="BU7" i="39" a="1"/>
  <c r="BU7" i="39" s="1"/>
  <c r="BU8" i="39" a="1"/>
  <c r="BU8" i="39" s="1"/>
  <c r="BU9" i="39" a="1"/>
  <c r="BU9" i="39" s="1"/>
  <c r="BU10" i="39" a="1"/>
  <c r="BU10" i="39" s="1"/>
  <c r="BU11" i="39" a="1"/>
  <c r="BU11" i="39" s="1"/>
  <c r="BT3" i="39" a="1"/>
  <c r="BT3" i="39" s="1"/>
  <c r="BT4" i="39" a="1"/>
  <c r="BT4" i="39" s="1"/>
  <c r="BT5" i="39" a="1"/>
  <c r="BT5" i="39" s="1"/>
  <c r="BT6" i="39" a="1"/>
  <c r="BT6" i="39" s="1"/>
  <c r="BT7" i="39" a="1"/>
  <c r="BT7" i="39" s="1"/>
  <c r="BT8" i="39" a="1"/>
  <c r="BT8" i="39" s="1"/>
  <c r="BT9" i="39" a="1"/>
  <c r="BT9" i="39" s="1"/>
  <c r="BT10" i="39" a="1"/>
  <c r="BT10" i="39" s="1"/>
  <c r="BT11" i="39" a="1"/>
  <c r="BT11" i="39" s="1"/>
  <c r="BS3" i="39" a="1"/>
  <c r="BS3" i="39" s="1"/>
  <c r="BS4" i="39" a="1"/>
  <c r="BS4" i="39" s="1"/>
  <c r="BS5" i="39" a="1"/>
  <c r="BS5" i="39" s="1"/>
  <c r="BS6" i="39" a="1"/>
  <c r="BS6" i="39" s="1"/>
  <c r="BS7" i="39" a="1"/>
  <c r="BS7" i="39" s="1"/>
  <c r="BS8" i="39" a="1"/>
  <c r="BS8" i="39" s="1"/>
  <c r="BS9" i="39" a="1"/>
  <c r="BS9" i="39" s="1"/>
  <c r="BS10" i="39" a="1"/>
  <c r="BS10" i="39" s="1"/>
  <c r="BS11" i="39" a="1"/>
  <c r="BS11" i="39" s="1"/>
  <c r="BR3" i="39" a="1"/>
  <c r="BR3" i="39" s="1"/>
  <c r="BR4" i="39" a="1"/>
  <c r="BR4" i="39" s="1"/>
  <c r="BR5" i="39" a="1"/>
  <c r="BR5" i="39" s="1"/>
  <c r="BR6" i="39" a="1"/>
  <c r="BR6" i="39" s="1"/>
  <c r="BR7" i="39" a="1"/>
  <c r="BR7" i="39" s="1"/>
  <c r="BR8" i="39" a="1"/>
  <c r="BR8" i="39" s="1"/>
  <c r="BR9" i="39" a="1"/>
  <c r="BR9" i="39" s="1"/>
  <c r="BR10" i="39" a="1"/>
  <c r="BR10" i="39" s="1"/>
  <c r="BR11" i="39" a="1"/>
  <c r="BR11" i="39" s="1"/>
  <c r="BQ3" i="39" a="1"/>
  <c r="BQ3" i="39" s="1"/>
  <c r="BQ4" i="39" a="1"/>
  <c r="BQ4" i="39" s="1"/>
  <c r="BQ5" i="39" a="1"/>
  <c r="BQ5" i="39" s="1"/>
  <c r="BQ6" i="39" a="1"/>
  <c r="BQ6" i="39" s="1"/>
  <c r="BQ7" i="39" a="1"/>
  <c r="BQ7" i="39" s="1"/>
  <c r="BQ8" i="39" a="1"/>
  <c r="BQ8" i="39" s="1"/>
  <c r="BQ9" i="39" a="1"/>
  <c r="BQ9" i="39" s="1"/>
  <c r="BQ10" i="39" a="1"/>
  <c r="BQ10" i="39" s="1"/>
  <c r="BQ11" i="39" a="1"/>
  <c r="BQ11" i="39" s="1"/>
  <c r="BP3" i="39" a="1"/>
  <c r="BP3" i="39" s="1"/>
  <c r="BP4" i="39" a="1"/>
  <c r="BP4" i="39" s="1"/>
  <c r="BP5" i="39" a="1"/>
  <c r="BP5" i="39" s="1"/>
  <c r="BP6" i="39" a="1"/>
  <c r="BP6" i="39" s="1"/>
  <c r="BP7" i="39" a="1"/>
  <c r="BP7" i="39" s="1"/>
  <c r="BP8" i="39" a="1"/>
  <c r="BP8" i="39" s="1"/>
  <c r="BP9" i="39" a="1"/>
  <c r="BP9" i="39" s="1"/>
  <c r="BP10" i="39" a="1"/>
  <c r="BP10" i="39" s="1"/>
  <c r="BP11" i="39" a="1"/>
  <c r="BP11" i="39" s="1"/>
  <c r="BO3" i="39" a="1"/>
  <c r="BO3" i="39" s="1"/>
  <c r="BO4" i="39" a="1"/>
  <c r="BO4" i="39" s="1"/>
  <c r="BO5" i="39" a="1"/>
  <c r="BO5" i="39" s="1"/>
  <c r="BO6" i="39" a="1"/>
  <c r="BO6" i="39" s="1"/>
  <c r="BO7" i="39" a="1"/>
  <c r="BO7" i="39" s="1"/>
  <c r="BO8" i="39" a="1"/>
  <c r="BO8" i="39" s="1"/>
  <c r="BO9" i="39" a="1"/>
  <c r="BO9" i="39" s="1"/>
  <c r="BO10" i="39" a="1"/>
  <c r="BO10" i="39" s="1"/>
  <c r="BO11" i="39" a="1"/>
  <c r="BO11" i="39" s="1"/>
  <c r="BN3" i="39" a="1"/>
  <c r="BN3" i="39" s="1"/>
  <c r="BN4" i="39" a="1"/>
  <c r="BN4" i="39" s="1"/>
  <c r="BN5" i="39" a="1"/>
  <c r="BN5" i="39" s="1"/>
  <c r="BN6" i="39" a="1"/>
  <c r="BN6" i="39" s="1"/>
  <c r="BN7" i="39" a="1"/>
  <c r="BN7" i="39" s="1"/>
  <c r="BN8" i="39" a="1"/>
  <c r="BN8" i="39" s="1"/>
  <c r="BN9" i="39" a="1"/>
  <c r="BN9" i="39" s="1"/>
  <c r="BN10" i="39" a="1"/>
  <c r="BN10" i="39" s="1"/>
  <c r="BN11" i="39" a="1"/>
  <c r="BN11" i="39" s="1"/>
  <c r="BM3" i="39" a="1"/>
  <c r="BM3" i="39" s="1"/>
  <c r="BM4" i="39" a="1"/>
  <c r="BM4" i="39" s="1"/>
  <c r="BM5" i="39" a="1"/>
  <c r="BM5" i="39" s="1"/>
  <c r="BM6" i="39" a="1"/>
  <c r="BM6" i="39" s="1"/>
  <c r="BM7" i="39" a="1"/>
  <c r="BM7" i="39" s="1"/>
  <c r="BM8" i="39" a="1"/>
  <c r="BM8" i="39" s="1"/>
  <c r="BM9" i="39" a="1"/>
  <c r="BM9" i="39" s="1"/>
  <c r="BM10" i="39" a="1"/>
  <c r="BM10" i="39" s="1"/>
  <c r="BM11" i="39" a="1"/>
  <c r="BM11" i="39" s="1"/>
  <c r="BL3" i="39" a="1"/>
  <c r="BL3" i="39" s="1"/>
  <c r="BL4" i="39" a="1"/>
  <c r="BL4" i="39" s="1"/>
  <c r="BL5" i="39" a="1"/>
  <c r="BL5" i="39" s="1"/>
  <c r="BL6" i="39" a="1"/>
  <c r="BL6" i="39" s="1"/>
  <c r="BL7" i="39" a="1"/>
  <c r="BL7" i="39" s="1"/>
  <c r="BL8" i="39" a="1"/>
  <c r="BL8" i="39" s="1"/>
  <c r="BL9" i="39" a="1"/>
  <c r="BL9" i="39" s="1"/>
  <c r="BL10" i="39" a="1"/>
  <c r="BL10" i="39" s="1"/>
  <c r="BL11" i="39" a="1"/>
  <c r="BL11" i="39" s="1"/>
  <c r="BK3" i="39" a="1"/>
  <c r="BK3" i="39" s="1"/>
  <c r="BK4" i="39" a="1"/>
  <c r="BK4" i="39" s="1"/>
  <c r="BK5" i="39" a="1"/>
  <c r="BK5" i="39" s="1"/>
  <c r="BK6" i="39" a="1"/>
  <c r="BK6" i="39" s="1"/>
  <c r="BK7" i="39" a="1"/>
  <c r="BK7" i="39" s="1"/>
  <c r="BK8" i="39" a="1"/>
  <c r="BK8" i="39" s="1"/>
  <c r="BK9" i="39" a="1"/>
  <c r="BK9" i="39" s="1"/>
  <c r="BK10" i="39" a="1"/>
  <c r="BK10" i="39" s="1"/>
  <c r="BK11" i="39" a="1"/>
  <c r="BK11" i="39" s="1"/>
  <c r="BJ3" i="39" a="1"/>
  <c r="BJ3" i="39" s="1"/>
  <c r="BJ4" i="39" a="1"/>
  <c r="BJ4" i="39" s="1"/>
  <c r="BJ5" i="39" a="1"/>
  <c r="BJ5" i="39" s="1"/>
  <c r="BJ6" i="39" a="1"/>
  <c r="BJ6" i="39" s="1"/>
  <c r="BJ7" i="39" a="1"/>
  <c r="BJ7" i="39" s="1"/>
  <c r="BJ8" i="39" a="1"/>
  <c r="BJ8" i="39" s="1"/>
  <c r="BJ9" i="39" a="1"/>
  <c r="BJ9" i="39" s="1"/>
  <c r="BJ10" i="39" a="1"/>
  <c r="BJ10" i="39" s="1"/>
  <c r="BJ11" i="39" a="1"/>
  <c r="BJ11" i="39" s="1"/>
  <c r="BI3" i="39" a="1"/>
  <c r="BI3" i="39" s="1"/>
  <c r="BI4" i="39" a="1"/>
  <c r="BI4" i="39" s="1"/>
  <c r="BI5" i="39" a="1"/>
  <c r="BI5" i="39" s="1"/>
  <c r="BI6" i="39" a="1"/>
  <c r="BI6" i="39" s="1"/>
  <c r="BI7" i="39" a="1"/>
  <c r="BI7" i="39" s="1"/>
  <c r="BI8" i="39" a="1"/>
  <c r="BI8" i="39" s="1"/>
  <c r="BI9" i="39" a="1"/>
  <c r="BI9" i="39" s="1"/>
  <c r="BI10" i="39" a="1"/>
  <c r="BI10" i="39" s="1"/>
  <c r="BI11" i="39" a="1"/>
  <c r="BI11" i="39" s="1"/>
  <c r="BH3" i="39" a="1"/>
  <c r="BH3" i="39" s="1"/>
  <c r="BH4" i="39" a="1"/>
  <c r="BH4" i="39" s="1"/>
  <c r="BH5" i="39" a="1"/>
  <c r="BH5" i="39" s="1"/>
  <c r="BH6" i="39" a="1"/>
  <c r="BH6" i="39" s="1"/>
  <c r="BH7" i="39" a="1"/>
  <c r="BH7" i="39" s="1"/>
  <c r="BH8" i="39" a="1"/>
  <c r="BH8" i="39" s="1"/>
  <c r="BH9" i="39" a="1"/>
  <c r="BH9" i="39" s="1"/>
  <c r="BH10" i="39" a="1"/>
  <c r="BH10" i="39" s="1"/>
  <c r="BH11" i="39" a="1"/>
  <c r="BH11" i="39" s="1"/>
  <c r="BG3" i="39" a="1"/>
  <c r="BG3" i="39" s="1"/>
  <c r="BG4" i="39" a="1"/>
  <c r="BG4" i="39" s="1"/>
  <c r="BG5" i="39" a="1"/>
  <c r="BG5" i="39" s="1"/>
  <c r="BG6" i="39" a="1"/>
  <c r="BG6" i="39" s="1"/>
  <c r="BG7" i="39" a="1"/>
  <c r="BG7" i="39" s="1"/>
  <c r="BG8" i="39" a="1"/>
  <c r="BG8" i="39" s="1"/>
  <c r="BG9" i="39" a="1"/>
  <c r="BG9" i="39" s="1"/>
  <c r="BG10" i="39" a="1"/>
  <c r="BG10" i="39" s="1"/>
  <c r="BG11" i="39" a="1"/>
  <c r="BG11" i="39" s="1"/>
  <c r="BF3" i="39" a="1"/>
  <c r="BF3" i="39" s="1"/>
  <c r="BF4" i="39" a="1"/>
  <c r="BF4" i="39" s="1"/>
  <c r="BF5" i="39" a="1"/>
  <c r="BF5" i="39" s="1"/>
  <c r="BF6" i="39" a="1"/>
  <c r="BF6" i="39" s="1"/>
  <c r="BF7" i="39" a="1"/>
  <c r="BF7" i="39" s="1"/>
  <c r="BF8" i="39" a="1"/>
  <c r="BF8" i="39" s="1"/>
  <c r="BF9" i="39" a="1"/>
  <c r="BF9" i="39" s="1"/>
  <c r="BF10" i="39" a="1"/>
  <c r="BF10" i="39" s="1"/>
  <c r="BF11" i="39" a="1"/>
  <c r="BF11" i="39" s="1"/>
  <c r="BE3" i="39" a="1"/>
  <c r="BE3" i="39" s="1"/>
  <c r="BE4" i="39" a="1"/>
  <c r="BE4" i="39" s="1"/>
  <c r="BE5" i="39" a="1"/>
  <c r="BE5" i="39" s="1"/>
  <c r="BE6" i="39" a="1"/>
  <c r="BE6" i="39" s="1"/>
  <c r="BE7" i="39" a="1"/>
  <c r="BE7" i="39" s="1"/>
  <c r="BE8" i="39" a="1"/>
  <c r="BE8" i="39" s="1"/>
  <c r="BE9" i="39" a="1"/>
  <c r="BE9" i="39" s="1"/>
  <c r="BE10" i="39" a="1"/>
  <c r="BE10" i="39" s="1"/>
  <c r="BE11" i="39" a="1"/>
  <c r="BE11" i="39" s="1"/>
  <c r="BD3" i="39" a="1"/>
  <c r="BD3" i="39" s="1"/>
  <c r="BD4" i="39" a="1"/>
  <c r="BD4" i="39" s="1"/>
  <c r="BD5" i="39" a="1"/>
  <c r="BD5" i="39" s="1"/>
  <c r="BD6" i="39" a="1"/>
  <c r="BD6" i="39" s="1"/>
  <c r="BD7" i="39" a="1"/>
  <c r="BD7" i="39" s="1"/>
  <c r="BD8" i="39" a="1"/>
  <c r="BD8" i="39" s="1"/>
  <c r="BD9" i="39" a="1"/>
  <c r="BD9" i="39" s="1"/>
  <c r="BD10" i="39" a="1"/>
  <c r="BD10" i="39" s="1"/>
  <c r="BD11" i="39" a="1"/>
  <c r="BD11" i="39" s="1"/>
  <c r="BC3" i="39" a="1"/>
  <c r="BC3" i="39" s="1"/>
  <c r="BC4" i="39" a="1"/>
  <c r="BC4" i="39" s="1"/>
  <c r="BC5" i="39" a="1"/>
  <c r="BC5" i="39" s="1"/>
  <c r="BC6" i="39" a="1"/>
  <c r="BC6" i="39" s="1"/>
  <c r="BC7" i="39" a="1"/>
  <c r="BC7" i="39" s="1"/>
  <c r="BC8" i="39" a="1"/>
  <c r="BC8" i="39" s="1"/>
  <c r="BC9" i="39" a="1"/>
  <c r="BC9" i="39" s="1"/>
  <c r="BC10" i="39" a="1"/>
  <c r="BC10" i="39" s="1"/>
  <c r="BC11" i="39" a="1"/>
  <c r="BC11" i="39" s="1"/>
  <c r="BB3" i="39" a="1"/>
  <c r="BB3" i="39" s="1"/>
  <c r="BB4" i="39" a="1"/>
  <c r="BB4" i="39" s="1"/>
  <c r="BB5" i="39" a="1"/>
  <c r="BB5" i="39" s="1"/>
  <c r="BB6" i="39" a="1"/>
  <c r="BB6" i="39" s="1"/>
  <c r="BB7" i="39" a="1"/>
  <c r="BB7" i="39" s="1"/>
  <c r="BB8" i="39" a="1"/>
  <c r="BB8" i="39" s="1"/>
  <c r="BB9" i="39" a="1"/>
  <c r="BB9" i="39" s="1"/>
  <c r="BB10" i="39" a="1"/>
  <c r="BB10" i="39" s="1"/>
  <c r="BB11" i="39" a="1"/>
  <c r="BB11" i="39" s="1"/>
  <c r="BC2" i="39" a="1"/>
  <c r="BC2" i="39" s="1"/>
  <c r="BB2" i="39" a="1"/>
  <c r="BB2" i="39" s="1"/>
  <c r="BA3" i="39" a="1"/>
  <c r="BA3" i="39" s="1"/>
  <c r="BA4" i="39" a="1"/>
  <c r="BA4" i="39" s="1"/>
  <c r="BA5" i="39" a="1"/>
  <c r="BA5" i="39" s="1"/>
  <c r="BA6" i="39" a="1"/>
  <c r="BA6" i="39" s="1"/>
  <c r="BA7" i="39" a="1"/>
  <c r="BA7" i="39" s="1"/>
  <c r="BA8" i="39" a="1"/>
  <c r="BA8" i="39" s="1"/>
  <c r="BA9" i="39" a="1"/>
  <c r="BA9" i="39" s="1"/>
  <c r="BA10" i="39" a="1"/>
  <c r="BA10" i="39" s="1"/>
  <c r="BA11" i="39" a="1"/>
  <c r="BA11" i="39" s="1"/>
  <c r="AZ3" i="39" a="1"/>
  <c r="AZ3" i="39" s="1"/>
  <c r="AZ4" i="39" a="1"/>
  <c r="AZ4" i="39" s="1"/>
  <c r="AZ5" i="39" a="1"/>
  <c r="AZ5" i="39" s="1"/>
  <c r="AZ6" i="39" a="1"/>
  <c r="AZ6" i="39" s="1"/>
  <c r="AZ7" i="39" a="1"/>
  <c r="AZ7" i="39" s="1"/>
  <c r="AZ8" i="39" a="1"/>
  <c r="AZ8" i="39" s="1"/>
  <c r="AZ9" i="39" a="1"/>
  <c r="AZ9" i="39" s="1"/>
  <c r="AZ10" i="39" a="1"/>
  <c r="AZ10" i="39" s="1"/>
  <c r="AZ11" i="39" a="1"/>
  <c r="AZ11" i="39" s="1"/>
  <c r="AY3" i="39" a="1"/>
  <c r="AY3" i="39" s="1"/>
  <c r="AY4" i="39" a="1"/>
  <c r="AY4" i="39" s="1"/>
  <c r="AY5" i="39" a="1"/>
  <c r="AY5" i="39" s="1"/>
  <c r="AY6" i="39" a="1"/>
  <c r="AY6" i="39" s="1"/>
  <c r="AY7" i="39" a="1"/>
  <c r="AY7" i="39" s="1"/>
  <c r="AY8" i="39" a="1"/>
  <c r="AY8" i="39" s="1"/>
  <c r="AY9" i="39" a="1"/>
  <c r="AY9" i="39" s="1"/>
  <c r="AY10" i="39" a="1"/>
  <c r="AY10" i="39" s="1"/>
  <c r="AY11" i="39" a="1"/>
  <c r="AY11" i="39" s="1"/>
  <c r="AX3" i="39" a="1"/>
  <c r="AX3" i="39" s="1"/>
  <c r="AX4" i="39" a="1"/>
  <c r="AX4" i="39" s="1"/>
  <c r="AX5" i="39" a="1"/>
  <c r="AX5" i="39" s="1"/>
  <c r="AX6" i="39" a="1"/>
  <c r="AX6" i="39" s="1"/>
  <c r="AX7" i="39" a="1"/>
  <c r="AX7" i="39" s="1"/>
  <c r="AX8" i="39" a="1"/>
  <c r="AX8" i="39" s="1"/>
  <c r="AX9" i="39" a="1"/>
  <c r="AX9" i="39" s="1"/>
  <c r="AX10" i="39" a="1"/>
  <c r="AX10" i="39" s="1"/>
  <c r="AX11" i="39" a="1"/>
  <c r="AX11" i="39" s="1"/>
  <c r="AW3" i="39" a="1"/>
  <c r="AW3" i="39" s="1"/>
  <c r="AW4" i="39" a="1"/>
  <c r="AW4" i="39" s="1"/>
  <c r="AW5" i="39" a="1"/>
  <c r="AW5" i="39" s="1"/>
  <c r="AW6" i="39" a="1"/>
  <c r="AW6" i="39" s="1"/>
  <c r="AW7" i="39" a="1"/>
  <c r="AW7" i="39" s="1"/>
  <c r="AW8" i="39" a="1"/>
  <c r="AW8" i="39" s="1"/>
  <c r="AW9" i="39" a="1"/>
  <c r="AW9" i="39" s="1"/>
  <c r="AW10" i="39" a="1"/>
  <c r="AW10" i="39" s="1"/>
  <c r="AW11" i="39" a="1"/>
  <c r="AW11" i="39" s="1"/>
  <c r="AV3" i="39" a="1"/>
  <c r="AV3" i="39" s="1"/>
  <c r="AV4" i="39" a="1"/>
  <c r="AV4" i="39" s="1"/>
  <c r="AV5" i="39" a="1"/>
  <c r="AV5" i="39" s="1"/>
  <c r="AV6" i="39" a="1"/>
  <c r="AV6" i="39" s="1"/>
  <c r="AV7" i="39" a="1"/>
  <c r="AV7" i="39" s="1"/>
  <c r="AV8" i="39" a="1"/>
  <c r="AV8" i="39" s="1"/>
  <c r="AV9" i="39" a="1"/>
  <c r="AV9" i="39" s="1"/>
  <c r="AV10" i="39" a="1"/>
  <c r="AV10" i="39" s="1"/>
  <c r="AV11" i="39" a="1"/>
  <c r="AV11" i="39" s="1"/>
  <c r="AU3" i="39" a="1"/>
  <c r="AU3" i="39" s="1"/>
  <c r="AU4" i="39" a="1"/>
  <c r="AU4" i="39" s="1"/>
  <c r="AU5" i="39" a="1"/>
  <c r="AU5" i="39" s="1"/>
  <c r="AU6" i="39" a="1"/>
  <c r="AU6" i="39" s="1"/>
  <c r="AU7" i="39" a="1"/>
  <c r="AU7" i="39" s="1"/>
  <c r="AU8" i="39" a="1"/>
  <c r="AU8" i="39" s="1"/>
  <c r="AU9" i="39" a="1"/>
  <c r="AU9" i="39" s="1"/>
  <c r="AU10" i="39" a="1"/>
  <c r="AU10" i="39" s="1"/>
  <c r="AU11" i="39" a="1"/>
  <c r="AU11" i="39" s="1"/>
  <c r="AT3" i="39" a="1"/>
  <c r="AT3" i="39" s="1"/>
  <c r="AT4" i="39" a="1"/>
  <c r="AT4" i="39" s="1"/>
  <c r="AT5" i="39" a="1"/>
  <c r="AT5" i="39" s="1"/>
  <c r="AT6" i="39" a="1"/>
  <c r="AT6" i="39" s="1"/>
  <c r="AT7" i="39" a="1"/>
  <c r="AT7" i="39" s="1"/>
  <c r="AT8" i="39" a="1"/>
  <c r="AT8" i="39" s="1"/>
  <c r="AT9" i="39" a="1"/>
  <c r="AT9" i="39" s="1"/>
  <c r="AT10" i="39" a="1"/>
  <c r="AT10" i="39" s="1"/>
  <c r="AT11" i="39" a="1"/>
  <c r="AT11" i="39" s="1"/>
  <c r="AS5" i="39" a="1"/>
  <c r="AS5" i="39" s="1"/>
  <c r="AS8" i="39" a="1"/>
  <c r="AS8" i="39" s="1"/>
  <c r="AS9" i="39" a="1"/>
  <c r="AS9" i="39" s="1"/>
  <c r="AS11" i="39" a="1"/>
  <c r="AS11" i="39" s="1"/>
  <c r="AR3" i="39" a="1"/>
  <c r="AR3" i="39" s="1"/>
  <c r="AR4" i="39" a="1"/>
  <c r="AR4" i="39" s="1"/>
  <c r="AR5" i="39" a="1"/>
  <c r="AR5" i="39" s="1"/>
  <c r="AR6" i="39" a="1"/>
  <c r="AR6" i="39" s="1"/>
  <c r="AR7" i="39" a="1"/>
  <c r="AR7" i="39" s="1"/>
  <c r="AR8" i="39" a="1"/>
  <c r="AR8" i="39" s="1"/>
  <c r="AR9" i="39" a="1"/>
  <c r="AR9" i="39" s="1"/>
  <c r="AR10" i="39" a="1"/>
  <c r="AR10" i="39" s="1"/>
  <c r="AR11" i="39" a="1"/>
  <c r="AR11" i="39" s="1"/>
  <c r="AQ3" i="39" a="1"/>
  <c r="AQ3" i="39" s="1"/>
  <c r="AQ4" i="39" a="1"/>
  <c r="AQ4" i="39" s="1"/>
  <c r="AQ5" i="39" a="1"/>
  <c r="AQ5" i="39" s="1"/>
  <c r="AQ6" i="39" a="1"/>
  <c r="AQ6" i="39" s="1"/>
  <c r="AQ7" i="39" a="1"/>
  <c r="AQ7" i="39" s="1"/>
  <c r="AQ8" i="39" a="1"/>
  <c r="AQ8" i="39" s="1"/>
  <c r="AQ9" i="39" a="1"/>
  <c r="AQ9" i="39" s="1"/>
  <c r="AQ10" i="39" a="1"/>
  <c r="AQ10" i="39" s="1"/>
  <c r="AQ11" i="39" a="1"/>
  <c r="AQ11" i="39" s="1"/>
  <c r="AP3" i="39" a="1"/>
  <c r="AP3" i="39" s="1"/>
  <c r="AP4" i="39" a="1"/>
  <c r="AP4" i="39" s="1"/>
  <c r="AP5" i="39" a="1"/>
  <c r="AP5" i="39" s="1"/>
  <c r="AP6" i="39" a="1"/>
  <c r="AP6" i="39" s="1"/>
  <c r="AP7" i="39" a="1"/>
  <c r="AP7" i="39" s="1"/>
  <c r="AP8" i="39" a="1"/>
  <c r="AP8" i="39" s="1"/>
  <c r="AP9" i="39" a="1"/>
  <c r="AP9" i="39" s="1"/>
  <c r="AP10" i="39" a="1"/>
  <c r="AP10" i="39" s="1"/>
  <c r="AP11" i="39" a="1"/>
  <c r="AP11" i="39" s="1"/>
  <c r="BY2" i="39" a="1"/>
  <c r="BY2" i="39" s="1"/>
  <c r="BX2" i="39" a="1"/>
  <c r="BX2" i="39" s="1"/>
  <c r="BW2" i="39" a="1"/>
  <c r="BW2" i="39" s="1"/>
  <c r="BV2" i="39" a="1"/>
  <c r="BV2" i="39" s="1"/>
  <c r="BU2" i="39" a="1"/>
  <c r="BU2" i="39" s="1"/>
  <c r="BT2" i="39" a="1"/>
  <c r="BT2" i="39" s="1"/>
  <c r="BS2" i="39" a="1"/>
  <c r="BS2" i="39" s="1"/>
  <c r="BR2" i="39" a="1"/>
  <c r="BR2" i="39" s="1"/>
  <c r="BQ2" i="39" a="1"/>
  <c r="BQ2" i="39" s="1"/>
  <c r="BP2" i="39" a="1"/>
  <c r="BP2" i="39" s="1"/>
  <c r="BO2" i="39" a="1"/>
  <c r="BO2" i="39" s="1"/>
  <c r="BN2" i="39" a="1"/>
  <c r="BN2" i="39" s="1"/>
  <c r="BM2" i="39" a="1"/>
  <c r="BM2" i="39" s="1"/>
  <c r="BL2" i="39" a="1"/>
  <c r="BL2" i="39" s="1"/>
  <c r="BK2" i="39" a="1"/>
  <c r="BK2" i="39" s="1"/>
  <c r="BJ2" i="39" a="1"/>
  <c r="BJ2" i="39" s="1"/>
  <c r="BI2" i="39" a="1"/>
  <c r="BI2" i="39" s="1"/>
  <c r="BH2" i="39" a="1"/>
  <c r="BH2" i="39" s="1"/>
  <c r="BG2" i="39" a="1"/>
  <c r="BG2" i="39" s="1"/>
  <c r="BF2" i="39" a="1"/>
  <c r="BF2" i="39" s="1"/>
  <c r="BE2" i="39" a="1"/>
  <c r="BE2" i="39" s="1"/>
  <c r="BD2" i="39" a="1"/>
  <c r="BD2" i="39" s="1"/>
  <c r="BA2" i="39" a="1"/>
  <c r="BA2" i="39" s="1"/>
  <c r="AZ2" i="39" a="1"/>
  <c r="AZ2" i="39" s="1"/>
  <c r="AY2" i="39" a="1"/>
  <c r="AY2" i="39" s="1"/>
  <c r="AX2" i="39" a="1"/>
  <c r="AX2" i="39" s="1"/>
  <c r="AW2" i="39" a="1"/>
  <c r="AW2" i="39" s="1"/>
  <c r="AV2" i="39" a="1"/>
  <c r="AV2" i="39" s="1"/>
  <c r="AU2" i="39" a="1"/>
  <c r="AU2" i="39" s="1"/>
  <c r="AT2" i="39" a="1"/>
  <c r="AT2" i="39" s="1"/>
  <c r="AS2" i="39" a="1"/>
  <c r="AS2" i="39" s="1"/>
  <c r="AR2" i="39" a="1"/>
  <c r="AR2" i="39" s="1"/>
  <c r="AQ2" i="39" a="1"/>
  <c r="AQ2" i="39" s="1"/>
  <c r="AP2" i="39" a="1"/>
  <c r="AP2" i="39" s="1"/>
  <c r="CU20" i="35" a="1"/>
  <c r="CU20" i="35" s="1"/>
  <c r="CU3" i="35" a="1"/>
  <c r="CU3" i="35" s="1"/>
  <c r="CU4" i="35" a="1"/>
  <c r="CU4" i="35" s="1"/>
  <c r="CU5" i="35" a="1"/>
  <c r="CU5" i="35" s="1"/>
  <c r="CU6" i="35" a="1"/>
  <c r="CU6" i="35" s="1"/>
  <c r="CU7" i="35" a="1"/>
  <c r="CU7" i="35" s="1"/>
  <c r="CU8" i="35" a="1"/>
  <c r="CU8" i="35" s="1"/>
  <c r="CU9" i="35" a="1"/>
  <c r="CU9" i="35" s="1"/>
  <c r="CU10" i="35" a="1"/>
  <c r="CU10" i="35" s="1"/>
  <c r="CU11" i="35" a="1"/>
  <c r="CU11" i="35" s="1"/>
  <c r="CU12" i="35" a="1"/>
  <c r="CU12" i="35" s="1"/>
  <c r="CU13" i="35" a="1"/>
  <c r="CU13" i="35" s="1"/>
  <c r="CU14" i="35" a="1"/>
  <c r="CU14" i="35" s="1"/>
  <c r="CU15" i="35" a="1"/>
  <c r="CU15" i="35" s="1"/>
  <c r="CU16" i="35" a="1"/>
  <c r="CU16" i="35" s="1"/>
  <c r="CU17" i="35" a="1"/>
  <c r="CU17" i="35"/>
  <c r="CU18" i="35" a="1"/>
  <c r="CU18" i="35" s="1"/>
  <c r="CU19" i="35" a="1"/>
  <c r="CU19" i="35" s="1"/>
  <c r="CT20" i="35" a="1"/>
  <c r="CT20" i="35" s="1"/>
  <c r="CT3" i="35" a="1"/>
  <c r="CT3" i="35" s="1"/>
  <c r="CT4" i="35" a="1"/>
  <c r="CT4" i="35" s="1"/>
  <c r="CT5" i="35" a="1"/>
  <c r="CT5" i="35" s="1"/>
  <c r="CT6" i="35" a="1"/>
  <c r="CT6" i="35" s="1"/>
  <c r="CT7" i="35" a="1"/>
  <c r="CT7" i="35" s="1"/>
  <c r="CT8" i="35" a="1"/>
  <c r="CT8" i="35" s="1"/>
  <c r="CT9" i="35" a="1"/>
  <c r="CT9" i="35" s="1"/>
  <c r="CT10" i="35" a="1"/>
  <c r="CT10" i="35" s="1"/>
  <c r="CT11" i="35" a="1"/>
  <c r="CT11" i="35" s="1"/>
  <c r="CT12" i="35" a="1"/>
  <c r="CT12" i="35" s="1"/>
  <c r="CT13" i="35" a="1"/>
  <c r="CT13" i="35" s="1"/>
  <c r="CT14" i="35" a="1"/>
  <c r="CT14" i="35" s="1"/>
  <c r="CT15" i="35" a="1"/>
  <c r="CT15" i="35" s="1"/>
  <c r="CT16" i="35" a="1"/>
  <c r="CT16" i="35" s="1"/>
  <c r="CT17" i="35" a="1"/>
  <c r="CT17" i="35" s="1"/>
  <c r="CT18" i="35" a="1"/>
  <c r="CT18" i="35" s="1"/>
  <c r="CT19" i="35" a="1"/>
  <c r="CT19" i="35" s="1"/>
  <c r="CS20" i="35" a="1"/>
  <c r="CS20" i="35" s="1"/>
  <c r="CS3" i="35" a="1"/>
  <c r="CS3" i="35" s="1"/>
  <c r="CS4" i="35" a="1"/>
  <c r="CS4" i="35" s="1"/>
  <c r="CS5" i="35" a="1"/>
  <c r="CS5" i="35" s="1"/>
  <c r="CS6" i="35" a="1"/>
  <c r="CS6" i="35" s="1"/>
  <c r="CS7" i="35" a="1"/>
  <c r="CS7" i="35" s="1"/>
  <c r="CS8" i="35" a="1"/>
  <c r="CS8" i="35" s="1"/>
  <c r="CS9" i="35" a="1"/>
  <c r="CS9" i="35" s="1"/>
  <c r="CS10" i="35" a="1"/>
  <c r="CS10" i="35" s="1"/>
  <c r="CS11" i="35" a="1"/>
  <c r="CS11" i="35" s="1"/>
  <c r="CS12" i="35" a="1"/>
  <c r="CS12" i="35" s="1"/>
  <c r="CS13" i="35" a="1"/>
  <c r="CS13" i="35" s="1"/>
  <c r="CS14" i="35" a="1"/>
  <c r="CS14" i="35" s="1"/>
  <c r="CS15" i="35" a="1"/>
  <c r="CS15" i="35" s="1"/>
  <c r="CS16" i="35" a="1"/>
  <c r="CS16" i="35" s="1"/>
  <c r="CS17" i="35" a="1"/>
  <c r="CS17" i="35" s="1"/>
  <c r="CS18" i="35" a="1"/>
  <c r="CS18" i="35" s="1"/>
  <c r="CS19" i="35" a="1"/>
  <c r="CS19" i="35" s="1"/>
  <c r="CR20" i="35" a="1"/>
  <c r="CR20" i="35" s="1"/>
  <c r="CR3" i="35" a="1"/>
  <c r="CR3" i="35" s="1"/>
  <c r="CR4" i="35" a="1"/>
  <c r="CR4" i="35" s="1"/>
  <c r="CR5" i="35" a="1"/>
  <c r="CR5" i="35" s="1"/>
  <c r="CR6" i="35" a="1"/>
  <c r="CR6" i="35" s="1"/>
  <c r="CR7" i="35" a="1"/>
  <c r="CR7" i="35" s="1"/>
  <c r="CR8" i="35" a="1"/>
  <c r="CR8" i="35" s="1"/>
  <c r="CR9" i="35" a="1"/>
  <c r="CR9" i="35" s="1"/>
  <c r="CR10" i="35" a="1"/>
  <c r="CR10" i="35" s="1"/>
  <c r="CR11" i="35" a="1"/>
  <c r="CR11" i="35" s="1"/>
  <c r="CR12" i="35" a="1"/>
  <c r="CR12" i="35" s="1"/>
  <c r="CR13" i="35" a="1"/>
  <c r="CR13" i="35" s="1"/>
  <c r="CR14" i="35" a="1"/>
  <c r="CR14" i="35" s="1"/>
  <c r="CR15" i="35" a="1"/>
  <c r="CR15" i="35" s="1"/>
  <c r="CR16" i="35" a="1"/>
  <c r="CR16" i="35" s="1"/>
  <c r="CR17" i="35" a="1"/>
  <c r="CR17" i="35" s="1"/>
  <c r="CR18" i="35" a="1"/>
  <c r="CR18" i="35" s="1"/>
  <c r="CR19" i="35" a="1"/>
  <c r="CR19" i="35" s="1"/>
  <c r="CQ20" i="35" a="1"/>
  <c r="CQ20" i="35" s="1"/>
  <c r="CQ3" i="35" a="1"/>
  <c r="CQ3" i="35" s="1"/>
  <c r="CQ4" i="35" a="1"/>
  <c r="CQ4" i="35" s="1"/>
  <c r="CQ5" i="35" a="1"/>
  <c r="CQ5" i="35" s="1"/>
  <c r="CQ6" i="35" a="1"/>
  <c r="CQ6" i="35" s="1"/>
  <c r="CQ7" i="35" a="1"/>
  <c r="CQ7" i="35" s="1"/>
  <c r="CQ8" i="35" a="1"/>
  <c r="CQ8" i="35" s="1"/>
  <c r="CQ9" i="35" a="1"/>
  <c r="CQ9" i="35" s="1"/>
  <c r="CQ10" i="35" a="1"/>
  <c r="CQ10" i="35" s="1"/>
  <c r="CQ11" i="35" a="1"/>
  <c r="CQ11" i="35" s="1"/>
  <c r="CQ12" i="35" a="1"/>
  <c r="CQ12" i="35" s="1"/>
  <c r="CQ13" i="35" a="1"/>
  <c r="CQ13" i="35" s="1"/>
  <c r="CQ14" i="35" a="1"/>
  <c r="CQ14" i="35" s="1"/>
  <c r="CQ15" i="35" a="1"/>
  <c r="CQ15" i="35" s="1"/>
  <c r="CQ16" i="35" a="1"/>
  <c r="CQ16" i="35" s="1"/>
  <c r="CQ17" i="35" a="1"/>
  <c r="CQ17" i="35" s="1"/>
  <c r="CQ18" i="35" a="1"/>
  <c r="CQ18" i="35" s="1"/>
  <c r="CQ19" i="35" a="1"/>
  <c r="CQ19" i="35" s="1"/>
  <c r="CP20" i="35" a="1"/>
  <c r="CP20" i="35" s="1"/>
  <c r="CP3" i="35" a="1"/>
  <c r="CP3" i="35" s="1"/>
  <c r="CP4" i="35" a="1"/>
  <c r="CP4" i="35" s="1"/>
  <c r="CP5" i="35" a="1"/>
  <c r="CP5" i="35" s="1"/>
  <c r="CP6" i="35" a="1"/>
  <c r="CP6" i="35" s="1"/>
  <c r="CP7" i="35" a="1"/>
  <c r="CP7" i="35" s="1"/>
  <c r="CP8" i="35" a="1"/>
  <c r="CP8" i="35" s="1"/>
  <c r="CP9" i="35" a="1"/>
  <c r="CP9" i="35" s="1"/>
  <c r="CP10" i="35" a="1"/>
  <c r="CP10" i="35" s="1"/>
  <c r="CP11" i="35" a="1"/>
  <c r="CP11" i="35" s="1"/>
  <c r="CP12" i="35" a="1"/>
  <c r="CP12" i="35" s="1"/>
  <c r="CP13" i="35" a="1"/>
  <c r="CP13" i="35" s="1"/>
  <c r="CP14" i="35" a="1"/>
  <c r="CP14" i="35" s="1"/>
  <c r="CP15" i="35" a="1"/>
  <c r="CP15" i="35" s="1"/>
  <c r="CP16" i="35" a="1"/>
  <c r="CP16" i="35" s="1"/>
  <c r="CP17" i="35" a="1"/>
  <c r="CP17" i="35" s="1"/>
  <c r="CP18" i="35" a="1"/>
  <c r="CP18" i="35" s="1"/>
  <c r="CP19" i="35" a="1"/>
  <c r="CP19" i="35" s="1"/>
  <c r="CO20" i="35" a="1"/>
  <c r="CO20" i="35" s="1"/>
  <c r="CO3" i="35" a="1"/>
  <c r="CO3" i="35" s="1"/>
  <c r="CO4" i="35" a="1"/>
  <c r="CO4" i="35" s="1"/>
  <c r="CO5" i="35" a="1"/>
  <c r="CO5" i="35" s="1"/>
  <c r="CO6" i="35" a="1"/>
  <c r="CO6" i="35" s="1"/>
  <c r="CO7" i="35" a="1"/>
  <c r="CO7" i="35" s="1"/>
  <c r="CO8" i="35" a="1"/>
  <c r="CO8" i="35" s="1"/>
  <c r="CO9" i="35" a="1"/>
  <c r="CO9" i="35" s="1"/>
  <c r="CO10" i="35" a="1"/>
  <c r="CO10" i="35" s="1"/>
  <c r="CO11" i="35" a="1"/>
  <c r="CO11" i="35" s="1"/>
  <c r="CO12" i="35" a="1"/>
  <c r="CO12" i="35" s="1"/>
  <c r="CO13" i="35" a="1"/>
  <c r="CO13" i="35" s="1"/>
  <c r="CO14" i="35" a="1"/>
  <c r="CO14" i="35" s="1"/>
  <c r="CO15" i="35" a="1"/>
  <c r="CO15" i="35" s="1"/>
  <c r="CO16" i="35" a="1"/>
  <c r="CO16" i="35" s="1"/>
  <c r="CO17" i="35" a="1"/>
  <c r="CO17" i="35" s="1"/>
  <c r="CO18" i="35" a="1"/>
  <c r="CO18" i="35" s="1"/>
  <c r="CO19" i="35" a="1"/>
  <c r="CO19" i="35" s="1"/>
  <c r="CN20" i="35" a="1"/>
  <c r="CN20" i="35" s="1"/>
  <c r="CN3" i="35" a="1"/>
  <c r="CN3" i="35" s="1"/>
  <c r="CN4" i="35" a="1"/>
  <c r="CN4" i="35" s="1"/>
  <c r="CN5" i="35" a="1"/>
  <c r="CN5" i="35" s="1"/>
  <c r="CN6" i="35" a="1"/>
  <c r="CN6" i="35" s="1"/>
  <c r="CN7" i="35" a="1"/>
  <c r="CN7" i="35" s="1"/>
  <c r="CN8" i="35" a="1"/>
  <c r="CN8" i="35" s="1"/>
  <c r="CN9" i="35" a="1"/>
  <c r="CN9" i="35" s="1"/>
  <c r="CN10" i="35" a="1"/>
  <c r="CN10" i="35" s="1"/>
  <c r="CN11" i="35" a="1"/>
  <c r="CN11" i="35" s="1"/>
  <c r="CN12" i="35" a="1"/>
  <c r="CN12" i="35" s="1"/>
  <c r="CN13" i="35" a="1"/>
  <c r="CN13" i="35" s="1"/>
  <c r="CN14" i="35" a="1"/>
  <c r="CN14" i="35" s="1"/>
  <c r="CN15" i="35" a="1"/>
  <c r="CN15" i="35" s="1"/>
  <c r="CN16" i="35" a="1"/>
  <c r="CN16" i="35" s="1"/>
  <c r="CN17" i="35" a="1"/>
  <c r="CN17" i="35" s="1"/>
  <c r="CN18" i="35" a="1"/>
  <c r="CN18" i="35" s="1"/>
  <c r="CN19" i="35" a="1"/>
  <c r="CN19" i="35" s="1"/>
  <c r="CM20" i="35" a="1"/>
  <c r="CM20" i="35" s="1"/>
  <c r="CM3" i="35" a="1"/>
  <c r="CM3" i="35" s="1"/>
  <c r="CM4" i="35" a="1"/>
  <c r="CM4" i="35" s="1"/>
  <c r="CM5" i="35" a="1"/>
  <c r="CM5" i="35" s="1"/>
  <c r="CM6" i="35" a="1"/>
  <c r="CM6" i="35" s="1"/>
  <c r="CM7" i="35" a="1"/>
  <c r="CM7" i="35" s="1"/>
  <c r="CM8" i="35" a="1"/>
  <c r="CM8" i="35" s="1"/>
  <c r="CM9" i="35" a="1"/>
  <c r="CM9" i="35" s="1"/>
  <c r="CM10" i="35" a="1"/>
  <c r="CM10" i="35" s="1"/>
  <c r="CM11" i="35" a="1"/>
  <c r="CM11" i="35" s="1"/>
  <c r="CM12" i="35" a="1"/>
  <c r="CM12" i="35" s="1"/>
  <c r="CM13" i="35" a="1"/>
  <c r="CM13" i="35" s="1"/>
  <c r="CM14" i="35" a="1"/>
  <c r="CM14" i="35" s="1"/>
  <c r="CM15" i="35" a="1"/>
  <c r="CM15" i="35" s="1"/>
  <c r="CM16" i="35" a="1"/>
  <c r="CM16" i="35" s="1"/>
  <c r="CM17" i="35" a="1"/>
  <c r="CM17" i="35" s="1"/>
  <c r="CM18" i="35" a="1"/>
  <c r="CM18" i="35" s="1"/>
  <c r="CM19" i="35" a="1"/>
  <c r="CM19" i="35" s="1"/>
  <c r="CL20" i="35" a="1"/>
  <c r="CL20" i="35" s="1"/>
  <c r="CL3" i="35" a="1"/>
  <c r="CL3" i="35" s="1"/>
  <c r="CL4" i="35" a="1"/>
  <c r="CL4" i="35" s="1"/>
  <c r="CL5" i="35" a="1"/>
  <c r="CL5" i="35" s="1"/>
  <c r="CL6" i="35" a="1"/>
  <c r="CL6" i="35" s="1"/>
  <c r="CL7" i="35" a="1"/>
  <c r="CL7" i="35" s="1"/>
  <c r="CL8" i="35" a="1"/>
  <c r="CL8" i="35" s="1"/>
  <c r="CL9" i="35" a="1"/>
  <c r="CL9" i="35" s="1"/>
  <c r="CL10" i="35" a="1"/>
  <c r="CL10" i="35" s="1"/>
  <c r="CL11" i="35" a="1"/>
  <c r="CL11" i="35" s="1"/>
  <c r="CL12" i="35" a="1"/>
  <c r="CL12" i="35" s="1"/>
  <c r="CL13" i="35" a="1"/>
  <c r="CL13" i="35" s="1"/>
  <c r="CL14" i="35" a="1"/>
  <c r="CL14" i="35" s="1"/>
  <c r="CL15" i="35" a="1"/>
  <c r="CL15" i="35" s="1"/>
  <c r="CL16" i="35" a="1"/>
  <c r="CL16" i="35" s="1"/>
  <c r="CL17" i="35" a="1"/>
  <c r="CL17" i="35" s="1"/>
  <c r="CL18" i="35" a="1"/>
  <c r="CL18" i="35" s="1"/>
  <c r="CL19" i="35" a="1"/>
  <c r="CL19" i="35" s="1"/>
  <c r="CK20" i="35" a="1"/>
  <c r="CK20" i="35" s="1"/>
  <c r="CK3" i="35" a="1"/>
  <c r="CK3" i="35" s="1"/>
  <c r="CK4" i="35" a="1"/>
  <c r="CK4" i="35" s="1"/>
  <c r="CK5" i="35" a="1"/>
  <c r="CK5" i="35" s="1"/>
  <c r="CK6" i="35" a="1"/>
  <c r="CK6" i="35" s="1"/>
  <c r="CK7" i="35" a="1"/>
  <c r="CK7" i="35" s="1"/>
  <c r="CK8" i="35" a="1"/>
  <c r="CK8" i="35" s="1"/>
  <c r="CK9" i="35" a="1"/>
  <c r="CK9" i="35" s="1"/>
  <c r="CK10" i="35" a="1"/>
  <c r="CK10" i="35" s="1"/>
  <c r="CK11" i="35" a="1"/>
  <c r="CK11" i="35" s="1"/>
  <c r="CK12" i="35" a="1"/>
  <c r="CK12" i="35" s="1"/>
  <c r="CK13" i="35" a="1"/>
  <c r="CK13" i="35" s="1"/>
  <c r="CK14" i="35" a="1"/>
  <c r="CK14" i="35" s="1"/>
  <c r="CK15" i="35" a="1"/>
  <c r="CK15" i="35" s="1"/>
  <c r="CK16" i="35" a="1"/>
  <c r="CK16" i="35" s="1"/>
  <c r="CK17" i="35" a="1"/>
  <c r="CK17" i="35" s="1"/>
  <c r="CK18" i="35" a="1"/>
  <c r="CK18" i="35" s="1"/>
  <c r="CK19" i="35" a="1"/>
  <c r="CK19" i="35" s="1"/>
  <c r="CJ20" i="35" a="1"/>
  <c r="CJ20" i="35" s="1"/>
  <c r="CJ3" i="35" a="1"/>
  <c r="CJ3" i="35" s="1"/>
  <c r="CJ4" i="35" a="1"/>
  <c r="CJ4" i="35" s="1"/>
  <c r="CJ5" i="35" a="1"/>
  <c r="CJ5" i="35" s="1"/>
  <c r="CJ6" i="35" a="1"/>
  <c r="CJ6" i="35" s="1"/>
  <c r="CJ7" i="35" a="1"/>
  <c r="CJ7" i="35" s="1"/>
  <c r="CJ8" i="35" a="1"/>
  <c r="CJ8" i="35" s="1"/>
  <c r="CJ9" i="35" a="1"/>
  <c r="CJ9" i="35" s="1"/>
  <c r="CJ10" i="35" a="1"/>
  <c r="CJ10" i="35" s="1"/>
  <c r="CJ11" i="35" a="1"/>
  <c r="CJ11" i="35" s="1"/>
  <c r="CJ12" i="35" a="1"/>
  <c r="CJ12" i="35" s="1"/>
  <c r="CJ13" i="35" a="1"/>
  <c r="CJ13" i="35" s="1"/>
  <c r="CJ14" i="35" a="1"/>
  <c r="CJ14" i="35" s="1"/>
  <c r="CJ15" i="35" a="1"/>
  <c r="CJ15" i="35" s="1"/>
  <c r="CJ16" i="35" a="1"/>
  <c r="CJ16" i="35" s="1"/>
  <c r="CJ17" i="35" a="1"/>
  <c r="CJ17" i="35" s="1"/>
  <c r="CJ18" i="35" a="1"/>
  <c r="CJ18" i="35" s="1"/>
  <c r="CJ19" i="35" a="1"/>
  <c r="CJ19" i="35" s="1"/>
  <c r="CI20" i="35" a="1"/>
  <c r="CI20" i="35" s="1"/>
  <c r="CI3" i="35" a="1"/>
  <c r="CI3" i="35" s="1"/>
  <c r="CI4" i="35" a="1"/>
  <c r="CI4" i="35" s="1"/>
  <c r="CI5" i="35" a="1"/>
  <c r="CI5" i="35" s="1"/>
  <c r="CI6" i="35" a="1"/>
  <c r="CI6" i="35" s="1"/>
  <c r="CI7" i="35" a="1"/>
  <c r="CI7" i="35" s="1"/>
  <c r="CI8" i="35" a="1"/>
  <c r="CI8" i="35" s="1"/>
  <c r="CI9" i="35" a="1"/>
  <c r="CI9" i="35" s="1"/>
  <c r="CI11" i="35" a="1"/>
  <c r="CI11" i="35" s="1"/>
  <c r="CI12" i="35" a="1"/>
  <c r="CI12" i="35" s="1"/>
  <c r="CI13" i="35" a="1"/>
  <c r="CI13" i="35" s="1"/>
  <c r="CI14" i="35" a="1"/>
  <c r="CI14" i="35" s="1"/>
  <c r="CI15" i="35" a="1"/>
  <c r="CI15" i="35" s="1"/>
  <c r="CI16" i="35" a="1"/>
  <c r="CI16" i="35" s="1"/>
  <c r="CI17" i="35" a="1"/>
  <c r="CI17" i="35" s="1"/>
  <c r="CI18" i="35" a="1"/>
  <c r="CI18" i="35" s="1"/>
  <c r="CI19" i="35" a="1"/>
  <c r="CI19" i="35" s="1"/>
  <c r="CH20" i="35" a="1"/>
  <c r="CH20" i="35" s="1"/>
  <c r="CH3" i="35" a="1"/>
  <c r="CH3" i="35" s="1"/>
  <c r="CH4" i="35" a="1"/>
  <c r="CH4" i="35" s="1"/>
  <c r="CH5" i="35" a="1"/>
  <c r="CH5" i="35" s="1"/>
  <c r="CH6" i="35" a="1"/>
  <c r="CH6" i="35" s="1"/>
  <c r="CH7" i="35" a="1"/>
  <c r="CH7" i="35" s="1"/>
  <c r="CH8" i="35" a="1"/>
  <c r="CH8" i="35" s="1"/>
  <c r="CH9" i="35" a="1"/>
  <c r="CH9" i="35" s="1"/>
  <c r="CH10" i="35" a="1"/>
  <c r="CH10" i="35" s="1"/>
  <c r="CH11" i="35" a="1"/>
  <c r="CH11" i="35" s="1"/>
  <c r="CH12" i="35" a="1"/>
  <c r="CH12" i="35" s="1"/>
  <c r="CH13" i="35" a="1"/>
  <c r="CH13" i="35" s="1"/>
  <c r="CH14" i="35" a="1"/>
  <c r="CH14" i="35" s="1"/>
  <c r="CH15" i="35" a="1"/>
  <c r="CH15" i="35" s="1"/>
  <c r="CH16" i="35" a="1"/>
  <c r="CH16" i="35" s="1"/>
  <c r="CH17" i="35" a="1"/>
  <c r="CH17" i="35" s="1"/>
  <c r="CH18" i="35" a="1"/>
  <c r="CH18" i="35" s="1"/>
  <c r="CH19" i="35" a="1"/>
  <c r="CH19" i="35" s="1"/>
  <c r="CG20" i="35" a="1"/>
  <c r="CG20" i="35" s="1"/>
  <c r="CG3" i="35" a="1"/>
  <c r="CG3" i="35" s="1"/>
  <c r="CG4" i="35" a="1"/>
  <c r="CG4" i="35" s="1"/>
  <c r="CG5" i="35" a="1"/>
  <c r="CG5" i="35" s="1"/>
  <c r="CG6" i="35" a="1"/>
  <c r="CG6" i="35" s="1"/>
  <c r="CG7" i="35" a="1"/>
  <c r="CG7" i="35" s="1"/>
  <c r="CG8" i="35" a="1"/>
  <c r="CG8" i="35" s="1"/>
  <c r="CG9" i="35" a="1"/>
  <c r="CG9" i="35" s="1"/>
  <c r="CG10" i="35" a="1"/>
  <c r="CG10" i="35" s="1"/>
  <c r="CG11" i="35" a="1"/>
  <c r="CG11" i="35" s="1"/>
  <c r="CG12" i="35" a="1"/>
  <c r="CG12" i="35" s="1"/>
  <c r="CG13" i="35" a="1"/>
  <c r="CG13" i="35" s="1"/>
  <c r="CG14" i="35" a="1"/>
  <c r="CG14" i="35" s="1"/>
  <c r="CG15" i="35" a="1"/>
  <c r="CG15" i="35" s="1"/>
  <c r="CG16" i="35" a="1"/>
  <c r="CG16" i="35" s="1"/>
  <c r="CG17" i="35" a="1"/>
  <c r="CG17" i="35" s="1"/>
  <c r="CG18" i="35" a="1"/>
  <c r="CG18" i="35" s="1"/>
  <c r="CG19" i="35" a="1"/>
  <c r="CG19" i="35" s="1"/>
  <c r="CF20" i="35" a="1"/>
  <c r="CF20" i="35" s="1"/>
  <c r="CF3" i="35" a="1"/>
  <c r="CF3" i="35" s="1"/>
  <c r="CF4" i="35" a="1"/>
  <c r="CF4" i="35" s="1"/>
  <c r="CF5" i="35" a="1"/>
  <c r="CF5" i="35" s="1"/>
  <c r="CF6" i="35" a="1"/>
  <c r="CF6" i="35" s="1"/>
  <c r="CF7" i="35" a="1"/>
  <c r="CF7" i="35" s="1"/>
  <c r="CF8" i="35" a="1"/>
  <c r="CF8" i="35" s="1"/>
  <c r="CF9" i="35" a="1"/>
  <c r="CF9" i="35" s="1"/>
  <c r="CF10" i="35" a="1"/>
  <c r="CF10" i="35" s="1"/>
  <c r="CF11" i="35" a="1"/>
  <c r="CF11" i="35" s="1"/>
  <c r="CF12" i="35" a="1"/>
  <c r="CF12" i="35" s="1"/>
  <c r="CF13" i="35" a="1"/>
  <c r="CF13" i="35" s="1"/>
  <c r="CF14" i="35" a="1"/>
  <c r="CF14" i="35" s="1"/>
  <c r="CF15" i="35" a="1"/>
  <c r="CF15" i="35" s="1"/>
  <c r="CF16" i="35" a="1"/>
  <c r="CF16" i="35" s="1"/>
  <c r="CF17" i="35" a="1"/>
  <c r="CF17" i="35" s="1"/>
  <c r="CF18" i="35" a="1"/>
  <c r="CF18" i="35" s="1"/>
  <c r="CF19" i="35" a="1"/>
  <c r="CF19" i="35" s="1"/>
  <c r="CE20" i="35" a="1"/>
  <c r="CE20" i="35" s="1"/>
  <c r="CE3" i="35" a="1"/>
  <c r="CE3" i="35" s="1"/>
  <c r="CE4" i="35" a="1"/>
  <c r="CE4" i="35" s="1"/>
  <c r="CE5" i="35" a="1"/>
  <c r="CE5" i="35" s="1"/>
  <c r="CE6" i="35" a="1"/>
  <c r="CE6" i="35" s="1"/>
  <c r="CE7" i="35" a="1"/>
  <c r="CE7" i="35" s="1"/>
  <c r="CE8" i="35" a="1"/>
  <c r="CE8" i="35" s="1"/>
  <c r="CE9" i="35" a="1"/>
  <c r="CE9" i="35" s="1"/>
  <c r="CE10" i="35" a="1"/>
  <c r="CE10" i="35" s="1"/>
  <c r="CE11" i="35" a="1"/>
  <c r="CE11" i="35" s="1"/>
  <c r="CE12" i="35" a="1"/>
  <c r="CE12" i="35" s="1"/>
  <c r="CE13" i="35" a="1"/>
  <c r="CE13" i="35" s="1"/>
  <c r="CE14" i="35" a="1"/>
  <c r="CE14" i="35" s="1"/>
  <c r="CE15" i="35" a="1"/>
  <c r="CE15" i="35" s="1"/>
  <c r="CE16" i="35" a="1"/>
  <c r="CE16" i="35" s="1"/>
  <c r="CE17" i="35" a="1"/>
  <c r="CE17" i="35" s="1"/>
  <c r="CE18" i="35" a="1"/>
  <c r="CE18" i="35" s="1"/>
  <c r="CE19" i="35" a="1"/>
  <c r="CE19" i="35" s="1"/>
  <c r="CD20" i="35" a="1"/>
  <c r="CD20" i="35" s="1"/>
  <c r="CD3" i="35" a="1"/>
  <c r="CD3" i="35" s="1"/>
  <c r="CD4" i="35" a="1"/>
  <c r="CD4" i="35" s="1"/>
  <c r="CD5" i="35" a="1"/>
  <c r="CD5" i="35" s="1"/>
  <c r="CD6" i="35" a="1"/>
  <c r="CD6" i="35" s="1"/>
  <c r="CD7" i="35" a="1"/>
  <c r="CD7" i="35" s="1"/>
  <c r="CD8" i="35" a="1"/>
  <c r="CD8" i="35" s="1"/>
  <c r="CD9" i="35" a="1"/>
  <c r="CD9" i="35" s="1"/>
  <c r="CD10" i="35" a="1"/>
  <c r="CD10" i="35" s="1"/>
  <c r="CD11" i="35" a="1"/>
  <c r="CD11" i="35" s="1"/>
  <c r="CD12" i="35" a="1"/>
  <c r="CD12" i="35" s="1"/>
  <c r="CD13" i="35" a="1"/>
  <c r="CD13" i="35" s="1"/>
  <c r="CD14" i="35" a="1"/>
  <c r="CD14" i="35" s="1"/>
  <c r="CD15" i="35" a="1"/>
  <c r="CD15" i="35" s="1"/>
  <c r="CD16" i="35" a="1"/>
  <c r="CD16" i="35" s="1"/>
  <c r="CD17" i="35" a="1"/>
  <c r="CD17" i="35" s="1"/>
  <c r="CD18" i="35" a="1"/>
  <c r="CD18" i="35" s="1"/>
  <c r="CD19" i="35" a="1"/>
  <c r="CD19" i="35" s="1"/>
  <c r="CC20" i="35" a="1"/>
  <c r="CC20" i="35" s="1"/>
  <c r="CC3" i="35" a="1"/>
  <c r="CC3" i="35" s="1"/>
  <c r="CC4" i="35" a="1"/>
  <c r="CC4" i="35" s="1"/>
  <c r="CC5" i="35" a="1"/>
  <c r="CC5" i="35" s="1"/>
  <c r="CC7" i="35" a="1"/>
  <c r="CC7" i="35" s="1"/>
  <c r="CC8" i="35" a="1"/>
  <c r="CC8" i="35" s="1"/>
  <c r="CC9" i="35" a="1"/>
  <c r="CC9" i="35" s="1"/>
  <c r="CC10" i="35" a="1"/>
  <c r="CC10" i="35" s="1"/>
  <c r="CC11" i="35" a="1"/>
  <c r="CC11" i="35" s="1"/>
  <c r="CC13" i="35" a="1"/>
  <c r="CC13" i="35" s="1"/>
  <c r="CC14" i="35" a="1"/>
  <c r="CC14" i="35" s="1"/>
  <c r="CC15" i="35" a="1"/>
  <c r="CC15" i="35" s="1"/>
  <c r="CC16" i="35" a="1"/>
  <c r="CC16" i="35" s="1"/>
  <c r="CC17" i="35" a="1"/>
  <c r="CC17" i="35" s="1"/>
  <c r="CC18" i="35" a="1"/>
  <c r="CC18" i="35"/>
  <c r="CC19" i="35" a="1"/>
  <c r="CC19" i="35" s="1"/>
  <c r="CB20" i="35" a="1"/>
  <c r="CB20" i="35" s="1"/>
  <c r="CB3" i="35" a="1"/>
  <c r="CB3" i="35" s="1"/>
  <c r="CB4" i="35" a="1"/>
  <c r="CB4" i="35" s="1"/>
  <c r="CB5" i="35" a="1"/>
  <c r="CB5" i="35" s="1"/>
  <c r="CB6" i="35" a="1"/>
  <c r="CB6" i="35" s="1"/>
  <c r="CB7" i="35" a="1"/>
  <c r="CB7" i="35" s="1"/>
  <c r="CB8" i="35" a="1"/>
  <c r="CB8" i="35" s="1"/>
  <c r="CB9" i="35" a="1"/>
  <c r="CB9" i="35" s="1"/>
  <c r="CB10" i="35" a="1"/>
  <c r="CB10" i="35" s="1"/>
  <c r="CB11" i="35" a="1"/>
  <c r="CB11" i="35" s="1"/>
  <c r="CB12" i="35" a="1"/>
  <c r="CB12" i="35" s="1"/>
  <c r="CB13" i="35" a="1"/>
  <c r="CB13" i="35" s="1"/>
  <c r="CB14" i="35" a="1"/>
  <c r="CB14" i="35" s="1"/>
  <c r="CB15" i="35" a="1"/>
  <c r="CB15" i="35" s="1"/>
  <c r="CB16" i="35" a="1"/>
  <c r="CB16" i="35" s="1"/>
  <c r="CB17" i="35" a="1"/>
  <c r="CB17" i="35" s="1"/>
  <c r="CB18" i="35" a="1"/>
  <c r="CB18" i="35" s="1"/>
  <c r="CB19" i="35" a="1"/>
  <c r="CB19" i="35" s="1"/>
  <c r="CA20" i="35" a="1"/>
  <c r="CA20" i="35" s="1"/>
  <c r="CA3" i="35" a="1"/>
  <c r="CA3" i="35" s="1"/>
  <c r="CA4" i="35" a="1"/>
  <c r="CA4" i="35" s="1"/>
  <c r="CA5" i="35" a="1"/>
  <c r="CA5" i="35" s="1"/>
  <c r="CA6" i="35" a="1"/>
  <c r="CA6" i="35" s="1"/>
  <c r="CA7" i="35" a="1"/>
  <c r="CA7" i="35" s="1"/>
  <c r="CA8" i="35" a="1"/>
  <c r="CA8" i="35" s="1"/>
  <c r="CA9" i="35" a="1"/>
  <c r="CA9" i="35" s="1"/>
  <c r="CA10" i="35" a="1"/>
  <c r="CA10" i="35" s="1"/>
  <c r="CA11" i="35" a="1"/>
  <c r="CA11" i="35" s="1"/>
  <c r="CA12" i="35" a="1"/>
  <c r="CA12" i="35" s="1"/>
  <c r="CA13" i="35" a="1"/>
  <c r="CA13" i="35" s="1"/>
  <c r="CA14" i="35" a="1"/>
  <c r="CA14" i="35" s="1"/>
  <c r="CA15" i="35" a="1"/>
  <c r="CA15" i="35" s="1"/>
  <c r="CA16" i="35" a="1"/>
  <c r="CA16" i="35" s="1"/>
  <c r="CA17" i="35" a="1"/>
  <c r="CA17" i="35" s="1"/>
  <c r="CA18" i="35" a="1"/>
  <c r="CA18" i="35" s="1"/>
  <c r="CA19" i="35" a="1"/>
  <c r="CA19" i="35" s="1"/>
  <c r="BZ20" i="35" a="1"/>
  <c r="BZ20" i="35" s="1"/>
  <c r="BZ3" i="35" a="1"/>
  <c r="BZ3" i="35" s="1"/>
  <c r="BZ4" i="35" a="1"/>
  <c r="BZ4" i="35" s="1"/>
  <c r="BZ5" i="35" a="1"/>
  <c r="BZ5" i="35" s="1"/>
  <c r="BZ6" i="35" a="1"/>
  <c r="BZ6" i="35" s="1"/>
  <c r="BZ7" i="35" a="1"/>
  <c r="BZ7" i="35" s="1"/>
  <c r="BZ8" i="35" a="1"/>
  <c r="BZ8" i="35" s="1"/>
  <c r="BZ9" i="35" a="1"/>
  <c r="BZ9" i="35" s="1"/>
  <c r="BZ10" i="35" a="1"/>
  <c r="BZ10" i="35" s="1"/>
  <c r="BZ11" i="35" a="1"/>
  <c r="BZ11" i="35" s="1"/>
  <c r="BZ12" i="35" a="1"/>
  <c r="BZ12" i="35" s="1"/>
  <c r="BZ13" i="35" a="1"/>
  <c r="BZ13" i="35" s="1"/>
  <c r="BZ14" i="35" a="1"/>
  <c r="BZ14" i="35" s="1"/>
  <c r="BZ15" i="35" a="1"/>
  <c r="BZ15" i="35" s="1"/>
  <c r="BZ16" i="35" a="1"/>
  <c r="BZ16" i="35" s="1"/>
  <c r="BZ17" i="35" a="1"/>
  <c r="BZ17" i="35" s="1"/>
  <c r="BZ18" i="35" a="1"/>
  <c r="BZ18" i="35" s="1"/>
  <c r="BZ19" i="35" a="1"/>
  <c r="BZ19" i="35" s="1"/>
  <c r="BY20" i="35" a="1"/>
  <c r="BY20" i="35" s="1"/>
  <c r="BY3" i="35" a="1"/>
  <c r="BY3" i="35" s="1"/>
  <c r="BY4" i="35" a="1"/>
  <c r="BY4" i="35" s="1"/>
  <c r="BY5" i="35" a="1"/>
  <c r="BY5" i="35" s="1"/>
  <c r="BY6" i="35" a="1"/>
  <c r="BY6" i="35" s="1"/>
  <c r="BY7" i="35" a="1"/>
  <c r="BY7" i="35" s="1"/>
  <c r="BY8" i="35" a="1"/>
  <c r="BY8" i="35" s="1"/>
  <c r="BY9" i="35" a="1"/>
  <c r="BY9" i="35"/>
  <c r="BY10" i="35" a="1"/>
  <c r="BY10" i="35" s="1"/>
  <c r="BY11" i="35" a="1"/>
  <c r="BY11" i="35" s="1"/>
  <c r="BY12" i="35" a="1"/>
  <c r="BY12" i="35" s="1"/>
  <c r="BY13" i="35" a="1"/>
  <c r="BY13" i="35" s="1"/>
  <c r="BY14" i="35" a="1"/>
  <c r="BY14" i="35" s="1"/>
  <c r="BY15" i="35" a="1"/>
  <c r="BY15" i="35" s="1"/>
  <c r="BY16" i="35" a="1"/>
  <c r="BY16" i="35" s="1"/>
  <c r="BY17" i="35" a="1"/>
  <c r="BY17" i="35" s="1"/>
  <c r="BY18" i="35" a="1"/>
  <c r="BY18" i="35" s="1"/>
  <c r="BY19" i="35" a="1"/>
  <c r="BY19" i="35" s="1"/>
  <c r="BX20" i="35" a="1"/>
  <c r="BX20" i="35" s="1"/>
  <c r="BX3" i="35" a="1"/>
  <c r="BX3" i="35" s="1"/>
  <c r="BX4" i="35" a="1"/>
  <c r="BX4" i="35" s="1"/>
  <c r="BX5" i="35" a="1"/>
  <c r="BX5" i="35" s="1"/>
  <c r="BX6" i="35" a="1"/>
  <c r="BX6" i="35" s="1"/>
  <c r="BX7" i="35" a="1"/>
  <c r="BX7" i="35" s="1"/>
  <c r="BX8" i="35" a="1"/>
  <c r="BX8" i="35" s="1"/>
  <c r="BX9" i="35" a="1"/>
  <c r="BX9" i="35" s="1"/>
  <c r="BX10" i="35" a="1"/>
  <c r="BX10" i="35" s="1"/>
  <c r="BX11" i="35" a="1"/>
  <c r="BX11" i="35" s="1"/>
  <c r="BX12" i="35" a="1"/>
  <c r="BX12" i="35" s="1"/>
  <c r="BX13" i="35" a="1"/>
  <c r="BX13" i="35" s="1"/>
  <c r="BX14" i="35" a="1"/>
  <c r="BX14" i="35" s="1"/>
  <c r="BX15" i="35" a="1"/>
  <c r="BX15" i="35" s="1"/>
  <c r="BX16" i="35" a="1"/>
  <c r="BX16" i="35" s="1"/>
  <c r="BX17" i="35" a="1"/>
  <c r="BX17" i="35" s="1"/>
  <c r="BX18" i="35" a="1"/>
  <c r="BX18" i="35" s="1"/>
  <c r="BX19" i="35" a="1"/>
  <c r="BX19" i="35" s="1"/>
  <c r="BW20" i="35" a="1"/>
  <c r="BW20" i="35" s="1"/>
  <c r="BW3" i="35" a="1"/>
  <c r="BW3" i="35" s="1"/>
  <c r="BW4" i="35" a="1"/>
  <c r="BW4" i="35" s="1"/>
  <c r="BW5" i="35" a="1"/>
  <c r="BW5" i="35" s="1"/>
  <c r="BW6" i="35" a="1"/>
  <c r="BW6" i="35" s="1"/>
  <c r="BW7" i="35" a="1"/>
  <c r="BW7" i="35" s="1"/>
  <c r="BW8" i="35" a="1"/>
  <c r="BW8" i="35" s="1"/>
  <c r="BW9" i="35" a="1"/>
  <c r="BW9" i="35" s="1"/>
  <c r="BW10" i="35" a="1"/>
  <c r="BW10" i="35" s="1"/>
  <c r="BW11" i="35" a="1"/>
  <c r="BW11" i="35" s="1"/>
  <c r="BW12" i="35" a="1"/>
  <c r="BW12" i="35" s="1"/>
  <c r="BW13" i="35" a="1"/>
  <c r="BW13" i="35" s="1"/>
  <c r="BW14" i="35" a="1"/>
  <c r="BW14" i="35" s="1"/>
  <c r="BW15" i="35" a="1"/>
  <c r="BW15" i="35" s="1"/>
  <c r="BW16" i="35" a="1"/>
  <c r="BW16" i="35" s="1"/>
  <c r="BW17" i="35" a="1"/>
  <c r="BW17" i="35" s="1"/>
  <c r="BW18" i="35" a="1"/>
  <c r="BW18" i="35" s="1"/>
  <c r="BW19" i="35" a="1"/>
  <c r="BW19" i="35" s="1"/>
  <c r="BV20" i="35" a="1"/>
  <c r="BV20" i="35" s="1"/>
  <c r="BV3" i="35" a="1"/>
  <c r="BV3" i="35" s="1"/>
  <c r="BV4" i="35" a="1"/>
  <c r="BV4" i="35" s="1"/>
  <c r="BV5" i="35" a="1"/>
  <c r="BV5" i="35" s="1"/>
  <c r="BV6" i="35" a="1"/>
  <c r="BV6" i="35" s="1"/>
  <c r="BV7" i="35" a="1"/>
  <c r="BV7" i="35" s="1"/>
  <c r="BV8" i="35" a="1"/>
  <c r="BV8" i="35" s="1"/>
  <c r="BV9" i="35" a="1"/>
  <c r="BV9" i="35" s="1"/>
  <c r="BV10" i="35" a="1"/>
  <c r="BV10" i="35" s="1"/>
  <c r="BV11" i="35" a="1"/>
  <c r="BV11" i="35" s="1"/>
  <c r="BV12" i="35" a="1"/>
  <c r="BV12" i="35" s="1"/>
  <c r="BV13" i="35" a="1"/>
  <c r="BV13" i="35" s="1"/>
  <c r="BV14" i="35" a="1"/>
  <c r="BV14" i="35" s="1"/>
  <c r="BV15" i="35" a="1"/>
  <c r="BV15" i="35" s="1"/>
  <c r="BV16" i="35" a="1"/>
  <c r="BV16" i="35" s="1"/>
  <c r="BV17" i="35" a="1"/>
  <c r="BV17" i="35" s="1"/>
  <c r="BV18" i="35" a="1"/>
  <c r="BV18" i="35" s="1"/>
  <c r="BV19" i="35" a="1"/>
  <c r="BV19" i="35" s="1"/>
  <c r="BU5" i="35" a="1"/>
  <c r="BU5" i="35" s="1"/>
  <c r="BU7" i="35" a="1"/>
  <c r="BU7" i="35" s="1"/>
  <c r="BU9" i="35" a="1"/>
  <c r="BU9" i="35" s="1"/>
  <c r="BU13" i="35" a="1"/>
  <c r="BU13" i="35" s="1"/>
  <c r="BU15" i="35" a="1"/>
  <c r="BU15" i="35" s="1"/>
  <c r="BU16" i="35" a="1"/>
  <c r="BU16" i="35" s="1"/>
  <c r="BU19" i="35" a="1"/>
  <c r="BU19" i="35" s="1"/>
  <c r="BU20" i="35" a="1"/>
  <c r="BU20" i="35" s="1"/>
  <c r="BT3" i="35" a="1"/>
  <c r="BT3" i="35" s="1"/>
  <c r="BT4" i="35" a="1"/>
  <c r="BT4" i="35" s="1"/>
  <c r="BT5" i="35" a="1"/>
  <c r="BT5" i="35" s="1"/>
  <c r="BT6" i="35" a="1"/>
  <c r="BT6" i="35" s="1"/>
  <c r="BT7" i="35" a="1"/>
  <c r="BT7" i="35" s="1"/>
  <c r="BT8" i="35" a="1"/>
  <c r="BT8" i="35" s="1"/>
  <c r="BT9" i="35" a="1"/>
  <c r="BT9" i="35" s="1"/>
  <c r="BT10" i="35" a="1"/>
  <c r="BT10" i="35" s="1"/>
  <c r="BT11" i="35" a="1"/>
  <c r="BT11" i="35" s="1"/>
  <c r="BT12" i="35" a="1"/>
  <c r="BT12" i="35" s="1"/>
  <c r="BT13" i="35" a="1"/>
  <c r="BT13" i="35" s="1"/>
  <c r="BT14" i="35" a="1"/>
  <c r="BT14" i="35" s="1"/>
  <c r="BT15" i="35" a="1"/>
  <c r="BT15" i="35" s="1"/>
  <c r="BT16" i="35" a="1"/>
  <c r="BT16" i="35" s="1"/>
  <c r="BT17" i="35" a="1"/>
  <c r="BT17" i="35" s="1"/>
  <c r="BT18" i="35" a="1"/>
  <c r="BT18" i="35" s="1"/>
  <c r="BT19" i="35" a="1"/>
  <c r="BT19" i="35" s="1"/>
  <c r="BT20" i="35" a="1"/>
  <c r="BT20" i="35" s="1"/>
  <c r="BS3" i="35" a="1"/>
  <c r="BS3" i="35" s="1"/>
  <c r="BS4" i="35" a="1"/>
  <c r="BS4" i="35" s="1"/>
  <c r="BS5" i="35" a="1"/>
  <c r="BS5" i="35" s="1"/>
  <c r="BS6" i="35" a="1"/>
  <c r="BS6" i="35" s="1"/>
  <c r="BS7" i="35" a="1"/>
  <c r="BS7" i="35" s="1"/>
  <c r="BS8" i="35" a="1"/>
  <c r="BS8" i="35" s="1"/>
  <c r="BS9" i="35" a="1"/>
  <c r="BS9" i="35" s="1"/>
  <c r="BS10" i="35" a="1"/>
  <c r="BS10" i="35" s="1"/>
  <c r="BS11" i="35" a="1"/>
  <c r="BS11" i="35" s="1"/>
  <c r="BS12" i="35" a="1"/>
  <c r="BS12" i="35" s="1"/>
  <c r="BS13" i="35" a="1"/>
  <c r="BS13" i="35" s="1"/>
  <c r="BS14" i="35" a="1"/>
  <c r="BS14" i="35" s="1"/>
  <c r="BS15" i="35" a="1"/>
  <c r="BS15" i="35" s="1"/>
  <c r="BS16" i="35" a="1"/>
  <c r="BS16" i="35" s="1"/>
  <c r="BS17" i="35" a="1"/>
  <c r="BS17" i="35" s="1"/>
  <c r="BS18" i="35" a="1"/>
  <c r="BS18" i="35" s="1"/>
  <c r="BS19" i="35" a="1"/>
  <c r="BS19" i="35" s="1"/>
  <c r="BS20" i="35" a="1"/>
  <c r="BS20" i="35" s="1"/>
  <c r="BR3" i="35" a="1"/>
  <c r="BR3" i="35" s="1"/>
  <c r="BR4" i="35" a="1"/>
  <c r="BR4" i="35" s="1"/>
  <c r="BR5" i="35" a="1"/>
  <c r="BR5" i="35" s="1"/>
  <c r="BR6" i="35" a="1"/>
  <c r="BR6" i="35" s="1"/>
  <c r="BR7" i="35" a="1"/>
  <c r="BR7" i="35" s="1"/>
  <c r="BR9" i="35" a="1"/>
  <c r="BR9" i="35" s="1"/>
  <c r="BR10" i="35" a="1"/>
  <c r="BR10" i="35" s="1"/>
  <c r="BR11" i="35" a="1"/>
  <c r="BR11" i="35" s="1"/>
  <c r="BR12" i="35" a="1"/>
  <c r="BR12" i="35" s="1"/>
  <c r="BR13" i="35" a="1"/>
  <c r="BR13" i="35" s="1"/>
  <c r="BR14" i="35" a="1"/>
  <c r="BR14" i="35" s="1"/>
  <c r="BR15" i="35" a="1"/>
  <c r="BR15" i="35" s="1"/>
  <c r="BR16" i="35" a="1"/>
  <c r="BR16" i="35" s="1"/>
  <c r="BR17" i="35" a="1"/>
  <c r="BR17" i="35" s="1"/>
  <c r="BR18" i="35" a="1"/>
  <c r="BR18" i="35" s="1"/>
  <c r="BR19" i="35" a="1"/>
  <c r="BR19" i="35" s="1"/>
  <c r="BR20" i="35" a="1"/>
  <c r="BR20" i="35" s="1"/>
  <c r="BQ3" i="35" a="1"/>
  <c r="BQ3" i="35" s="1"/>
  <c r="BQ4" i="35" a="1"/>
  <c r="BQ4" i="35" s="1"/>
  <c r="BQ5" i="35" a="1"/>
  <c r="BQ5" i="35" s="1"/>
  <c r="BQ6" i="35" a="1"/>
  <c r="BQ6" i="35" s="1"/>
  <c r="BQ7" i="35" a="1"/>
  <c r="BQ7" i="35" s="1"/>
  <c r="BQ8" i="35" a="1"/>
  <c r="BQ8" i="35" s="1"/>
  <c r="BQ9" i="35" a="1"/>
  <c r="BQ9" i="35" s="1"/>
  <c r="BQ10" i="35" a="1"/>
  <c r="BQ10" i="35" s="1"/>
  <c r="BQ11" i="35" a="1"/>
  <c r="BQ11" i="35" s="1"/>
  <c r="BQ12" i="35" a="1"/>
  <c r="BQ12" i="35" s="1"/>
  <c r="BQ13" i="35" a="1"/>
  <c r="BQ13" i="35" s="1"/>
  <c r="BQ14" i="35" a="1"/>
  <c r="BQ14" i="35" s="1"/>
  <c r="BQ15" i="35" a="1"/>
  <c r="BQ15" i="35" s="1"/>
  <c r="BQ16" i="35" a="1"/>
  <c r="BQ16" i="35" s="1"/>
  <c r="BQ17" i="35" a="1"/>
  <c r="BQ17" i="35" s="1"/>
  <c r="BQ18" i="35" a="1"/>
  <c r="BQ18" i="35" s="1"/>
  <c r="BQ19" i="35" a="1"/>
  <c r="BQ19" i="35" s="1"/>
  <c r="BQ20" i="35" a="1"/>
  <c r="BQ20" i="35" s="1"/>
  <c r="BP3" i="35" a="1"/>
  <c r="BP3" i="35" s="1"/>
  <c r="BP4" i="35" a="1"/>
  <c r="BP4" i="35" s="1"/>
  <c r="BP5" i="35" a="1"/>
  <c r="BP5" i="35" s="1"/>
  <c r="BP6" i="35" a="1"/>
  <c r="BP6" i="35" s="1"/>
  <c r="BP7" i="35" a="1"/>
  <c r="BP7" i="35" s="1"/>
  <c r="BP8" i="35" a="1"/>
  <c r="BP8" i="35" s="1"/>
  <c r="BP9" i="35" a="1"/>
  <c r="BP9" i="35" s="1"/>
  <c r="BP10" i="35" a="1"/>
  <c r="BP10" i="35" s="1"/>
  <c r="BP11" i="35" a="1"/>
  <c r="BP11" i="35" s="1"/>
  <c r="BP12" i="35" a="1"/>
  <c r="BP12" i="35" s="1"/>
  <c r="BP13" i="35" a="1"/>
  <c r="BP13" i="35" s="1"/>
  <c r="BP14" i="35" a="1"/>
  <c r="BP14" i="35" s="1"/>
  <c r="BP15" i="35" a="1"/>
  <c r="BP15" i="35" s="1"/>
  <c r="BP16" i="35" a="1"/>
  <c r="BP16" i="35" s="1"/>
  <c r="BP17" i="35" a="1"/>
  <c r="BP17" i="35" s="1"/>
  <c r="BP18" i="35" a="1"/>
  <c r="BP18" i="35" s="1"/>
  <c r="BP19" i="35" a="1"/>
  <c r="BP19" i="35" s="1"/>
  <c r="BP20" i="35" a="1"/>
  <c r="BP20" i="35" s="1"/>
  <c r="BO3" i="35" a="1"/>
  <c r="BO3" i="35" s="1"/>
  <c r="BO4" i="35" a="1"/>
  <c r="BO4" i="35" s="1"/>
  <c r="BO5" i="35" a="1"/>
  <c r="BO5" i="35" s="1"/>
  <c r="BO6" i="35" a="1"/>
  <c r="BO6" i="35" s="1"/>
  <c r="BO7" i="35" a="1"/>
  <c r="BO7" i="35" s="1"/>
  <c r="BO8" i="35" a="1"/>
  <c r="BO8" i="35" s="1"/>
  <c r="BO9" i="35" a="1"/>
  <c r="BO9" i="35" s="1"/>
  <c r="BO10" i="35" a="1"/>
  <c r="BO10" i="35" s="1"/>
  <c r="BO11" i="35" a="1"/>
  <c r="BO11" i="35" s="1"/>
  <c r="BO12" i="35" a="1"/>
  <c r="BO12" i="35" s="1"/>
  <c r="BO13" i="35" a="1"/>
  <c r="BO13" i="35" s="1"/>
  <c r="BO14" i="35" a="1"/>
  <c r="BO14" i="35" s="1"/>
  <c r="BO15" i="35" a="1"/>
  <c r="BO15" i="35" s="1"/>
  <c r="BO16" i="35" a="1"/>
  <c r="BO16" i="35" s="1"/>
  <c r="BO17" i="35" a="1"/>
  <c r="BO17" i="35" s="1"/>
  <c r="BO18" i="35" a="1"/>
  <c r="BO18" i="35" s="1"/>
  <c r="BO19" i="35" a="1"/>
  <c r="BO19" i="35" s="1"/>
  <c r="BO20" i="35" a="1"/>
  <c r="BO20" i="35" s="1"/>
  <c r="BN3" i="35" a="1"/>
  <c r="BN3" i="35" s="1"/>
  <c r="BN4" i="35" a="1"/>
  <c r="BN4" i="35" s="1"/>
  <c r="BN5" i="35" a="1"/>
  <c r="BN5" i="35" s="1"/>
  <c r="BN6" i="35" a="1"/>
  <c r="BN6" i="35" s="1"/>
  <c r="BN7" i="35" a="1"/>
  <c r="BN7" i="35" s="1"/>
  <c r="BN8" i="35" a="1"/>
  <c r="BN8" i="35" s="1"/>
  <c r="BN9" i="35" a="1"/>
  <c r="BN9" i="35" s="1"/>
  <c r="BN10" i="35" a="1"/>
  <c r="BN10" i="35" s="1"/>
  <c r="BN11" i="35" a="1"/>
  <c r="BN11" i="35" s="1"/>
  <c r="BN12" i="35" a="1"/>
  <c r="BN12" i="35" s="1"/>
  <c r="BN13" i="35" a="1"/>
  <c r="BN13" i="35" s="1"/>
  <c r="BN14" i="35" a="1"/>
  <c r="BN14" i="35" s="1"/>
  <c r="BN15" i="35" a="1"/>
  <c r="BN15" i="35" s="1"/>
  <c r="BN16" i="35" a="1"/>
  <c r="BN16" i="35" s="1"/>
  <c r="BN17" i="35" a="1"/>
  <c r="BN17" i="35" s="1"/>
  <c r="BN18" i="35" a="1"/>
  <c r="BN18" i="35" s="1"/>
  <c r="BN19" i="35" a="1"/>
  <c r="BN19" i="35" s="1"/>
  <c r="BN20" i="35" a="1"/>
  <c r="BN20" i="35" s="1"/>
  <c r="BM3" i="35" a="1"/>
  <c r="BM3" i="35" s="1"/>
  <c r="BM4" i="35" a="1"/>
  <c r="BM4" i="35" s="1"/>
  <c r="BM5" i="35" a="1"/>
  <c r="BM5" i="35" s="1"/>
  <c r="BM6" i="35" a="1"/>
  <c r="BM6" i="35" s="1"/>
  <c r="BM7" i="35" a="1"/>
  <c r="BM7" i="35" s="1"/>
  <c r="BM8" i="35" a="1"/>
  <c r="BM8" i="35" s="1"/>
  <c r="BM9" i="35" a="1"/>
  <c r="BM9" i="35" s="1"/>
  <c r="BM10" i="35" a="1"/>
  <c r="BM10" i="35" s="1"/>
  <c r="BM11" i="35" a="1"/>
  <c r="BM11" i="35" s="1"/>
  <c r="BM12" i="35" a="1"/>
  <c r="BM12" i="35" s="1"/>
  <c r="BM13" i="35" a="1"/>
  <c r="BM13" i="35" s="1"/>
  <c r="BM14" i="35" a="1"/>
  <c r="BM14" i="35" s="1"/>
  <c r="BM15" i="35" a="1"/>
  <c r="BM15" i="35" s="1"/>
  <c r="BM16" i="35" a="1"/>
  <c r="BM16" i="35" s="1"/>
  <c r="BM17" i="35" a="1"/>
  <c r="BM17" i="35" s="1"/>
  <c r="BM18" i="35" a="1"/>
  <c r="BM18" i="35" s="1"/>
  <c r="BM19" i="35" a="1"/>
  <c r="BM19" i="35" s="1"/>
  <c r="BM20" i="35" a="1"/>
  <c r="BM20" i="35" s="1"/>
  <c r="BL3" i="35" a="1"/>
  <c r="BL3" i="35" s="1"/>
  <c r="BL4" i="35" a="1"/>
  <c r="BL4" i="35" s="1"/>
  <c r="BL5" i="35" a="1"/>
  <c r="BL5" i="35" s="1"/>
  <c r="BL6" i="35" a="1"/>
  <c r="BL6" i="35" s="1"/>
  <c r="BL7" i="35" a="1"/>
  <c r="BL7" i="35" s="1"/>
  <c r="BL8" i="35" a="1"/>
  <c r="BL8" i="35" s="1"/>
  <c r="BL9" i="35" a="1"/>
  <c r="BL9" i="35" s="1"/>
  <c r="BL10" i="35" a="1"/>
  <c r="BL10" i="35" s="1"/>
  <c r="BL11" i="35" a="1"/>
  <c r="BL11" i="35" s="1"/>
  <c r="BL12" i="35" a="1"/>
  <c r="BL12" i="35" s="1"/>
  <c r="BL13" i="35" a="1"/>
  <c r="BL13" i="35" s="1"/>
  <c r="BL14" i="35" a="1"/>
  <c r="BL14" i="35" s="1"/>
  <c r="BL15" i="35" a="1"/>
  <c r="BL15" i="35" s="1"/>
  <c r="BL16" i="35" a="1"/>
  <c r="BL16" i="35" s="1"/>
  <c r="BL17" i="35" a="1"/>
  <c r="BL17" i="35" s="1"/>
  <c r="BL18" i="35" a="1"/>
  <c r="BL18" i="35" s="1"/>
  <c r="BL19" i="35" a="1"/>
  <c r="BL19" i="35" s="1"/>
  <c r="BL20" i="35" a="1"/>
  <c r="BL20" i="35" s="1"/>
  <c r="BK3" i="35" a="1"/>
  <c r="BK3" i="35" s="1"/>
  <c r="BK4" i="35" a="1"/>
  <c r="BK4" i="35" s="1"/>
  <c r="BK5" i="35" a="1"/>
  <c r="BK5" i="35" s="1"/>
  <c r="BK6" i="35" a="1"/>
  <c r="BK6" i="35" s="1"/>
  <c r="BK7" i="35" a="1"/>
  <c r="BK7" i="35" s="1"/>
  <c r="BK8" i="35" a="1"/>
  <c r="BK8" i="35" s="1"/>
  <c r="BK9" i="35" a="1"/>
  <c r="BK9" i="35" s="1"/>
  <c r="BK10" i="35" a="1"/>
  <c r="BK10" i="35" s="1"/>
  <c r="BK11" i="35" a="1"/>
  <c r="BK11" i="35" s="1"/>
  <c r="BK12" i="35" a="1"/>
  <c r="BK12" i="35" s="1"/>
  <c r="BK13" i="35" a="1"/>
  <c r="BK13" i="35" s="1"/>
  <c r="BK14" i="35" a="1"/>
  <c r="BK14" i="35" s="1"/>
  <c r="BK15" i="35" a="1"/>
  <c r="BK15" i="35" s="1"/>
  <c r="BK16" i="35" a="1"/>
  <c r="BK16" i="35" s="1"/>
  <c r="BK17" i="35" a="1"/>
  <c r="BK17" i="35" s="1"/>
  <c r="BK18" i="35" a="1"/>
  <c r="BK18" i="35" s="1"/>
  <c r="BK19" i="35" a="1"/>
  <c r="BK19" i="35" s="1"/>
  <c r="BK20" i="35" a="1"/>
  <c r="BK20" i="35" s="1"/>
  <c r="BJ3" i="35" a="1"/>
  <c r="BJ3" i="35" s="1"/>
  <c r="BJ4" i="35" a="1"/>
  <c r="BJ4" i="35" s="1"/>
  <c r="BJ5" i="35" a="1"/>
  <c r="BJ5" i="35" s="1"/>
  <c r="BJ6" i="35" a="1"/>
  <c r="BJ6" i="35" s="1"/>
  <c r="BJ7" i="35" a="1"/>
  <c r="BJ7" i="35" s="1"/>
  <c r="BJ8" i="35" a="1"/>
  <c r="BJ8" i="35" s="1"/>
  <c r="BJ9" i="35" a="1"/>
  <c r="BJ9" i="35" s="1"/>
  <c r="BJ10" i="35" a="1"/>
  <c r="BJ10" i="35" s="1"/>
  <c r="BJ11" i="35" a="1"/>
  <c r="BJ11" i="35" s="1"/>
  <c r="BJ12" i="35" a="1"/>
  <c r="BJ12" i="35" s="1"/>
  <c r="BJ13" i="35" a="1"/>
  <c r="BJ13" i="35" s="1"/>
  <c r="BJ14" i="35" a="1"/>
  <c r="BJ14" i="35" s="1"/>
  <c r="BJ15" i="35" a="1"/>
  <c r="BJ15" i="35" s="1"/>
  <c r="BJ16" i="35" a="1"/>
  <c r="BJ16" i="35" s="1"/>
  <c r="BJ17" i="35" a="1"/>
  <c r="BJ17" i="35" s="1"/>
  <c r="BJ18" i="35" a="1"/>
  <c r="BJ18" i="35" s="1"/>
  <c r="BJ19" i="35" a="1"/>
  <c r="BJ19" i="35" s="1"/>
  <c r="BJ20" i="35" a="1"/>
  <c r="BJ20" i="35" s="1"/>
  <c r="BI3" i="35" a="1"/>
  <c r="BI3" i="35" s="1"/>
  <c r="BI4" i="35" a="1"/>
  <c r="BI4" i="35" s="1"/>
  <c r="BI5" i="35" a="1"/>
  <c r="BI5" i="35" s="1"/>
  <c r="BI6" i="35" a="1"/>
  <c r="BI6" i="35" s="1"/>
  <c r="BI7" i="35" a="1"/>
  <c r="BI7" i="35" s="1"/>
  <c r="BI8" i="35" a="1"/>
  <c r="BI8" i="35" s="1"/>
  <c r="BI9" i="35" a="1"/>
  <c r="BI9" i="35" s="1"/>
  <c r="BI10" i="35" a="1"/>
  <c r="BI10" i="35" s="1"/>
  <c r="BI11" i="35" a="1"/>
  <c r="BI11" i="35" s="1"/>
  <c r="BI12" i="35" a="1"/>
  <c r="BI12" i="35" s="1"/>
  <c r="BI13" i="35" a="1"/>
  <c r="BI13" i="35" s="1"/>
  <c r="BI14" i="35" a="1"/>
  <c r="BI14" i="35" s="1"/>
  <c r="BI15" i="35" a="1"/>
  <c r="BI15" i="35" s="1"/>
  <c r="BI16" i="35" a="1"/>
  <c r="BI16" i="35" s="1"/>
  <c r="BI17" i="35" a="1"/>
  <c r="BI17" i="35" s="1"/>
  <c r="BI18" i="35" a="1"/>
  <c r="BI18" i="35" s="1"/>
  <c r="BI19" i="35" a="1"/>
  <c r="BI19" i="35" s="1"/>
  <c r="BI20" i="35" a="1"/>
  <c r="BI20" i="35" s="1"/>
  <c r="BH3" i="35" a="1"/>
  <c r="BH3" i="35" s="1"/>
  <c r="BH4" i="35" a="1"/>
  <c r="BH4" i="35" s="1"/>
  <c r="BH5" i="35" a="1"/>
  <c r="BH5" i="35" s="1"/>
  <c r="BH6" i="35" a="1"/>
  <c r="BH6" i="35" s="1"/>
  <c r="BH7" i="35" a="1"/>
  <c r="BH7" i="35" s="1"/>
  <c r="BH8" i="35" a="1"/>
  <c r="BH8" i="35" s="1"/>
  <c r="BH9" i="35" a="1"/>
  <c r="BH9" i="35" s="1"/>
  <c r="BH10" i="35" a="1"/>
  <c r="BH10" i="35" s="1"/>
  <c r="BH11" i="35" a="1"/>
  <c r="BH11" i="35" s="1"/>
  <c r="BH12" i="35" a="1"/>
  <c r="BH12" i="35" s="1"/>
  <c r="BH13" i="35" a="1"/>
  <c r="BH13" i="35" s="1"/>
  <c r="BH14" i="35" a="1"/>
  <c r="BH14" i="35" s="1"/>
  <c r="BH15" i="35" a="1"/>
  <c r="BH15" i="35" s="1"/>
  <c r="BH16" i="35" a="1"/>
  <c r="BH16" i="35" s="1"/>
  <c r="BH17" i="35" a="1"/>
  <c r="BH17" i="35" s="1"/>
  <c r="BH18" i="35" a="1"/>
  <c r="BH18" i="35" s="1"/>
  <c r="BH19" i="35" a="1"/>
  <c r="BH19" i="35" s="1"/>
  <c r="BH20" i="35" a="1"/>
  <c r="BH20" i="35" s="1"/>
  <c r="BG3" i="35" a="1"/>
  <c r="BG3" i="35" s="1"/>
  <c r="BG4" i="35" a="1"/>
  <c r="BG4" i="35" s="1"/>
  <c r="BG5" i="35" a="1"/>
  <c r="BG5" i="35" s="1"/>
  <c r="BG6" i="35" a="1"/>
  <c r="BG6" i="35" s="1"/>
  <c r="BG7" i="35" a="1"/>
  <c r="BG7" i="35" s="1"/>
  <c r="BG8" i="35" a="1"/>
  <c r="BG8" i="35" s="1"/>
  <c r="BG9" i="35" a="1"/>
  <c r="BG9" i="35" s="1"/>
  <c r="BG10" i="35" a="1"/>
  <c r="BG10" i="35" s="1"/>
  <c r="BG11" i="35" a="1"/>
  <c r="BG11" i="35" s="1"/>
  <c r="BG12" i="35" a="1"/>
  <c r="BG12" i="35" s="1"/>
  <c r="BG13" i="35" a="1"/>
  <c r="BG13" i="35" s="1"/>
  <c r="BG14" i="35" a="1"/>
  <c r="BG14" i="35" s="1"/>
  <c r="BG15" i="35" a="1"/>
  <c r="BG15" i="35" s="1"/>
  <c r="BG16" i="35" a="1"/>
  <c r="BG16" i="35" s="1"/>
  <c r="BG17" i="35" a="1"/>
  <c r="BG17" i="35" s="1"/>
  <c r="BG18" i="35" a="1"/>
  <c r="BG18" i="35" s="1"/>
  <c r="BG19" i="35" a="1"/>
  <c r="BG19" i="35" s="1"/>
  <c r="BG20" i="35" a="1"/>
  <c r="BG20" i="35" s="1"/>
  <c r="BF3" i="35" a="1"/>
  <c r="BF3" i="35" s="1"/>
  <c r="BF4" i="35" a="1"/>
  <c r="BF4" i="35" s="1"/>
  <c r="BF5" i="35" a="1"/>
  <c r="BF5" i="35" s="1"/>
  <c r="BF6" i="35" a="1"/>
  <c r="BF6" i="35" s="1"/>
  <c r="BF7" i="35" a="1"/>
  <c r="BF7" i="35" s="1"/>
  <c r="BF8" i="35" a="1"/>
  <c r="BF8" i="35" s="1"/>
  <c r="BF9" i="35" a="1"/>
  <c r="BF9" i="35" s="1"/>
  <c r="BF10" i="35" a="1"/>
  <c r="BF10" i="35" s="1"/>
  <c r="BF11" i="35" a="1"/>
  <c r="BF11" i="35" s="1"/>
  <c r="BF12" i="35" a="1"/>
  <c r="BF12" i="35" s="1"/>
  <c r="BF13" i="35" a="1"/>
  <c r="BF13" i="35" s="1"/>
  <c r="BF14" i="35" a="1"/>
  <c r="BF14" i="35" s="1"/>
  <c r="BF15" i="35" a="1"/>
  <c r="BF15" i="35" s="1"/>
  <c r="BF16" i="35" a="1"/>
  <c r="BF16" i="35" s="1"/>
  <c r="BF17" i="35" a="1"/>
  <c r="BF17" i="35" s="1"/>
  <c r="BF18" i="35" a="1"/>
  <c r="BF18" i="35" s="1"/>
  <c r="BF19" i="35" a="1"/>
  <c r="BF19" i="35" s="1"/>
  <c r="BF20" i="35" a="1"/>
  <c r="BF20" i="35" s="1"/>
  <c r="BE3" i="35" a="1"/>
  <c r="BE3" i="35" s="1"/>
  <c r="BE4" i="35" a="1"/>
  <c r="BE4" i="35" s="1"/>
  <c r="BE5" i="35" a="1"/>
  <c r="BE5" i="35" s="1"/>
  <c r="BE6" i="35" a="1"/>
  <c r="BE6" i="35" s="1"/>
  <c r="BE7" i="35" a="1"/>
  <c r="BE7" i="35" s="1"/>
  <c r="BE8" i="35" a="1"/>
  <c r="BE8" i="35" s="1"/>
  <c r="BE9" i="35" a="1"/>
  <c r="BE9" i="35" s="1"/>
  <c r="BE10" i="35" a="1"/>
  <c r="BE10" i="35" s="1"/>
  <c r="BE11" i="35" a="1"/>
  <c r="BE11" i="35" s="1"/>
  <c r="BE12" i="35" a="1"/>
  <c r="BE12" i="35" s="1"/>
  <c r="BE13" i="35" a="1"/>
  <c r="BE13" i="35" s="1"/>
  <c r="BE14" i="35" a="1"/>
  <c r="BE14" i="35" s="1"/>
  <c r="BE15" i="35" a="1"/>
  <c r="BE15" i="35" s="1"/>
  <c r="BE16" i="35" a="1"/>
  <c r="BE16" i="35" s="1"/>
  <c r="BE17" i="35" a="1"/>
  <c r="BE17" i="35" s="1"/>
  <c r="BE18" i="35" a="1"/>
  <c r="BE18" i="35" s="1"/>
  <c r="BE19" i="35" a="1"/>
  <c r="BE19" i="35" s="1"/>
  <c r="BE20" i="35" a="1"/>
  <c r="BE20" i="35" s="1"/>
  <c r="BD3" i="35" a="1"/>
  <c r="BD3" i="35" s="1"/>
  <c r="BD4" i="35" a="1"/>
  <c r="BD4" i="35" s="1"/>
  <c r="BD5" i="35" a="1"/>
  <c r="BD5" i="35" s="1"/>
  <c r="BD6" i="35" a="1"/>
  <c r="BD6" i="35" s="1"/>
  <c r="BD7" i="35" a="1"/>
  <c r="BD7" i="35" s="1"/>
  <c r="BD8" i="35" a="1"/>
  <c r="BD8" i="35" s="1"/>
  <c r="BD9" i="35" a="1"/>
  <c r="BD9" i="35" s="1"/>
  <c r="BD10" i="35" a="1"/>
  <c r="BD10" i="35" s="1"/>
  <c r="BD11" i="35" a="1"/>
  <c r="BD11" i="35" s="1"/>
  <c r="BD12" i="35" a="1"/>
  <c r="BD12" i="35" s="1"/>
  <c r="BD13" i="35" a="1"/>
  <c r="BD13" i="35" s="1"/>
  <c r="BD15" i="35" a="1"/>
  <c r="BD15" i="35" s="1"/>
  <c r="BD16" i="35" a="1"/>
  <c r="BD16" i="35" s="1"/>
  <c r="BD17" i="35" a="1"/>
  <c r="BD17" i="35" s="1"/>
  <c r="BD19" i="35" a="1"/>
  <c r="BD19" i="35" s="1"/>
  <c r="BD20" i="35" a="1"/>
  <c r="BD20" i="35" s="1"/>
  <c r="BC3" i="35" a="1"/>
  <c r="BC3" i="35" s="1"/>
  <c r="BC4" i="35" a="1"/>
  <c r="BC4" i="35" s="1"/>
  <c r="BC5" i="35" a="1"/>
  <c r="BC5" i="35" s="1"/>
  <c r="BC6" i="35" a="1"/>
  <c r="BC6" i="35" s="1"/>
  <c r="BC7" i="35" a="1"/>
  <c r="BC7" i="35" s="1"/>
  <c r="BC8" i="35" a="1"/>
  <c r="BC8" i="35" s="1"/>
  <c r="BC9" i="35" a="1"/>
  <c r="BC9" i="35" s="1"/>
  <c r="BC10" i="35" a="1"/>
  <c r="BC10" i="35" s="1"/>
  <c r="BC11" i="35" a="1"/>
  <c r="BC11" i="35" s="1"/>
  <c r="BC12" i="35" a="1"/>
  <c r="BC12" i="35" s="1"/>
  <c r="BC13" i="35" a="1"/>
  <c r="BC13" i="35" s="1"/>
  <c r="BC14" i="35" a="1"/>
  <c r="BC14" i="35" s="1"/>
  <c r="BC15" i="35" a="1"/>
  <c r="BC15" i="35" s="1"/>
  <c r="BC16" i="35" a="1"/>
  <c r="BC16" i="35" s="1"/>
  <c r="BC17" i="35" a="1"/>
  <c r="BC17" i="35" s="1"/>
  <c r="BC18" i="35" a="1"/>
  <c r="BC18" i="35" s="1"/>
  <c r="BC19" i="35" a="1"/>
  <c r="BC19" i="35" s="1"/>
  <c r="BC20" i="35" a="1"/>
  <c r="BC20" i="35" s="1"/>
  <c r="BB3" i="35" a="1"/>
  <c r="BB3" i="35" s="1"/>
  <c r="BB4" i="35" a="1"/>
  <c r="BB4" i="35" s="1"/>
  <c r="BB5" i="35" a="1"/>
  <c r="BB5" i="35" s="1"/>
  <c r="BB6" i="35" a="1"/>
  <c r="BB6" i="35" s="1"/>
  <c r="BB7" i="35" a="1"/>
  <c r="BB7" i="35" s="1"/>
  <c r="BB8" i="35" a="1"/>
  <c r="BB8" i="35" s="1"/>
  <c r="BB9" i="35" a="1"/>
  <c r="BB9" i="35" s="1"/>
  <c r="BB10" i="35" a="1"/>
  <c r="BB10" i="35" s="1"/>
  <c r="BB11" i="35" a="1"/>
  <c r="BB11" i="35" s="1"/>
  <c r="BB12" i="35" a="1"/>
  <c r="BB12" i="35" s="1"/>
  <c r="BB13" i="35" a="1"/>
  <c r="BB13" i="35" s="1"/>
  <c r="BB14" i="35" a="1"/>
  <c r="BB14" i="35" s="1"/>
  <c r="BB15" i="35" a="1"/>
  <c r="BB15" i="35" s="1"/>
  <c r="BB16" i="35" a="1"/>
  <c r="BB16" i="35" s="1"/>
  <c r="BB17" i="35" a="1"/>
  <c r="BB17" i="35" s="1"/>
  <c r="BB18" i="35" a="1"/>
  <c r="BB18" i="35" s="1"/>
  <c r="BB19" i="35" a="1"/>
  <c r="BB19" i="35" s="1"/>
  <c r="BB20" i="35" a="1"/>
  <c r="BB20" i="35" s="1"/>
  <c r="BA3" i="35" a="1"/>
  <c r="BA3" i="35" s="1"/>
  <c r="BA4" i="35" a="1"/>
  <c r="BA4" i="35" s="1"/>
  <c r="BA5" i="35" a="1"/>
  <c r="BA5" i="35" s="1"/>
  <c r="BA6" i="35" a="1"/>
  <c r="BA6" i="35" s="1"/>
  <c r="BA7" i="35" a="1"/>
  <c r="BA7" i="35" s="1"/>
  <c r="BA8" i="35" a="1"/>
  <c r="BA8" i="35" s="1"/>
  <c r="BA9" i="35" a="1"/>
  <c r="BA9" i="35" s="1"/>
  <c r="BA10" i="35" a="1"/>
  <c r="BA10" i="35" s="1"/>
  <c r="BA12" i="35" a="1"/>
  <c r="BA12" i="35" s="1"/>
  <c r="BA13" i="35" a="1"/>
  <c r="BA13" i="35" s="1"/>
  <c r="BA14" i="35" a="1"/>
  <c r="BA14" i="35" s="1"/>
  <c r="BA15" i="35" a="1"/>
  <c r="BA15" i="35" s="1"/>
  <c r="BA16" i="35" a="1"/>
  <c r="BA16" i="35" s="1"/>
  <c r="BA17" i="35" a="1"/>
  <c r="BA17" i="35" s="1"/>
  <c r="BA18" i="35" a="1"/>
  <c r="BA18" i="35" s="1"/>
  <c r="BA19" i="35" a="1"/>
  <c r="BA19" i="35" s="1"/>
  <c r="BA20" i="35" a="1"/>
  <c r="BA20" i="35" s="1"/>
  <c r="CT2" i="35" a="1"/>
  <c r="CT2" i="35" s="1"/>
  <c r="CU2" i="35" a="1"/>
  <c r="CU2" i="35" s="1"/>
  <c r="CS2" i="35" a="1"/>
  <c r="CS2" i="35" s="1"/>
  <c r="CR2" i="35" a="1"/>
  <c r="CR2" i="35" s="1"/>
  <c r="CQ2" i="35" a="1"/>
  <c r="CQ2" i="35" s="1"/>
  <c r="CP2" i="35" a="1"/>
  <c r="CP2" i="35" s="1"/>
  <c r="CO2" i="35" a="1"/>
  <c r="CO2" i="35" s="1"/>
  <c r="CN2" i="35" a="1"/>
  <c r="CN2" i="35" s="1"/>
  <c r="CM2" i="35" a="1"/>
  <c r="CM2" i="35" s="1"/>
  <c r="CL2" i="35" a="1"/>
  <c r="CL2" i="35" s="1"/>
  <c r="CK2" i="35" a="1"/>
  <c r="CK2" i="35" s="1"/>
  <c r="CJ2" i="35" a="1"/>
  <c r="CJ2" i="35" s="1"/>
  <c r="CI2" i="35" a="1"/>
  <c r="CI2" i="35" s="1"/>
  <c r="CH2" i="35" a="1"/>
  <c r="CH2" i="35" s="1"/>
  <c r="CG2" i="35" a="1"/>
  <c r="CG2" i="35" s="1"/>
  <c r="CF2" i="35" a="1"/>
  <c r="CF2" i="35" s="1"/>
  <c r="CE2" i="35" a="1"/>
  <c r="CE2" i="35" s="1"/>
  <c r="CD2" i="35" a="1"/>
  <c r="CD2" i="35" s="1"/>
  <c r="CC2" i="35" a="1"/>
  <c r="CC2" i="35" s="1"/>
  <c r="CB2" i="35" a="1"/>
  <c r="CB2" i="35" s="1"/>
  <c r="CA2" i="35" a="1"/>
  <c r="CA2" i="35" s="1"/>
  <c r="BZ2" i="35" a="1"/>
  <c r="BZ2" i="35" s="1"/>
  <c r="BY2" i="35" a="1"/>
  <c r="BY2" i="35" s="1"/>
  <c r="BX2" i="35" a="1"/>
  <c r="BX2" i="35" s="1"/>
  <c r="BW2" i="35" a="1"/>
  <c r="BW2" i="35" s="1"/>
  <c r="BV2" i="35" a="1"/>
  <c r="BV2" i="35" s="1"/>
  <c r="BT2" i="35" a="1"/>
  <c r="BT2" i="35" s="1"/>
  <c r="BS2" i="35" a="1"/>
  <c r="BS2" i="35" s="1"/>
  <c r="BR2" i="35" a="1"/>
  <c r="BR2" i="35" s="1"/>
  <c r="BQ2" i="35" a="1"/>
  <c r="BQ2" i="35" s="1"/>
  <c r="BP2" i="35" a="1"/>
  <c r="BP2" i="35" s="1"/>
  <c r="BO2" i="35" a="1"/>
  <c r="BO2" i="35" s="1"/>
  <c r="BN2" i="35" a="1"/>
  <c r="BN2" i="35" s="1"/>
  <c r="BM2" i="35" a="1"/>
  <c r="BM2" i="35" s="1"/>
  <c r="BL2" i="35" a="1"/>
  <c r="BL2" i="35" s="1"/>
  <c r="BK2" i="35" a="1"/>
  <c r="BK2" i="35" s="1"/>
  <c r="BJ2" i="35" a="1"/>
  <c r="BJ2" i="35" s="1"/>
  <c r="BI2" i="35" a="1"/>
  <c r="BI2" i="35" s="1"/>
  <c r="BH2" i="35" a="1"/>
  <c r="BH2" i="35" s="1"/>
  <c r="BG2" i="35" a="1"/>
  <c r="BG2" i="35" s="1"/>
  <c r="BF2" i="35" a="1"/>
  <c r="BF2" i="35" s="1"/>
  <c r="BE2" i="35" a="1"/>
  <c r="BE2" i="35" s="1"/>
  <c r="BD2" i="35" a="1"/>
  <c r="BD2" i="35" s="1"/>
  <c r="BC2" i="35" a="1"/>
  <c r="BC2" i="35" s="1"/>
  <c r="BB2" i="35" a="1"/>
  <c r="BB2" i="35" s="1"/>
  <c r="BA2" i="35" a="1"/>
  <c r="BA2" i="35" s="1"/>
  <c r="AW3" i="31" a="1"/>
  <c r="AW3" i="31" s="1"/>
  <c r="AW4" i="31" a="1"/>
  <c r="AW4" i="31" s="1"/>
  <c r="AW5" i="31" a="1"/>
  <c r="AW5" i="31" s="1"/>
  <c r="AW6" i="31" a="1"/>
  <c r="AW6" i="31" s="1"/>
  <c r="AW7" i="31" a="1"/>
  <c r="AW7" i="31" s="1"/>
  <c r="AW8" i="31" a="1"/>
  <c r="AW8" i="31" s="1"/>
  <c r="AW9" i="31" a="1"/>
  <c r="AW9" i="31" s="1"/>
  <c r="AW10" i="31" a="1"/>
  <c r="AW10" i="31" s="1"/>
  <c r="AW11" i="31" a="1"/>
  <c r="AW11" i="31" s="1"/>
  <c r="AW12" i="31" a="1"/>
  <c r="AW12" i="31" s="1"/>
  <c r="AW13" i="31" a="1"/>
  <c r="AW13" i="31" s="1"/>
  <c r="AW14" i="31" a="1"/>
  <c r="AW14" i="31" s="1"/>
  <c r="AW15" i="31" a="1"/>
  <c r="AW15" i="31" s="1"/>
  <c r="AW16" i="31" a="1"/>
  <c r="AW16" i="31" s="1"/>
  <c r="AW17" i="31" a="1"/>
  <c r="AW17" i="31" s="1"/>
  <c r="AW18" i="31" a="1"/>
  <c r="AW18" i="31" s="1"/>
  <c r="AW19" i="31" a="1"/>
  <c r="AW19" i="31" s="1"/>
  <c r="AW20" i="31" a="1"/>
  <c r="AW20" i="31" s="1"/>
  <c r="AW21" i="31" a="1"/>
  <c r="AW21" i="31" s="1"/>
  <c r="AW22" i="31" a="1"/>
  <c r="AW22" i="31" s="1"/>
  <c r="AW23" i="31" a="1"/>
  <c r="AW23" i="31" s="1"/>
  <c r="AW24" i="31" a="1"/>
  <c r="AW24" i="31" s="1"/>
  <c r="AW25" i="31" a="1"/>
  <c r="AW25" i="31" s="1"/>
  <c r="AW26" i="31" a="1"/>
  <c r="AW26" i="31" s="1"/>
  <c r="AW27" i="31" a="1"/>
  <c r="AW27" i="31" s="1"/>
  <c r="AW28" i="31" a="1"/>
  <c r="AW28" i="31" s="1"/>
  <c r="AW29" i="31" a="1"/>
  <c r="AW29" i="31" s="1"/>
  <c r="AW30" i="31" a="1"/>
  <c r="AW30" i="31" s="1"/>
  <c r="AW31" i="31" a="1"/>
  <c r="AW31" i="31" s="1"/>
  <c r="AW32" i="31" a="1"/>
  <c r="AW32" i="31" s="1"/>
  <c r="AW33" i="31" a="1"/>
  <c r="AW33" i="31" s="1"/>
  <c r="AW34" i="31" a="1"/>
  <c r="AW34" i="31" s="1"/>
  <c r="AW35" i="31" a="1"/>
  <c r="AW35" i="31" s="1"/>
  <c r="AW36" i="31" a="1"/>
  <c r="AW36" i="31" s="1"/>
  <c r="AW37" i="31" a="1"/>
  <c r="AW37" i="31" s="1"/>
  <c r="AW38" i="31" a="1"/>
  <c r="AW38" i="31" s="1"/>
  <c r="AW39" i="31" a="1"/>
  <c r="AW39" i="31" s="1"/>
  <c r="AW40" i="31" a="1"/>
  <c r="AW40" i="31" s="1"/>
  <c r="AW41" i="31" a="1"/>
  <c r="AW41" i="31" s="1"/>
  <c r="AW42" i="31" a="1"/>
  <c r="AW42" i="31" s="1"/>
  <c r="AW43" i="31" a="1"/>
  <c r="AW43" i="31" s="1"/>
  <c r="AW44" i="31" a="1"/>
  <c r="AW44" i="31" s="1"/>
  <c r="AW45" i="31" a="1"/>
  <c r="AW45" i="31" s="1"/>
  <c r="AW46" i="31" a="1"/>
  <c r="AW46" i="31" s="1"/>
  <c r="AW47" i="31" a="1"/>
  <c r="AW47" i="31" s="1"/>
  <c r="AW48" i="31" a="1"/>
  <c r="AW48" i="31" s="1"/>
  <c r="AW49" i="31" a="1"/>
  <c r="AW49" i="31" s="1"/>
  <c r="AW50" i="31" a="1"/>
  <c r="AW50" i="31" s="1"/>
  <c r="AW51" i="31" a="1"/>
  <c r="AW51" i="31" s="1"/>
  <c r="AW52" i="31" a="1"/>
  <c r="AW52" i="31" s="1"/>
  <c r="AW2" i="31" a="1"/>
  <c r="AW2" i="31" s="1"/>
  <c r="AV4" i="31" a="1"/>
  <c r="AV4" i="31" s="1"/>
  <c r="AV5" i="31" a="1"/>
  <c r="AV5" i="31" s="1"/>
  <c r="AV6" i="31" a="1"/>
  <c r="AV6" i="31" s="1"/>
  <c r="AV7" i="31" a="1"/>
  <c r="AV7" i="31" s="1"/>
  <c r="AV9" i="31" a="1"/>
  <c r="AV9" i="31" s="1"/>
  <c r="AV11" i="31" a="1"/>
  <c r="AV11" i="31" s="1"/>
  <c r="AV12" i="31" a="1"/>
  <c r="AV12" i="31" s="1"/>
  <c r="AV13" i="31" a="1"/>
  <c r="AV13" i="31" s="1"/>
  <c r="AV14" i="31" a="1"/>
  <c r="AV14" i="31" s="1"/>
  <c r="AV15" i="31" a="1"/>
  <c r="AV15" i="31" s="1"/>
  <c r="AV16" i="31" a="1"/>
  <c r="AV16" i="31" s="1"/>
  <c r="AV17" i="31" a="1"/>
  <c r="AV17" i="31" s="1"/>
  <c r="AV18" i="31" a="1"/>
  <c r="AV18" i="31" s="1"/>
  <c r="AV20" i="31" a="1"/>
  <c r="AV20" i="31" s="1"/>
  <c r="AV21" i="31" a="1"/>
  <c r="AV21" i="31" s="1"/>
  <c r="AV22" i="31" a="1"/>
  <c r="AV22" i="31" s="1"/>
  <c r="AV24" i="31" a="1"/>
  <c r="AV24" i="31" s="1"/>
  <c r="AV25" i="31" a="1"/>
  <c r="AV25" i="31" s="1"/>
  <c r="AV28" i="31" a="1"/>
  <c r="AV28" i="31" s="1"/>
  <c r="AV29" i="31" a="1"/>
  <c r="AV29" i="31" s="1"/>
  <c r="AV31" i="31" a="1"/>
  <c r="AV31" i="31" s="1"/>
  <c r="AV32" i="31" a="1"/>
  <c r="AV32" i="31" s="1"/>
  <c r="AV33" i="31" a="1"/>
  <c r="AV33" i="31" s="1"/>
  <c r="AV34" i="31" a="1"/>
  <c r="AV34" i="31" s="1"/>
  <c r="AV35" i="31" a="1"/>
  <c r="AV35" i="31" s="1"/>
  <c r="AV36" i="31" a="1"/>
  <c r="AV36" i="31" s="1"/>
  <c r="AV37" i="31" a="1"/>
  <c r="AV37" i="31" s="1"/>
  <c r="AV39" i="31" a="1"/>
  <c r="AV39" i="31" s="1"/>
  <c r="AV40" i="31" a="1"/>
  <c r="AV40" i="31" s="1"/>
  <c r="AV42" i="31" a="1"/>
  <c r="AV42" i="31" s="1"/>
  <c r="AV44" i="31" a="1"/>
  <c r="AV44" i="31" s="1"/>
  <c r="AV45" i="31" a="1"/>
  <c r="AV45" i="31" s="1"/>
  <c r="AV46" i="31" a="1"/>
  <c r="AV46" i="31" s="1"/>
  <c r="AV47" i="31" a="1"/>
  <c r="AV47" i="31" s="1"/>
  <c r="AV48" i="31" a="1"/>
  <c r="AV48" i="31" s="1"/>
  <c r="AV49" i="31" a="1"/>
  <c r="AV49" i="31" s="1"/>
  <c r="AV51" i="31" a="1"/>
  <c r="AV51" i="31" s="1"/>
  <c r="AV52" i="31" a="1"/>
  <c r="AV52" i="31" s="1"/>
  <c r="AV2" i="31" a="1"/>
  <c r="AV2" i="31" s="1"/>
  <c r="AU3" i="31" a="1"/>
  <c r="AU3" i="31" s="1"/>
  <c r="AU4" i="31" a="1"/>
  <c r="AU4" i="31" s="1"/>
  <c r="AU5" i="31" a="1"/>
  <c r="AU5" i="31" s="1"/>
  <c r="AU6" i="31" a="1"/>
  <c r="AU6" i="31" s="1"/>
  <c r="AU7" i="31" a="1"/>
  <c r="AU7" i="31" s="1"/>
  <c r="AU8" i="31" a="1"/>
  <c r="AU8" i="31" s="1"/>
  <c r="AU9" i="31" a="1"/>
  <c r="AU9" i="31" s="1"/>
  <c r="AU10" i="31" a="1"/>
  <c r="AU10" i="31" s="1"/>
  <c r="AU11" i="31" a="1"/>
  <c r="AU11" i="31" s="1"/>
  <c r="AU12" i="31" a="1"/>
  <c r="AU12" i="31" s="1"/>
  <c r="AU13" i="31" a="1"/>
  <c r="AU13" i="31" s="1"/>
  <c r="AU14" i="31" a="1"/>
  <c r="AU14" i="31" s="1"/>
  <c r="AU15" i="31" a="1"/>
  <c r="AU15" i="31" s="1"/>
  <c r="AU16" i="31" a="1"/>
  <c r="AU16" i="31" s="1"/>
  <c r="AU17" i="31" a="1"/>
  <c r="AU17" i="31" s="1"/>
  <c r="AU18" i="31" a="1"/>
  <c r="AU18" i="31" s="1"/>
  <c r="AU19" i="31" a="1"/>
  <c r="AU19" i="31" s="1"/>
  <c r="AU20" i="31" a="1"/>
  <c r="AU20" i="31" s="1"/>
  <c r="AU21" i="31" a="1"/>
  <c r="AU21" i="31" s="1"/>
  <c r="AU22" i="31" a="1"/>
  <c r="AU22" i="31" s="1"/>
  <c r="AU23" i="31" a="1"/>
  <c r="AU23" i="31" s="1"/>
  <c r="AU24" i="31" a="1"/>
  <c r="AU24" i="31" s="1"/>
  <c r="AU25" i="31" a="1"/>
  <c r="AU25" i="31" s="1"/>
  <c r="AU26" i="31" a="1"/>
  <c r="AU26" i="31" s="1"/>
  <c r="AU27" i="31" a="1"/>
  <c r="AU27" i="31" s="1"/>
  <c r="AU28" i="31" a="1"/>
  <c r="AU28" i="31" s="1"/>
  <c r="AU29" i="31" a="1"/>
  <c r="AU29" i="31" s="1"/>
  <c r="AU30" i="31" a="1"/>
  <c r="AU30" i="31" s="1"/>
  <c r="AU31" i="31" a="1"/>
  <c r="AU31" i="31" s="1"/>
  <c r="AU32" i="31" a="1"/>
  <c r="AU32" i="31" s="1"/>
  <c r="AU33" i="31" a="1"/>
  <c r="AU33" i="31" s="1"/>
  <c r="AU34" i="31" a="1"/>
  <c r="AU34" i="31" s="1"/>
  <c r="AU35" i="31" a="1"/>
  <c r="AU35" i="31" s="1"/>
  <c r="AU36" i="31" a="1"/>
  <c r="AU36" i="31" s="1"/>
  <c r="AU37" i="31" a="1"/>
  <c r="AU37" i="31" s="1"/>
  <c r="AU38" i="31" a="1"/>
  <c r="AU38" i="31" s="1"/>
  <c r="AU39" i="31" a="1"/>
  <c r="AU39" i="31" s="1"/>
  <c r="AU40" i="31" a="1"/>
  <c r="AU40" i="31" s="1"/>
  <c r="AU41" i="31" a="1"/>
  <c r="AU41" i="31" s="1"/>
  <c r="AU42" i="31" a="1"/>
  <c r="AU42" i="31" s="1"/>
  <c r="AU43" i="31" a="1"/>
  <c r="AU43" i="31" s="1"/>
  <c r="AU44" i="31" a="1"/>
  <c r="AU44" i="31" s="1"/>
  <c r="AU45" i="31" a="1"/>
  <c r="AU45" i="31" s="1"/>
  <c r="AU46" i="31" a="1"/>
  <c r="AU46" i="31" s="1"/>
  <c r="AU47" i="31" a="1"/>
  <c r="AU47" i="31" s="1"/>
  <c r="AU48" i="31" a="1"/>
  <c r="AU48" i="31" s="1"/>
  <c r="AU49" i="31" a="1"/>
  <c r="AU49" i="31" s="1"/>
  <c r="AU50" i="31" a="1"/>
  <c r="AU50" i="31" s="1"/>
  <c r="AU51" i="31" a="1"/>
  <c r="AU51" i="31" s="1"/>
  <c r="AU52" i="31" a="1"/>
  <c r="AU52" i="31" s="1"/>
  <c r="AU2" i="31" a="1"/>
  <c r="AU2" i="31" s="1"/>
  <c r="AT3" i="31" a="1"/>
  <c r="AT3" i="31" s="1"/>
  <c r="AT4" i="31" a="1"/>
  <c r="AT4" i="31" s="1"/>
  <c r="AT5" i="31" a="1"/>
  <c r="AT5" i="31" s="1"/>
  <c r="AT6" i="31" a="1"/>
  <c r="AT6" i="31" s="1"/>
  <c r="AT7" i="31" a="1"/>
  <c r="AT7" i="31" s="1"/>
  <c r="AT8" i="31" a="1"/>
  <c r="AT8" i="31" s="1"/>
  <c r="AT9" i="31" a="1"/>
  <c r="AT9" i="31" s="1"/>
  <c r="AT10" i="31" a="1"/>
  <c r="AT10" i="31" s="1"/>
  <c r="AT11" i="31" a="1"/>
  <c r="AT11" i="31" s="1"/>
  <c r="AT12" i="31" a="1"/>
  <c r="AT12" i="31" s="1"/>
  <c r="AT13" i="31" a="1"/>
  <c r="AT13" i="31" s="1"/>
  <c r="AT14" i="31" a="1"/>
  <c r="AT14" i="31" s="1"/>
  <c r="AT15" i="31" a="1"/>
  <c r="AT15" i="31" s="1"/>
  <c r="AT16" i="31" a="1"/>
  <c r="AT16" i="31" s="1"/>
  <c r="AT17" i="31" a="1"/>
  <c r="AT17" i="31" s="1"/>
  <c r="AT18" i="31" a="1"/>
  <c r="AT18" i="31" s="1"/>
  <c r="AT19" i="31" a="1"/>
  <c r="AT19" i="31" s="1"/>
  <c r="AT20" i="31" a="1"/>
  <c r="AT20" i="31" s="1"/>
  <c r="AT21" i="31" a="1"/>
  <c r="AT21" i="31" s="1"/>
  <c r="AT22" i="31" a="1"/>
  <c r="AT22" i="31" s="1"/>
  <c r="AT23" i="31" a="1"/>
  <c r="AT23" i="31" s="1"/>
  <c r="AT24" i="31" a="1"/>
  <c r="AT24" i="31" s="1"/>
  <c r="AT25" i="31" a="1"/>
  <c r="AT25" i="31" s="1"/>
  <c r="AT26" i="31" a="1"/>
  <c r="AT26" i="31" s="1"/>
  <c r="AT27" i="31" a="1"/>
  <c r="AT27" i="31" s="1"/>
  <c r="AT28" i="31" a="1"/>
  <c r="AT28" i="31" s="1"/>
  <c r="AT29" i="31" a="1"/>
  <c r="AT29" i="31" s="1"/>
  <c r="AT30" i="31" a="1"/>
  <c r="AT30" i="31" s="1"/>
  <c r="AT31" i="31" a="1"/>
  <c r="AT31" i="31" s="1"/>
  <c r="AT32" i="31" a="1"/>
  <c r="AT32" i="31" s="1"/>
  <c r="AT33" i="31" a="1"/>
  <c r="AT33" i="31" s="1"/>
  <c r="AT34" i="31" a="1"/>
  <c r="AT34" i="31" s="1"/>
  <c r="AT35" i="31" a="1"/>
  <c r="AT35" i="31" s="1"/>
  <c r="AT36" i="31" a="1"/>
  <c r="AT36" i="31" s="1"/>
  <c r="AT37" i="31" a="1"/>
  <c r="AT37" i="31" s="1"/>
  <c r="AT38" i="31" a="1"/>
  <c r="AT38" i="31" s="1"/>
  <c r="AT39" i="31" a="1"/>
  <c r="AT39" i="31" s="1"/>
  <c r="AT40" i="31" a="1"/>
  <c r="AT40" i="31" s="1"/>
  <c r="AT41" i="31" a="1"/>
  <c r="AT41" i="31" s="1"/>
  <c r="AT42" i="31" a="1"/>
  <c r="AT42" i="31" s="1"/>
  <c r="AT43" i="31" a="1"/>
  <c r="AT43" i="31" s="1"/>
  <c r="AT44" i="31" a="1"/>
  <c r="AT44" i="31" s="1"/>
  <c r="AT45" i="31" a="1"/>
  <c r="AT45" i="31" s="1"/>
  <c r="AT46" i="31" a="1"/>
  <c r="AT46" i="31" s="1"/>
  <c r="AT47" i="31" a="1"/>
  <c r="AT47" i="31" s="1"/>
  <c r="AT48" i="31" a="1"/>
  <c r="AT48" i="31" s="1"/>
  <c r="AT49" i="31" a="1"/>
  <c r="AT49" i="31" s="1"/>
  <c r="AT50" i="31" a="1"/>
  <c r="AT50" i="31" s="1"/>
  <c r="AT51" i="31" a="1"/>
  <c r="AT51" i="31" s="1"/>
  <c r="AT52" i="31" a="1"/>
  <c r="AT52" i="31" s="1"/>
  <c r="AT2" i="31" a="1"/>
  <c r="AT2" i="31" s="1"/>
  <c r="AS3" i="31" a="1"/>
  <c r="AS3" i="31" s="1"/>
  <c r="AS4" i="31" a="1"/>
  <c r="AS4" i="31" s="1"/>
  <c r="AS5" i="31" a="1"/>
  <c r="AS5" i="31" s="1"/>
  <c r="AS6" i="31" a="1"/>
  <c r="AS6" i="31" s="1"/>
  <c r="AS7" i="31" a="1"/>
  <c r="AS7" i="31" s="1"/>
  <c r="AS8" i="31" a="1"/>
  <c r="AS8" i="31" s="1"/>
  <c r="AS9" i="31" a="1"/>
  <c r="AS9" i="31" s="1"/>
  <c r="AS10" i="31" a="1"/>
  <c r="AS10" i="31" s="1"/>
  <c r="AS11" i="31" a="1"/>
  <c r="AS11" i="31" s="1"/>
  <c r="AS12" i="31" a="1"/>
  <c r="AS12" i="31" s="1"/>
  <c r="AS13" i="31" a="1"/>
  <c r="AS13" i="31" s="1"/>
  <c r="AS14" i="31" a="1"/>
  <c r="AS14" i="31" s="1"/>
  <c r="AS15" i="31" a="1"/>
  <c r="AS15" i="31" s="1"/>
  <c r="AS16" i="31" a="1"/>
  <c r="AS16" i="31" s="1"/>
  <c r="AS17" i="31" a="1"/>
  <c r="AS17" i="31" s="1"/>
  <c r="AS18" i="31" a="1"/>
  <c r="AS18" i="31" s="1"/>
  <c r="AS19" i="31" a="1"/>
  <c r="AS19" i="31" s="1"/>
  <c r="AS20" i="31" a="1"/>
  <c r="AS20" i="31" s="1"/>
  <c r="AS21" i="31" a="1"/>
  <c r="AS21" i="31" s="1"/>
  <c r="AS22" i="31" a="1"/>
  <c r="AS22" i="31" s="1"/>
  <c r="AS23" i="31" a="1"/>
  <c r="AS23" i="31" s="1"/>
  <c r="AS24" i="31" a="1"/>
  <c r="AS24" i="31" s="1"/>
  <c r="AS25" i="31" a="1"/>
  <c r="AS25" i="31" s="1"/>
  <c r="AS26" i="31" a="1"/>
  <c r="AS26" i="31" s="1"/>
  <c r="AS27" i="31" a="1"/>
  <c r="AS27" i="31" s="1"/>
  <c r="AS28" i="31" a="1"/>
  <c r="AS28" i="31" s="1"/>
  <c r="AS29" i="31" a="1"/>
  <c r="AS29" i="31" s="1"/>
  <c r="AS30" i="31" a="1"/>
  <c r="AS30" i="31" s="1"/>
  <c r="AS31" i="31" a="1"/>
  <c r="AS31" i="31" s="1"/>
  <c r="AS32" i="31" a="1"/>
  <c r="AS32" i="31" s="1"/>
  <c r="AS33" i="31" a="1"/>
  <c r="AS33" i="31" s="1"/>
  <c r="AS34" i="31" a="1"/>
  <c r="AS34" i="31" s="1"/>
  <c r="AS35" i="31" a="1"/>
  <c r="AS35" i="31" s="1"/>
  <c r="AS36" i="31" a="1"/>
  <c r="AS36" i="31" s="1"/>
  <c r="AS37" i="31" a="1"/>
  <c r="AS37" i="31" s="1"/>
  <c r="AS38" i="31" a="1"/>
  <c r="AS38" i="31" s="1"/>
  <c r="AS39" i="31" a="1"/>
  <c r="AS39" i="31" s="1"/>
  <c r="AS40" i="31" a="1"/>
  <c r="AS40" i="31" s="1"/>
  <c r="AS41" i="31" a="1"/>
  <c r="AS41" i="31" s="1"/>
  <c r="AS42" i="31" a="1"/>
  <c r="AS42" i="31" s="1"/>
  <c r="AS44" i="31" a="1"/>
  <c r="AS44" i="31" s="1"/>
  <c r="AS45" i="31" a="1"/>
  <c r="AS45" i="31" s="1"/>
  <c r="AS46" i="31" a="1"/>
  <c r="AS46" i="31" s="1"/>
  <c r="AS47" i="31" a="1"/>
  <c r="AS47" i="31" s="1"/>
  <c r="AS48" i="31" a="1"/>
  <c r="AS48" i="31" s="1"/>
  <c r="AS49" i="31" a="1"/>
  <c r="AS49" i="31" s="1"/>
  <c r="AS51" i="31" a="1"/>
  <c r="AS51" i="31" s="1"/>
  <c r="AS52" i="31" a="1"/>
  <c r="AS52" i="31" s="1"/>
  <c r="AS2" i="31" a="1"/>
  <c r="AS2" i="31" s="1"/>
  <c r="AR3" i="31" a="1"/>
  <c r="AR3" i="31" s="1"/>
  <c r="AR4" i="31" a="1"/>
  <c r="AR4" i="31" s="1"/>
  <c r="AR5" i="31" a="1"/>
  <c r="AR5" i="31" s="1"/>
  <c r="AR6" i="31" a="1"/>
  <c r="AR6" i="31" s="1"/>
  <c r="AR7" i="31" a="1"/>
  <c r="AR7" i="31" s="1"/>
  <c r="AR8" i="31" a="1"/>
  <c r="AR8" i="31" s="1"/>
  <c r="AR9" i="31" a="1"/>
  <c r="AR9" i="31" s="1"/>
  <c r="AR10" i="31" a="1"/>
  <c r="AR10" i="31" s="1"/>
  <c r="AR11" i="31" a="1"/>
  <c r="AR11" i="31" s="1"/>
  <c r="AR12" i="31" a="1"/>
  <c r="AR12" i="31" s="1"/>
  <c r="AR13" i="31" a="1"/>
  <c r="AR13" i="31" s="1"/>
  <c r="AR14" i="31" a="1"/>
  <c r="AR14" i="31" s="1"/>
  <c r="AR15" i="31" a="1"/>
  <c r="AR15" i="31" s="1"/>
  <c r="AR16" i="31" a="1"/>
  <c r="AR16" i="31" s="1"/>
  <c r="AR17" i="31" a="1"/>
  <c r="AR17" i="31" s="1"/>
  <c r="AR18" i="31" a="1"/>
  <c r="AR18" i="31" s="1"/>
  <c r="AR19" i="31" a="1"/>
  <c r="AR19" i="31" s="1"/>
  <c r="AR20" i="31" a="1"/>
  <c r="AR20" i="31" s="1"/>
  <c r="AR21" i="31" a="1"/>
  <c r="AR21" i="31" s="1"/>
  <c r="AR22" i="31" a="1"/>
  <c r="AR22" i="31" s="1"/>
  <c r="AR23" i="31" a="1"/>
  <c r="AR23" i="31" s="1"/>
  <c r="AR24" i="31" a="1"/>
  <c r="AR24" i="31" s="1"/>
  <c r="AR25" i="31" a="1"/>
  <c r="AR25" i="31" s="1"/>
  <c r="AR26" i="31" a="1"/>
  <c r="AR26" i="31" s="1"/>
  <c r="AR27" i="31" a="1"/>
  <c r="AR27" i="31" s="1"/>
  <c r="AR28" i="31" a="1"/>
  <c r="AR28" i="31" s="1"/>
  <c r="AR29" i="31" a="1"/>
  <c r="AR29" i="31" s="1"/>
  <c r="AR30" i="31" a="1"/>
  <c r="AR30" i="31" s="1"/>
  <c r="AR31" i="31" a="1"/>
  <c r="AR31" i="31" s="1"/>
  <c r="AR32" i="31" a="1"/>
  <c r="AR32" i="31" s="1"/>
  <c r="AR33" i="31" a="1"/>
  <c r="AR33" i="31" s="1"/>
  <c r="AR34" i="31" a="1"/>
  <c r="AR34" i="31" s="1"/>
  <c r="AR35" i="31" a="1"/>
  <c r="AR35" i="31" s="1"/>
  <c r="AR36" i="31" a="1"/>
  <c r="AR36" i="31" s="1"/>
  <c r="AR37" i="31" a="1"/>
  <c r="AR37" i="31" s="1"/>
  <c r="AR38" i="31" a="1"/>
  <c r="AR38" i="31" s="1"/>
  <c r="AR39" i="31" a="1"/>
  <c r="AR39" i="31" s="1"/>
  <c r="AR40" i="31" a="1"/>
  <c r="AR40" i="31" s="1"/>
  <c r="AR41" i="31" a="1"/>
  <c r="AR41" i="31" s="1"/>
  <c r="AR42" i="31" a="1"/>
  <c r="AR42" i="31" s="1"/>
  <c r="AR43" i="31" a="1"/>
  <c r="AR43" i="31" s="1"/>
  <c r="AR44" i="31" a="1"/>
  <c r="AR44" i="31" s="1"/>
  <c r="AR45" i="31" a="1"/>
  <c r="AR45" i="31" s="1"/>
  <c r="AR46" i="31" a="1"/>
  <c r="AR46" i="31" s="1"/>
  <c r="AR47" i="31" a="1"/>
  <c r="AR47" i="31" s="1"/>
  <c r="AR48" i="31" a="1"/>
  <c r="AR48" i="31" s="1"/>
  <c r="AR49" i="31" a="1"/>
  <c r="AR49" i="31" s="1"/>
  <c r="AR50" i="31" a="1"/>
  <c r="AR50" i="31" s="1"/>
  <c r="AR51" i="31" a="1"/>
  <c r="AR51" i="31" s="1"/>
  <c r="AR52" i="31" a="1"/>
  <c r="AR52" i="31" s="1"/>
  <c r="AR2" i="31" a="1"/>
  <c r="AR2" i="31" s="1"/>
  <c r="AQ3" i="31" a="1"/>
  <c r="AQ3" i="31" s="1"/>
  <c r="AQ4" i="31" a="1"/>
  <c r="AQ4" i="31" s="1"/>
  <c r="AQ5" i="31" a="1"/>
  <c r="AQ5" i="31" s="1"/>
  <c r="AQ6" i="31" a="1"/>
  <c r="AQ6" i="31" s="1"/>
  <c r="AQ7" i="31" a="1"/>
  <c r="AQ7" i="31" s="1"/>
  <c r="AQ8" i="31" a="1"/>
  <c r="AQ8" i="31" s="1"/>
  <c r="AQ9" i="31" a="1"/>
  <c r="AQ9" i="31" s="1"/>
  <c r="AQ10" i="31" a="1"/>
  <c r="AQ10" i="31" s="1"/>
  <c r="AQ11" i="31" a="1"/>
  <c r="AQ11" i="31" s="1"/>
  <c r="AQ12" i="31" a="1"/>
  <c r="AQ12" i="31" s="1"/>
  <c r="AQ13" i="31" a="1"/>
  <c r="AQ13" i="31" s="1"/>
  <c r="AQ14" i="31" a="1"/>
  <c r="AQ14" i="31" s="1"/>
  <c r="AQ15" i="31" a="1"/>
  <c r="AQ15" i="31" s="1"/>
  <c r="AQ16" i="31" a="1"/>
  <c r="AQ16" i="31" s="1"/>
  <c r="AQ17" i="31" a="1"/>
  <c r="AQ17" i="31" s="1"/>
  <c r="AQ18" i="31" a="1"/>
  <c r="AQ18" i="31" s="1"/>
  <c r="AQ19" i="31" a="1"/>
  <c r="AQ19" i="31" s="1"/>
  <c r="AQ20" i="31" a="1"/>
  <c r="AQ20" i="31" s="1"/>
  <c r="AQ21" i="31" a="1"/>
  <c r="AQ21" i="31" s="1"/>
  <c r="AQ22" i="31" a="1"/>
  <c r="AQ22" i="31" s="1"/>
  <c r="AQ23" i="31" a="1"/>
  <c r="AQ23" i="31" s="1"/>
  <c r="AQ24" i="31" a="1"/>
  <c r="AQ24" i="31" s="1"/>
  <c r="AQ25" i="31" a="1"/>
  <c r="AQ25" i="31" s="1"/>
  <c r="AQ26" i="31" a="1"/>
  <c r="AQ26" i="31" s="1"/>
  <c r="AQ27" i="31" a="1"/>
  <c r="AQ27" i="31" s="1"/>
  <c r="AQ28" i="31" a="1"/>
  <c r="AQ28" i="31" s="1"/>
  <c r="AQ29" i="31" a="1"/>
  <c r="AQ29" i="31" s="1"/>
  <c r="AQ30" i="31" a="1"/>
  <c r="AQ30" i="31" s="1"/>
  <c r="AQ31" i="31" a="1"/>
  <c r="AQ31" i="31" s="1"/>
  <c r="AQ32" i="31" a="1"/>
  <c r="AQ32" i="31" s="1"/>
  <c r="AQ33" i="31" a="1"/>
  <c r="AQ33" i="31" s="1"/>
  <c r="AQ34" i="31" a="1"/>
  <c r="AQ34" i="31" s="1"/>
  <c r="AQ35" i="31" a="1"/>
  <c r="AQ35" i="31" s="1"/>
  <c r="AQ36" i="31" a="1"/>
  <c r="AQ36" i="31" s="1"/>
  <c r="AQ37" i="31" a="1"/>
  <c r="AQ37" i="31" s="1"/>
  <c r="AQ38" i="31" a="1"/>
  <c r="AQ38" i="31" s="1"/>
  <c r="AQ39" i="31" a="1"/>
  <c r="AQ39" i="31" s="1"/>
  <c r="AQ40" i="31" a="1"/>
  <c r="AQ40" i="31" s="1"/>
  <c r="AQ41" i="31" a="1"/>
  <c r="AQ41" i="31" s="1"/>
  <c r="AQ42" i="31" a="1"/>
  <c r="AQ42" i="31" s="1"/>
  <c r="AQ43" i="31" a="1"/>
  <c r="AQ43" i="31" s="1"/>
  <c r="AQ44" i="31" a="1"/>
  <c r="AQ44" i="31" s="1"/>
  <c r="AQ45" i="31" a="1"/>
  <c r="AQ45" i="31" s="1"/>
  <c r="AQ46" i="31" a="1"/>
  <c r="AQ46" i="31" s="1"/>
  <c r="AQ47" i="31" a="1"/>
  <c r="AQ47" i="31" s="1"/>
  <c r="AQ48" i="31" a="1"/>
  <c r="AQ48" i="31" s="1"/>
  <c r="AQ49" i="31" a="1"/>
  <c r="AQ49" i="31" s="1"/>
  <c r="AQ50" i="31" a="1"/>
  <c r="AQ50" i="31" s="1"/>
  <c r="AQ51" i="31" a="1"/>
  <c r="AQ51" i="31" s="1"/>
  <c r="AQ52" i="31" a="1"/>
  <c r="AQ52" i="31" s="1"/>
  <c r="AQ2" i="31" a="1"/>
  <c r="AQ2" i="31" s="1"/>
  <c r="AP3" i="31" a="1"/>
  <c r="AP3" i="31" s="1"/>
  <c r="AP4" i="31" a="1"/>
  <c r="AP4" i="31" s="1"/>
  <c r="AP5" i="31" a="1"/>
  <c r="AP5" i="31" s="1"/>
  <c r="AP6" i="31" a="1"/>
  <c r="AP6" i="31" s="1"/>
  <c r="AP7" i="31" a="1"/>
  <c r="AP7" i="31" s="1"/>
  <c r="AP8" i="31" a="1"/>
  <c r="AP8" i="31" s="1"/>
  <c r="AP9" i="31" a="1"/>
  <c r="AP9" i="31" s="1"/>
  <c r="AP10" i="31" a="1"/>
  <c r="AP10" i="31" s="1"/>
  <c r="AP11" i="31" a="1"/>
  <c r="AP11" i="31" s="1"/>
  <c r="AP12" i="31" a="1"/>
  <c r="AP12" i="31" s="1"/>
  <c r="AP13" i="31" a="1"/>
  <c r="AP13" i="31" s="1"/>
  <c r="AP14" i="31" a="1"/>
  <c r="AP14" i="31" s="1"/>
  <c r="AP15" i="31" a="1"/>
  <c r="AP15" i="31" s="1"/>
  <c r="AP16" i="31" a="1"/>
  <c r="AP16" i="31" s="1"/>
  <c r="AP17" i="31" a="1"/>
  <c r="AP17" i="31" s="1"/>
  <c r="AP18" i="31" a="1"/>
  <c r="AP18" i="31" s="1"/>
  <c r="AP19" i="31" a="1"/>
  <c r="AP19" i="31" s="1"/>
  <c r="AP20" i="31" a="1"/>
  <c r="AP20" i="31" s="1"/>
  <c r="AP21" i="31" a="1"/>
  <c r="AP21" i="31" s="1"/>
  <c r="AP22" i="31" a="1"/>
  <c r="AP22" i="31" s="1"/>
  <c r="AP23" i="31" a="1"/>
  <c r="AP23" i="31" s="1"/>
  <c r="AP24" i="31" a="1"/>
  <c r="AP24" i="31" s="1"/>
  <c r="AP25" i="31" a="1"/>
  <c r="AP25" i="31" s="1"/>
  <c r="AP26" i="31" a="1"/>
  <c r="AP26" i="31" s="1"/>
  <c r="AP27" i="31" a="1"/>
  <c r="AP27" i="31" s="1"/>
  <c r="AP28" i="31" a="1"/>
  <c r="AP28" i="31" s="1"/>
  <c r="AP29" i="31" a="1"/>
  <c r="AP29" i="31" s="1"/>
  <c r="AP30" i="31" a="1"/>
  <c r="AP30" i="31" s="1"/>
  <c r="AP31" i="31" a="1"/>
  <c r="AP31" i="31" s="1"/>
  <c r="AP32" i="31" a="1"/>
  <c r="AP32" i="31" s="1"/>
  <c r="AP33" i="31" a="1"/>
  <c r="AP33" i="31" s="1"/>
  <c r="AP34" i="31" a="1"/>
  <c r="AP34" i="31" s="1"/>
  <c r="AP35" i="31" a="1"/>
  <c r="AP35" i="31" s="1"/>
  <c r="AP36" i="31" a="1"/>
  <c r="AP36" i="31" s="1"/>
  <c r="AP37" i="31" a="1"/>
  <c r="AP37" i="31" s="1"/>
  <c r="AP38" i="31" a="1"/>
  <c r="AP38" i="31" s="1"/>
  <c r="AP39" i="31" a="1"/>
  <c r="AP39" i="31" s="1"/>
  <c r="AP40" i="31" a="1"/>
  <c r="AP40" i="31" s="1"/>
  <c r="AP41" i="31" a="1"/>
  <c r="AP41" i="31" s="1"/>
  <c r="AP42" i="31" a="1"/>
  <c r="AP42" i="31" s="1"/>
  <c r="AP43" i="31" a="1"/>
  <c r="AP43" i="31" s="1"/>
  <c r="AP44" i="31" a="1"/>
  <c r="AP44" i="31" s="1"/>
  <c r="AP45" i="31" a="1"/>
  <c r="AP45" i="31" s="1"/>
  <c r="AP46" i="31" a="1"/>
  <c r="AP46" i="31" s="1"/>
  <c r="AP47" i="31" a="1"/>
  <c r="AP47" i="31" s="1"/>
  <c r="AP48" i="31" a="1"/>
  <c r="AP48" i="31" s="1"/>
  <c r="AP49" i="31" a="1"/>
  <c r="AP49" i="31" s="1"/>
  <c r="AP50" i="31" a="1"/>
  <c r="AP50" i="31" s="1"/>
  <c r="AP51" i="31" a="1"/>
  <c r="AP51" i="31" s="1"/>
  <c r="AP52" i="31" a="1"/>
  <c r="AP52" i="31" s="1"/>
  <c r="AP2" i="31" a="1"/>
  <c r="AP2" i="31" s="1"/>
  <c r="AO3" i="31" a="1"/>
  <c r="AO3" i="31" s="1"/>
  <c r="AO4" i="31" a="1"/>
  <c r="AO4" i="31" s="1"/>
  <c r="AO5" i="31" a="1"/>
  <c r="AO5" i="31" s="1"/>
  <c r="AO6" i="31" a="1"/>
  <c r="AO6" i="31" s="1"/>
  <c r="AO7" i="31" a="1"/>
  <c r="AO7" i="31" s="1"/>
  <c r="AO8" i="31" a="1"/>
  <c r="AO8" i="31" s="1"/>
  <c r="AO9" i="31" a="1"/>
  <c r="AO9" i="31" s="1"/>
  <c r="AO10" i="31" a="1"/>
  <c r="AO10" i="31" s="1"/>
  <c r="AO11" i="31" a="1"/>
  <c r="AO11" i="31" s="1"/>
  <c r="AO12" i="31" a="1"/>
  <c r="AO12" i="31" s="1"/>
  <c r="AO13" i="31" a="1"/>
  <c r="AO13" i="31" s="1"/>
  <c r="AO14" i="31" a="1"/>
  <c r="AO14" i="31" s="1"/>
  <c r="AO15" i="31" a="1"/>
  <c r="AO15" i="31" s="1"/>
  <c r="AO16" i="31" a="1"/>
  <c r="AO16" i="31" s="1"/>
  <c r="AO17" i="31" a="1"/>
  <c r="AO17" i="31" s="1"/>
  <c r="AO18" i="31" a="1"/>
  <c r="AO18" i="31" s="1"/>
  <c r="AO19" i="31" a="1"/>
  <c r="AO19" i="31" s="1"/>
  <c r="AO20" i="31" a="1"/>
  <c r="AO20" i="31" s="1"/>
  <c r="AO21" i="31" a="1"/>
  <c r="AO21" i="31" s="1"/>
  <c r="AO22" i="31" a="1"/>
  <c r="AO22" i="31" s="1"/>
  <c r="AO23" i="31" a="1"/>
  <c r="AO23" i="31" s="1"/>
  <c r="AO24" i="31" a="1"/>
  <c r="AO24" i="31" s="1"/>
  <c r="AO25" i="31" a="1"/>
  <c r="AO25" i="31" s="1"/>
  <c r="AO26" i="31" a="1"/>
  <c r="AO26" i="31" s="1"/>
  <c r="AO27" i="31" a="1"/>
  <c r="AO27" i="31" s="1"/>
  <c r="AO28" i="31" a="1"/>
  <c r="AO28" i="31" s="1"/>
  <c r="AO29" i="31" a="1"/>
  <c r="AO29" i="31" s="1"/>
  <c r="AO30" i="31" a="1"/>
  <c r="AO30" i="31" s="1"/>
  <c r="AO31" i="31" a="1"/>
  <c r="AO31" i="31" s="1"/>
  <c r="AO32" i="31" a="1"/>
  <c r="AO32" i="31" s="1"/>
  <c r="AO33" i="31" a="1"/>
  <c r="AO33" i="31" s="1"/>
  <c r="AO34" i="31" a="1"/>
  <c r="AO34" i="31" s="1"/>
  <c r="AO35" i="31" a="1"/>
  <c r="AO35" i="31" s="1"/>
  <c r="AO36" i="31" a="1"/>
  <c r="AO36" i="31" s="1"/>
  <c r="AO37" i="31" a="1"/>
  <c r="AO37" i="31" s="1"/>
  <c r="AO38" i="31" a="1"/>
  <c r="AO38" i="31" s="1"/>
  <c r="AO39" i="31" a="1"/>
  <c r="AO39" i="31" s="1"/>
  <c r="AO40" i="31" a="1"/>
  <c r="AO40" i="31" s="1"/>
  <c r="AO41" i="31" a="1"/>
  <c r="AO41" i="31" s="1"/>
  <c r="AO42" i="31" a="1"/>
  <c r="AO42" i="31" s="1"/>
  <c r="AO43" i="31" a="1"/>
  <c r="AO43" i="31" s="1"/>
  <c r="AO44" i="31" a="1"/>
  <c r="AO44" i="31" s="1"/>
  <c r="AO45" i="31" a="1"/>
  <c r="AO45" i="31" s="1"/>
  <c r="AO46" i="31" a="1"/>
  <c r="AO46" i="31" s="1"/>
  <c r="AO47" i="31" a="1"/>
  <c r="AO47" i="31" s="1"/>
  <c r="AO48" i="31" a="1"/>
  <c r="AO48" i="31" s="1"/>
  <c r="AO49" i="31" a="1"/>
  <c r="AO49" i="31" s="1"/>
  <c r="AO50" i="31" a="1"/>
  <c r="AO50" i="31" s="1"/>
  <c r="AO51" i="31" a="1"/>
  <c r="AO51" i="31" s="1"/>
  <c r="AO52" i="31" a="1"/>
  <c r="AO52" i="31" s="1"/>
  <c r="AO2" i="31" a="1"/>
  <c r="AO2" i="31" s="1"/>
  <c r="AN3" i="31" a="1"/>
  <c r="AN3" i="31" s="1"/>
  <c r="AN4" i="31" a="1"/>
  <c r="AN4" i="31" s="1"/>
  <c r="AN5" i="31" a="1"/>
  <c r="AN5" i="31" s="1"/>
  <c r="AN6" i="31" a="1"/>
  <c r="AN6" i="31" s="1"/>
  <c r="AN7" i="31" a="1"/>
  <c r="AN7" i="31" s="1"/>
  <c r="AN8" i="31" a="1"/>
  <c r="AN8" i="31" s="1"/>
  <c r="AN9" i="31" a="1"/>
  <c r="AN9" i="31" s="1"/>
  <c r="AN10" i="31" a="1"/>
  <c r="AN10" i="31" s="1"/>
  <c r="AN11" i="31" a="1"/>
  <c r="AN11" i="31" s="1"/>
  <c r="AN12" i="31" a="1"/>
  <c r="AN12" i="31" s="1"/>
  <c r="AN13" i="31" a="1"/>
  <c r="AN13" i="31" s="1"/>
  <c r="AN14" i="31" a="1"/>
  <c r="AN14" i="31" s="1"/>
  <c r="AN15" i="31" a="1"/>
  <c r="AN15" i="31" s="1"/>
  <c r="AN16" i="31" a="1"/>
  <c r="AN16" i="31" s="1"/>
  <c r="AN17" i="31" a="1"/>
  <c r="AN17" i="31" s="1"/>
  <c r="AN18" i="31" a="1"/>
  <c r="AN18" i="31" s="1"/>
  <c r="AN19" i="31" a="1"/>
  <c r="AN19" i="31" s="1"/>
  <c r="AN20" i="31" a="1"/>
  <c r="AN20" i="31" s="1"/>
  <c r="AN21" i="31" a="1"/>
  <c r="AN21" i="31" s="1"/>
  <c r="AN22" i="31" a="1"/>
  <c r="AN22" i="31" s="1"/>
  <c r="AN23" i="31" a="1"/>
  <c r="AN23" i="31" s="1"/>
  <c r="AN24" i="31" a="1"/>
  <c r="AN24" i="31" s="1"/>
  <c r="AN25" i="31" a="1"/>
  <c r="AN25" i="31" s="1"/>
  <c r="AN26" i="31" a="1"/>
  <c r="AN26" i="31" s="1"/>
  <c r="AN27" i="31" a="1"/>
  <c r="AN27" i="31" s="1"/>
  <c r="AN28" i="31" a="1"/>
  <c r="AN28" i="31" s="1"/>
  <c r="AN29" i="31" a="1"/>
  <c r="AN29" i="31" s="1"/>
  <c r="AN30" i="31" a="1"/>
  <c r="AN30" i="31" s="1"/>
  <c r="AN31" i="31" a="1"/>
  <c r="AN31" i="31" s="1"/>
  <c r="AN32" i="31" a="1"/>
  <c r="AN32" i="31" s="1"/>
  <c r="AN33" i="31" a="1"/>
  <c r="AN33" i="31" s="1"/>
  <c r="AN34" i="31" a="1"/>
  <c r="AN34" i="31" s="1"/>
  <c r="AN35" i="31" a="1"/>
  <c r="AN35" i="31" s="1"/>
  <c r="AN36" i="31" a="1"/>
  <c r="AN36" i="31" s="1"/>
  <c r="AN37" i="31" a="1"/>
  <c r="AN37" i="31" s="1"/>
  <c r="AN38" i="31" a="1"/>
  <c r="AN38" i="31" s="1"/>
  <c r="AN39" i="31" a="1"/>
  <c r="AN39" i="31" s="1"/>
  <c r="AN40" i="31" a="1"/>
  <c r="AN40" i="31" s="1"/>
  <c r="AN41" i="31" a="1"/>
  <c r="AN41" i="31" s="1"/>
  <c r="AN42" i="31" a="1"/>
  <c r="AN42" i="31" s="1"/>
  <c r="AN43" i="31" a="1"/>
  <c r="AN43" i="31" s="1"/>
  <c r="AN44" i="31" a="1"/>
  <c r="AN44" i="31" s="1"/>
  <c r="AN45" i="31" a="1"/>
  <c r="AN45" i="31" s="1"/>
  <c r="AN46" i="31" a="1"/>
  <c r="AN46" i="31" s="1"/>
  <c r="AN47" i="31" a="1"/>
  <c r="AN47" i="31" s="1"/>
  <c r="AN48" i="31" a="1"/>
  <c r="AN48" i="31" s="1"/>
  <c r="AN49" i="31" a="1"/>
  <c r="AN49" i="31" s="1"/>
  <c r="AN50" i="31" a="1"/>
  <c r="AN50" i="31" s="1"/>
  <c r="AN51" i="31" a="1"/>
  <c r="AN51" i="31" s="1"/>
  <c r="AN52" i="31" a="1"/>
  <c r="AN52" i="31" s="1"/>
  <c r="AN2" i="31" a="1"/>
  <c r="AN2" i="31" s="1"/>
  <c r="AM3" i="31" a="1"/>
  <c r="AM3" i="31" s="1"/>
  <c r="AM4" i="31" a="1"/>
  <c r="AM4" i="31" s="1"/>
  <c r="AM5" i="31" a="1"/>
  <c r="AM5" i="31" s="1"/>
  <c r="AM6" i="31" a="1"/>
  <c r="AM6" i="31" s="1"/>
  <c r="AM7" i="31" a="1"/>
  <c r="AM7" i="31" s="1"/>
  <c r="AM8" i="31" a="1"/>
  <c r="AM8" i="31" s="1"/>
  <c r="AM9" i="31" a="1"/>
  <c r="AM9" i="31" s="1"/>
  <c r="AM10" i="31" a="1"/>
  <c r="AM10" i="31" s="1"/>
  <c r="AM11" i="31" a="1"/>
  <c r="AM11" i="31" s="1"/>
  <c r="AM12" i="31" a="1"/>
  <c r="AM12" i="31" s="1"/>
  <c r="AM13" i="31" a="1"/>
  <c r="AM13" i="31" s="1"/>
  <c r="AM14" i="31" a="1"/>
  <c r="AM14" i="31" s="1"/>
  <c r="AM16" i="31" a="1"/>
  <c r="AM16" i="31" s="1"/>
  <c r="AM17" i="31" a="1"/>
  <c r="AM17" i="31" s="1"/>
  <c r="AM18" i="31" a="1"/>
  <c r="AM18" i="31" s="1"/>
  <c r="AM20" i="31" a="1"/>
  <c r="AM20" i="31" s="1"/>
  <c r="AM23" i="31" a="1"/>
  <c r="AM23" i="31" s="1"/>
  <c r="AM24" i="31" a="1"/>
  <c r="AM24" i="31" s="1"/>
  <c r="AM25" i="31" a="1"/>
  <c r="AM25" i="31" s="1"/>
  <c r="AM26" i="31" a="1"/>
  <c r="AM26" i="31" s="1"/>
  <c r="AM27" i="31" a="1"/>
  <c r="AM27" i="31" s="1"/>
  <c r="AM28" i="31" a="1"/>
  <c r="AM28" i="31" s="1"/>
  <c r="AM29" i="31" a="1"/>
  <c r="AM29" i="31" s="1"/>
  <c r="AM30" i="31" a="1"/>
  <c r="AM30" i="31" s="1"/>
  <c r="AM31" i="31" a="1"/>
  <c r="AM31" i="31" s="1"/>
  <c r="AM32" i="31" a="1"/>
  <c r="AM32" i="31" s="1"/>
  <c r="AM33" i="31" a="1"/>
  <c r="AM33" i="31" s="1"/>
  <c r="AM34" i="31" a="1"/>
  <c r="AM34" i="31" s="1"/>
  <c r="AM35" i="31" a="1"/>
  <c r="AM35" i="31" s="1"/>
  <c r="AM36" i="31" a="1"/>
  <c r="AM36" i="31" s="1"/>
  <c r="AM37" i="31" a="1"/>
  <c r="AM37" i="31" s="1"/>
  <c r="AM39" i="31" a="1"/>
  <c r="AM39" i="31" s="1"/>
  <c r="AM40" i="31" a="1"/>
  <c r="AM40" i="31" s="1"/>
  <c r="AM42" i="31" a="1"/>
  <c r="AM42" i="31" s="1"/>
  <c r="AM44" i="31" a="1"/>
  <c r="AM44" i="31" s="1"/>
  <c r="AM45" i="31" a="1"/>
  <c r="AM45" i="31" s="1"/>
  <c r="AM46" i="31" a="1"/>
  <c r="AM46" i="31" s="1"/>
  <c r="AM47" i="31" a="1"/>
  <c r="AM47" i="31" s="1"/>
  <c r="AM48" i="31" a="1"/>
  <c r="AM48" i="31" s="1"/>
  <c r="AM51" i="31" a="1"/>
  <c r="AM51" i="31" s="1"/>
  <c r="AM52" i="31" a="1"/>
  <c r="AM52" i="31" s="1"/>
  <c r="AM2" i="31" a="1"/>
  <c r="AM2" i="31" s="1"/>
  <c r="AL3" i="31" a="1"/>
  <c r="AL3" i="31" s="1"/>
  <c r="AL4" i="31" a="1"/>
  <c r="AL4" i="31" s="1"/>
  <c r="AL5" i="31" a="1"/>
  <c r="AL5" i="31" s="1"/>
  <c r="AL6" i="31" a="1"/>
  <c r="AL6" i="31" s="1"/>
  <c r="AL7" i="31" a="1"/>
  <c r="AL7" i="31" s="1"/>
  <c r="AL8" i="31" a="1"/>
  <c r="AL8" i="31" s="1"/>
  <c r="AL9" i="31" a="1"/>
  <c r="AL9" i="31" s="1"/>
  <c r="AL10" i="31" a="1"/>
  <c r="AL10" i="31" s="1"/>
  <c r="AL11" i="31" a="1"/>
  <c r="AL11" i="31" s="1"/>
  <c r="AL12" i="31" a="1"/>
  <c r="AL12" i="31" s="1"/>
  <c r="AL13" i="31" a="1"/>
  <c r="AL13" i="31" s="1"/>
  <c r="AL14" i="31" a="1"/>
  <c r="AL14" i="31" s="1"/>
  <c r="AL15" i="31" a="1"/>
  <c r="AL15" i="31" s="1"/>
  <c r="AL16" i="31" a="1"/>
  <c r="AL16" i="31" s="1"/>
  <c r="AL17" i="31" a="1"/>
  <c r="AL17" i="31" s="1"/>
  <c r="AL18" i="31" a="1"/>
  <c r="AL18" i="31" s="1"/>
  <c r="AL19" i="31" a="1"/>
  <c r="AL19" i="31" s="1"/>
  <c r="AL20" i="31" a="1"/>
  <c r="AL20" i="31" s="1"/>
  <c r="AL21" i="31" a="1"/>
  <c r="AL21" i="31" s="1"/>
  <c r="AL22" i="31" a="1"/>
  <c r="AL22" i="31" s="1"/>
  <c r="AL23" i="31" a="1"/>
  <c r="AL23" i="31" s="1"/>
  <c r="AL24" i="31" a="1"/>
  <c r="AL24" i="31" s="1"/>
  <c r="AL25" i="31" a="1"/>
  <c r="AL25" i="31" s="1"/>
  <c r="AL26" i="31" a="1"/>
  <c r="AL26" i="31" s="1"/>
  <c r="AL27" i="31" a="1"/>
  <c r="AL27" i="31" s="1"/>
  <c r="AL28" i="31" a="1"/>
  <c r="AL28" i="31" s="1"/>
  <c r="AL29" i="31" a="1"/>
  <c r="AL29" i="31" s="1"/>
  <c r="AL30" i="31" a="1"/>
  <c r="AL30" i="31" s="1"/>
  <c r="AL31" i="31" a="1"/>
  <c r="AL31" i="31" s="1"/>
  <c r="AL32" i="31" a="1"/>
  <c r="AL32" i="31" s="1"/>
  <c r="AL33" i="31" a="1"/>
  <c r="AL33" i="31" s="1"/>
  <c r="AL34" i="31" a="1"/>
  <c r="AL34" i="31" s="1"/>
  <c r="AL35" i="31" a="1"/>
  <c r="AL35" i="31" s="1"/>
  <c r="AL36" i="31" a="1"/>
  <c r="AL36" i="31" s="1"/>
  <c r="AL37" i="31" a="1"/>
  <c r="AL37" i="31" s="1"/>
  <c r="AL38" i="31" a="1"/>
  <c r="AL38" i="31" s="1"/>
  <c r="AL39" i="31" a="1"/>
  <c r="AL39" i="31" s="1"/>
  <c r="AL40" i="31" a="1"/>
  <c r="AL40" i="31" s="1"/>
  <c r="AL41" i="31" a="1"/>
  <c r="AL41" i="31" s="1"/>
  <c r="AL42" i="31" a="1"/>
  <c r="AL42" i="31" s="1"/>
  <c r="AL43" i="31" a="1"/>
  <c r="AL43" i="31" s="1"/>
  <c r="AL44" i="31" a="1"/>
  <c r="AL44" i="31" s="1"/>
  <c r="AL45" i="31" a="1"/>
  <c r="AL45" i="31" s="1"/>
  <c r="AL46" i="31" a="1"/>
  <c r="AL46" i="31" s="1"/>
  <c r="AL47" i="31" a="1"/>
  <c r="AL47" i="31" s="1"/>
  <c r="AL48" i="31" a="1"/>
  <c r="AL48" i="31" s="1"/>
  <c r="AL49" i="31" a="1"/>
  <c r="AL49" i="31" s="1"/>
  <c r="AL50" i="31" a="1"/>
  <c r="AL50" i="31" s="1"/>
  <c r="AL51" i="31" a="1"/>
  <c r="AL51" i="31" s="1"/>
  <c r="AL52" i="31" a="1"/>
  <c r="AL52" i="31" s="1"/>
  <c r="AL2" i="31" a="1"/>
  <c r="AL2" i="31" s="1"/>
  <c r="AK3" i="31" a="1"/>
  <c r="AK3" i="31" s="1"/>
  <c r="AK4" i="31" a="1"/>
  <c r="AK4" i="31" s="1"/>
  <c r="AK5" i="31" a="1"/>
  <c r="AK5" i="31" s="1"/>
  <c r="AK6" i="31" a="1"/>
  <c r="AK6" i="31" s="1"/>
  <c r="AK7" i="31" a="1"/>
  <c r="AK7" i="31" s="1"/>
  <c r="AK8" i="31" a="1"/>
  <c r="AK8" i="31" s="1"/>
  <c r="AK9" i="31" a="1"/>
  <c r="AK9" i="31" s="1"/>
  <c r="AK10" i="31" a="1"/>
  <c r="AK10" i="31" s="1"/>
  <c r="AK11" i="31" a="1"/>
  <c r="AK11" i="31" s="1"/>
  <c r="AK12" i="31" a="1"/>
  <c r="AK12" i="31" s="1"/>
  <c r="AK13" i="31" a="1"/>
  <c r="AK13" i="31" s="1"/>
  <c r="AK14" i="31" a="1"/>
  <c r="AK14" i="31" s="1"/>
  <c r="AK15" i="31" a="1"/>
  <c r="AK15" i="31" s="1"/>
  <c r="AK16" i="31" a="1"/>
  <c r="AK16" i="31" s="1"/>
  <c r="AK17" i="31" a="1"/>
  <c r="AK17" i="31" s="1"/>
  <c r="AK18" i="31" a="1"/>
  <c r="AK18" i="31" s="1"/>
  <c r="AK19" i="31" a="1"/>
  <c r="AK19" i="31" s="1"/>
  <c r="AK20" i="31" a="1"/>
  <c r="AK20" i="31" s="1"/>
  <c r="AK21" i="31" a="1"/>
  <c r="AK21" i="31" s="1"/>
  <c r="AK22" i="31" a="1"/>
  <c r="AK22" i="31" s="1"/>
  <c r="AK23" i="31" a="1"/>
  <c r="AK23" i="31" s="1"/>
  <c r="AK24" i="31" a="1"/>
  <c r="AK24" i="31" s="1"/>
  <c r="AK25" i="31" a="1"/>
  <c r="AK25" i="31" s="1"/>
  <c r="AK26" i="31" a="1"/>
  <c r="AK26" i="31" s="1"/>
  <c r="AK27" i="31" a="1"/>
  <c r="AK27" i="31" s="1"/>
  <c r="AK28" i="31" a="1"/>
  <c r="AK28" i="31" s="1"/>
  <c r="AK29" i="31" a="1"/>
  <c r="AK29" i="31" s="1"/>
  <c r="AK30" i="31" a="1"/>
  <c r="AK30" i="31" s="1"/>
  <c r="AK31" i="31" a="1"/>
  <c r="AK31" i="31" s="1"/>
  <c r="AK32" i="31" a="1"/>
  <c r="AK32" i="31" s="1"/>
  <c r="AK33" i="31" a="1"/>
  <c r="AK33" i="31" s="1"/>
  <c r="AK34" i="31" a="1"/>
  <c r="AK34" i="31" s="1"/>
  <c r="AK35" i="31" a="1"/>
  <c r="AK35" i="31" s="1"/>
  <c r="AK36" i="31" a="1"/>
  <c r="AK36" i="31" s="1"/>
  <c r="AK37" i="31" a="1"/>
  <c r="AK37" i="31" s="1"/>
  <c r="AK38" i="31" a="1"/>
  <c r="AK38" i="31" s="1"/>
  <c r="AK39" i="31" a="1"/>
  <c r="AK39" i="31" s="1"/>
  <c r="AK40" i="31" a="1"/>
  <c r="AK40" i="31" s="1"/>
  <c r="AK41" i="31" a="1"/>
  <c r="AK41" i="31" s="1"/>
  <c r="AK42" i="31" a="1"/>
  <c r="AK42" i="31" s="1"/>
  <c r="AK43" i="31" a="1"/>
  <c r="AK43" i="31" s="1"/>
  <c r="AK44" i="31" a="1"/>
  <c r="AK44" i="31" s="1"/>
  <c r="AK45" i="31" a="1"/>
  <c r="AK45" i="31" s="1"/>
  <c r="AK46" i="31" a="1"/>
  <c r="AK46" i="31" s="1"/>
  <c r="AK47" i="31" a="1"/>
  <c r="AK47" i="31" s="1"/>
  <c r="AK48" i="31" a="1"/>
  <c r="AK48" i="31" s="1"/>
  <c r="AK49" i="31" a="1"/>
  <c r="AK49" i="31" s="1"/>
  <c r="AK50" i="31" a="1"/>
  <c r="AK50" i="31" s="1"/>
  <c r="AK51" i="31" a="1"/>
  <c r="AK51" i="31" s="1"/>
  <c r="AK52" i="31" a="1"/>
  <c r="AK52" i="31" s="1"/>
  <c r="AK2" i="31" a="1"/>
  <c r="AK2" i="31" s="1"/>
  <c r="AJ3" i="31" a="1"/>
  <c r="AJ3" i="31" s="1"/>
  <c r="AJ4" i="31" a="1"/>
  <c r="AJ4" i="31" s="1"/>
  <c r="AJ5" i="31" a="1"/>
  <c r="AJ5" i="31" s="1"/>
  <c r="AJ6" i="31" a="1"/>
  <c r="AJ6" i="31" s="1"/>
  <c r="AJ7" i="31" a="1"/>
  <c r="AJ7" i="31" s="1"/>
  <c r="AJ8" i="31" a="1"/>
  <c r="AJ8" i="31" s="1"/>
  <c r="AJ9" i="31" a="1"/>
  <c r="AJ9" i="31" s="1"/>
  <c r="AJ10" i="31" a="1"/>
  <c r="AJ10" i="31" s="1"/>
  <c r="AJ11" i="31" a="1"/>
  <c r="AJ11" i="31" s="1"/>
  <c r="AJ12" i="31" a="1"/>
  <c r="AJ12" i="31" s="1"/>
  <c r="AJ13" i="31" a="1"/>
  <c r="AJ13" i="31" s="1"/>
  <c r="AJ14" i="31" a="1"/>
  <c r="AJ14" i="31" s="1"/>
  <c r="AJ15" i="31" a="1"/>
  <c r="AJ15" i="31" s="1"/>
  <c r="AJ16" i="31" a="1"/>
  <c r="AJ16" i="31" s="1"/>
  <c r="AJ17" i="31" a="1"/>
  <c r="AJ17" i="31" s="1"/>
  <c r="AJ18" i="31" a="1"/>
  <c r="AJ18" i="31" s="1"/>
  <c r="AJ19" i="31" a="1"/>
  <c r="AJ19" i="31" s="1"/>
  <c r="AJ20" i="31" a="1"/>
  <c r="AJ20" i="31" s="1"/>
  <c r="AJ21" i="31" a="1"/>
  <c r="AJ21" i="31" s="1"/>
  <c r="AJ22" i="31" a="1"/>
  <c r="AJ22" i="31" s="1"/>
  <c r="AJ23" i="31" a="1"/>
  <c r="AJ23" i="31" s="1"/>
  <c r="AJ24" i="31" a="1"/>
  <c r="AJ24" i="31" s="1"/>
  <c r="AJ25" i="31" a="1"/>
  <c r="AJ25" i="31" s="1"/>
  <c r="AJ26" i="31" a="1"/>
  <c r="AJ26" i="31" s="1"/>
  <c r="AJ27" i="31" a="1"/>
  <c r="AJ27" i="31" s="1"/>
  <c r="AJ28" i="31" a="1"/>
  <c r="AJ28" i="31" s="1"/>
  <c r="AJ29" i="31" a="1"/>
  <c r="AJ29" i="31" s="1"/>
  <c r="AJ30" i="31" a="1"/>
  <c r="AJ30" i="31" s="1"/>
  <c r="AJ31" i="31" a="1"/>
  <c r="AJ31" i="31" s="1"/>
  <c r="AJ32" i="31" a="1"/>
  <c r="AJ32" i="31" s="1"/>
  <c r="AJ33" i="31" a="1"/>
  <c r="AJ33" i="31" s="1"/>
  <c r="AJ34" i="31" a="1"/>
  <c r="AJ34" i="31" s="1"/>
  <c r="AJ35" i="31" a="1"/>
  <c r="AJ35" i="31" s="1"/>
  <c r="AJ36" i="31" a="1"/>
  <c r="AJ36" i="31" s="1"/>
  <c r="AJ37" i="31" a="1"/>
  <c r="AJ37" i="31" s="1"/>
  <c r="AJ38" i="31" a="1"/>
  <c r="AJ38" i="31" s="1"/>
  <c r="AJ39" i="31" a="1"/>
  <c r="AJ39" i="31" s="1"/>
  <c r="AJ40" i="31" a="1"/>
  <c r="AJ40" i="31" s="1"/>
  <c r="AJ41" i="31" a="1"/>
  <c r="AJ41" i="31" s="1"/>
  <c r="AJ42" i="31" a="1"/>
  <c r="AJ42" i="31" s="1"/>
  <c r="AJ43" i="31" a="1"/>
  <c r="AJ43" i="31" s="1"/>
  <c r="AJ44" i="31" a="1"/>
  <c r="AJ44" i="31" s="1"/>
  <c r="AJ45" i="31" a="1"/>
  <c r="AJ45" i="31" s="1"/>
  <c r="AJ46" i="31" a="1"/>
  <c r="AJ46" i="31" s="1"/>
  <c r="AJ47" i="31" a="1"/>
  <c r="AJ47" i="31" s="1"/>
  <c r="AJ48" i="31" a="1"/>
  <c r="AJ48" i="31" s="1"/>
  <c r="AJ49" i="31" a="1"/>
  <c r="AJ49" i="31" s="1"/>
  <c r="AJ50" i="31" a="1"/>
  <c r="AJ50" i="31" s="1"/>
  <c r="AJ51" i="31" a="1"/>
  <c r="AJ51" i="31" s="1"/>
  <c r="AJ52" i="31" a="1"/>
  <c r="AJ52" i="31" s="1"/>
  <c r="AJ2" i="31" a="1"/>
  <c r="AJ2" i="31" s="1"/>
  <c r="AI3" i="31" a="1"/>
  <c r="AI3" i="31" s="1"/>
  <c r="AI4" i="31" a="1"/>
  <c r="AI4" i="31" s="1"/>
  <c r="AI5" i="31" a="1"/>
  <c r="AI5" i="31" s="1"/>
  <c r="AI6" i="31" a="1"/>
  <c r="AI6" i="31" s="1"/>
  <c r="AI7" i="31" a="1"/>
  <c r="AI7" i="31" s="1"/>
  <c r="AI8" i="31" a="1"/>
  <c r="AI8" i="31" s="1"/>
  <c r="AI9" i="31" a="1"/>
  <c r="AI9" i="31" s="1"/>
  <c r="AI10" i="31" a="1"/>
  <c r="AI10" i="31" s="1"/>
  <c r="AI11" i="31" a="1"/>
  <c r="AI11" i="31" s="1"/>
  <c r="AI12" i="31" a="1"/>
  <c r="AI12" i="31" s="1"/>
  <c r="AI13" i="31" a="1"/>
  <c r="AI13" i="31" s="1"/>
  <c r="AI14" i="31" a="1"/>
  <c r="AI14" i="31" s="1"/>
  <c r="AI15" i="31" a="1"/>
  <c r="AI15" i="31" s="1"/>
  <c r="AI16" i="31" a="1"/>
  <c r="AI16" i="31" s="1"/>
  <c r="AI17" i="31" a="1"/>
  <c r="AI17" i="31" s="1"/>
  <c r="AI18" i="31" a="1"/>
  <c r="AI18" i="31" s="1"/>
  <c r="AI19" i="31" a="1"/>
  <c r="AI19" i="31" s="1"/>
  <c r="AI20" i="31" a="1"/>
  <c r="AI20" i="31" s="1"/>
  <c r="AI21" i="31" a="1"/>
  <c r="AI21" i="31" s="1"/>
  <c r="AI22" i="31" a="1"/>
  <c r="AI22" i="31" s="1"/>
  <c r="AI23" i="31" a="1"/>
  <c r="AI23" i="31" s="1"/>
  <c r="AI24" i="31" a="1"/>
  <c r="AI24" i="31" s="1"/>
  <c r="AI25" i="31" a="1"/>
  <c r="AI25" i="31" s="1"/>
  <c r="AI26" i="31" a="1"/>
  <c r="AI26" i="31" s="1"/>
  <c r="AI27" i="31" a="1"/>
  <c r="AI27" i="31" s="1"/>
  <c r="AI28" i="31" a="1"/>
  <c r="AI28" i="31" s="1"/>
  <c r="AI29" i="31" a="1"/>
  <c r="AI29" i="31" s="1"/>
  <c r="AI30" i="31" a="1"/>
  <c r="AI30" i="31" s="1"/>
  <c r="AI31" i="31" a="1"/>
  <c r="AI31" i="31" s="1"/>
  <c r="AI32" i="31" a="1"/>
  <c r="AI32" i="31" s="1"/>
  <c r="AI33" i="31" a="1"/>
  <c r="AI33" i="31" s="1"/>
  <c r="AI34" i="31" a="1"/>
  <c r="AI34" i="31" s="1"/>
  <c r="AI35" i="31" a="1"/>
  <c r="AI35" i="31" s="1"/>
  <c r="AI36" i="31" a="1"/>
  <c r="AI36" i="31" s="1"/>
  <c r="AI37" i="31" a="1"/>
  <c r="AI37" i="31" s="1"/>
  <c r="AI38" i="31" a="1"/>
  <c r="AI38" i="31" s="1"/>
  <c r="AI39" i="31" a="1"/>
  <c r="AI39" i="31" s="1"/>
  <c r="AI40" i="31" a="1"/>
  <c r="AI40" i="31" s="1"/>
  <c r="AI41" i="31" a="1"/>
  <c r="AI41" i="31" s="1"/>
  <c r="AI42" i="31" a="1"/>
  <c r="AI42" i="31" s="1"/>
  <c r="AI43" i="31" a="1"/>
  <c r="AI43" i="31" s="1"/>
  <c r="AI44" i="31" a="1"/>
  <c r="AI44" i="31" s="1"/>
  <c r="AI45" i="31" a="1"/>
  <c r="AI45" i="31" s="1"/>
  <c r="AI46" i="31" a="1"/>
  <c r="AI46" i="31" s="1"/>
  <c r="AI47" i="31" a="1"/>
  <c r="AI47" i="31" s="1"/>
  <c r="AI48" i="31" a="1"/>
  <c r="AI48" i="31" s="1"/>
  <c r="AI49" i="31" a="1"/>
  <c r="AI49" i="31" s="1"/>
  <c r="AI50" i="31" a="1"/>
  <c r="AI50" i="31" s="1"/>
  <c r="AI51" i="31" a="1"/>
  <c r="AI51" i="31" s="1"/>
  <c r="AI52" i="31" a="1"/>
  <c r="AI52" i="31" s="1"/>
  <c r="AI2" i="31" a="1"/>
  <c r="AI2" i="31" s="1"/>
  <c r="AH3" i="31" a="1"/>
  <c r="AH3" i="31" s="1"/>
  <c r="AH4" i="31" a="1"/>
  <c r="AH4" i="31" s="1"/>
  <c r="AH5" i="31" a="1"/>
  <c r="AH5" i="31" s="1"/>
  <c r="AH6" i="31" a="1"/>
  <c r="AH6" i="31" s="1"/>
  <c r="AH7" i="31" a="1"/>
  <c r="AH7" i="31" s="1"/>
  <c r="AH8" i="31" a="1"/>
  <c r="AH8" i="31" s="1"/>
  <c r="AH9" i="31" a="1"/>
  <c r="AH9" i="31" s="1"/>
  <c r="AH10" i="31" a="1"/>
  <c r="AH10" i="31" s="1"/>
  <c r="AH11" i="31" a="1"/>
  <c r="AH11" i="31" s="1"/>
  <c r="AH12" i="31" a="1"/>
  <c r="AH12" i="31" s="1"/>
  <c r="AH13" i="31" a="1"/>
  <c r="AH13" i="31" s="1"/>
  <c r="AH14" i="31" a="1"/>
  <c r="AH14" i="31" s="1"/>
  <c r="AH15" i="31" a="1"/>
  <c r="AH15" i="31" s="1"/>
  <c r="AH16" i="31" a="1"/>
  <c r="AH16" i="31" s="1"/>
  <c r="AH17" i="31" a="1"/>
  <c r="AH17" i="31" s="1"/>
  <c r="AH18" i="31" a="1"/>
  <c r="AH18" i="31" s="1"/>
  <c r="AH19" i="31" a="1"/>
  <c r="AH19" i="31" s="1"/>
  <c r="AH20" i="31" a="1"/>
  <c r="AH20" i="31" s="1"/>
  <c r="AH21" i="31" a="1"/>
  <c r="AH21" i="31" s="1"/>
  <c r="AH22" i="31" a="1"/>
  <c r="AH22" i="31" s="1"/>
  <c r="AH23" i="31" a="1"/>
  <c r="AH23" i="31" s="1"/>
  <c r="AH24" i="31" a="1"/>
  <c r="AH24" i="31" s="1"/>
  <c r="AH25" i="31" a="1"/>
  <c r="AH25" i="31" s="1"/>
  <c r="AH26" i="31" a="1"/>
  <c r="AH26" i="31" s="1"/>
  <c r="AH27" i="31" a="1"/>
  <c r="AH27" i="31" s="1"/>
  <c r="AH28" i="31" a="1"/>
  <c r="AH28" i="31" s="1"/>
  <c r="AH29" i="31" a="1"/>
  <c r="AH29" i="31" s="1"/>
  <c r="AH30" i="31" a="1"/>
  <c r="AH30" i="31" s="1"/>
  <c r="AH31" i="31" a="1"/>
  <c r="AH31" i="31" s="1"/>
  <c r="AH32" i="31" a="1"/>
  <c r="AH32" i="31" s="1"/>
  <c r="AH33" i="31" a="1"/>
  <c r="AH33" i="31" s="1"/>
  <c r="AH34" i="31" a="1"/>
  <c r="AH34" i="31" s="1"/>
  <c r="AH35" i="31" a="1"/>
  <c r="AH35" i="31" s="1"/>
  <c r="AH36" i="31" a="1"/>
  <c r="AH36" i="31" s="1"/>
  <c r="AH37" i="31" a="1"/>
  <c r="AH37" i="31" s="1"/>
  <c r="AH38" i="31" a="1"/>
  <c r="AH38" i="31" s="1"/>
  <c r="AH39" i="31" a="1"/>
  <c r="AH39" i="31" s="1"/>
  <c r="AH40" i="31" a="1"/>
  <c r="AH40" i="31" s="1"/>
  <c r="AH41" i="31" a="1"/>
  <c r="AH41" i="31" s="1"/>
  <c r="AH42" i="31" a="1"/>
  <c r="AH42" i="31" s="1"/>
  <c r="AH43" i="31" a="1"/>
  <c r="AH43" i="31" s="1"/>
  <c r="AH44" i="31" a="1"/>
  <c r="AH44" i="31" s="1"/>
  <c r="AH45" i="31" a="1"/>
  <c r="AH45" i="31" s="1"/>
  <c r="AH46" i="31" a="1"/>
  <c r="AH46" i="31" s="1"/>
  <c r="AH47" i="31" a="1"/>
  <c r="AH47" i="31" s="1"/>
  <c r="AH48" i="31" a="1"/>
  <c r="AH48" i="31" s="1"/>
  <c r="AH49" i="31" a="1"/>
  <c r="AH49" i="31" s="1"/>
  <c r="AH50" i="31" a="1"/>
  <c r="AH50" i="31" s="1"/>
  <c r="AH51" i="31" a="1"/>
  <c r="AH51" i="31" s="1"/>
  <c r="AH52" i="31" a="1"/>
  <c r="AH52" i="31" s="1"/>
  <c r="AH2" i="31" a="1"/>
  <c r="AH2" i="31" s="1"/>
  <c r="AG3" i="31" a="1"/>
  <c r="AG3" i="31" s="1"/>
  <c r="AG4" i="31" a="1"/>
  <c r="AG4" i="31" s="1"/>
  <c r="AG5" i="31" a="1"/>
  <c r="AG5" i="31" s="1"/>
  <c r="AG6" i="31" a="1"/>
  <c r="AG6" i="31" s="1"/>
  <c r="AG7" i="31" a="1"/>
  <c r="AG7" i="31" s="1"/>
  <c r="AG8" i="31" a="1"/>
  <c r="AG8" i="31" s="1"/>
  <c r="AG9" i="31" a="1"/>
  <c r="AG9" i="31" s="1"/>
  <c r="AG10" i="31" a="1"/>
  <c r="AG10" i="31" s="1"/>
  <c r="AG11" i="31" a="1"/>
  <c r="AG11" i="31" s="1"/>
  <c r="AG12" i="31" a="1"/>
  <c r="AG12" i="31" s="1"/>
  <c r="AG13" i="31" a="1"/>
  <c r="AG13" i="31" s="1"/>
  <c r="AG14" i="31" a="1"/>
  <c r="AG14" i="31" s="1"/>
  <c r="AG15" i="31" a="1"/>
  <c r="AG15" i="31" s="1"/>
  <c r="AG16" i="31" a="1"/>
  <c r="AG16" i="31" s="1"/>
  <c r="AG17" i="31" a="1"/>
  <c r="AG17" i="31" s="1"/>
  <c r="AG18" i="31" a="1"/>
  <c r="AG18" i="31" s="1"/>
  <c r="AG19" i="31" a="1"/>
  <c r="AG19" i="31" s="1"/>
  <c r="AG20" i="31" a="1"/>
  <c r="AG20" i="31" s="1"/>
  <c r="AG21" i="31" a="1"/>
  <c r="AG21" i="31" s="1"/>
  <c r="AG22" i="31" a="1"/>
  <c r="AG22" i="31" s="1"/>
  <c r="AG23" i="31" a="1"/>
  <c r="AG23" i="31" s="1"/>
  <c r="AG24" i="31" a="1"/>
  <c r="AG24" i="31" s="1"/>
  <c r="AG25" i="31" a="1"/>
  <c r="AG25" i="31" s="1"/>
  <c r="AG26" i="31" a="1"/>
  <c r="AG26" i="31" s="1"/>
  <c r="AG27" i="31" a="1"/>
  <c r="AG27" i="31" s="1"/>
  <c r="AG28" i="31" a="1"/>
  <c r="AG28" i="31" s="1"/>
  <c r="AG29" i="31" a="1"/>
  <c r="AG29" i="31" s="1"/>
  <c r="AG30" i="31" a="1"/>
  <c r="AG30" i="31" s="1"/>
  <c r="AG31" i="31" a="1"/>
  <c r="AG31" i="31" s="1"/>
  <c r="AG32" i="31" a="1"/>
  <c r="AG32" i="31" s="1"/>
  <c r="AG33" i="31" a="1"/>
  <c r="AG33" i="31" s="1"/>
  <c r="AG34" i="31" a="1"/>
  <c r="AG34" i="31" s="1"/>
  <c r="AG35" i="31" a="1"/>
  <c r="AG35" i="31" s="1"/>
  <c r="AG36" i="31" a="1"/>
  <c r="AG36" i="31" s="1"/>
  <c r="AG37" i="31" a="1"/>
  <c r="AG37" i="31" s="1"/>
  <c r="AG38" i="31" a="1"/>
  <c r="AG38" i="31" s="1"/>
  <c r="AG39" i="31" a="1"/>
  <c r="AG39" i="31" s="1"/>
  <c r="AG40" i="31" a="1"/>
  <c r="AG40" i="31" s="1"/>
  <c r="AG41" i="31" a="1"/>
  <c r="AG41" i="31" s="1"/>
  <c r="AG42" i="31" a="1"/>
  <c r="AG42" i="31" s="1"/>
  <c r="AG43" i="31" a="1"/>
  <c r="AG43" i="31" s="1"/>
  <c r="AG44" i="31" a="1"/>
  <c r="AG44" i="31" s="1"/>
  <c r="AG45" i="31" a="1"/>
  <c r="AG45" i="31" s="1"/>
  <c r="AG46" i="31" a="1"/>
  <c r="AG46" i="31" s="1"/>
  <c r="AG47" i="31" a="1"/>
  <c r="AG47" i="31" s="1"/>
  <c r="AG48" i="31" a="1"/>
  <c r="AG48" i="31" s="1"/>
  <c r="AG49" i="31" a="1"/>
  <c r="AG49" i="31" s="1"/>
  <c r="AG50" i="31" a="1"/>
  <c r="AG50" i="31" s="1"/>
  <c r="AG51" i="31" a="1"/>
  <c r="AG51" i="31" s="1"/>
  <c r="AG52" i="31" a="1"/>
  <c r="AG52" i="31" s="1"/>
  <c r="AG2" i="31" a="1"/>
  <c r="AG2" i="31" s="1"/>
  <c r="AF3" i="31" a="1"/>
  <c r="AF3" i="31" s="1"/>
  <c r="AF4" i="31" a="1"/>
  <c r="AF4" i="31" s="1"/>
  <c r="AF5" i="31" a="1"/>
  <c r="AF5" i="31" s="1"/>
  <c r="AF6" i="31" a="1"/>
  <c r="AF6" i="31" s="1"/>
  <c r="AF7" i="31" a="1"/>
  <c r="AF7" i="31" s="1"/>
  <c r="AF8" i="31" a="1"/>
  <c r="AF8" i="31" s="1"/>
  <c r="AF9" i="31" a="1"/>
  <c r="AF9" i="31" s="1"/>
  <c r="AF10" i="31" a="1"/>
  <c r="AF10" i="31" s="1"/>
  <c r="AF11" i="31" a="1"/>
  <c r="AF11" i="31" s="1"/>
  <c r="AF12" i="31" a="1"/>
  <c r="AF12" i="31" s="1"/>
  <c r="AF13" i="31" a="1"/>
  <c r="AF13" i="31" s="1"/>
  <c r="AF14" i="31" a="1"/>
  <c r="AF14" i="31" s="1"/>
  <c r="AF15" i="31" a="1"/>
  <c r="AF15" i="31" s="1"/>
  <c r="AF16" i="31" a="1"/>
  <c r="AF16" i="31" s="1"/>
  <c r="AF17" i="31" a="1"/>
  <c r="AF17" i="31" s="1"/>
  <c r="AF18" i="31" a="1"/>
  <c r="AF18" i="31" s="1"/>
  <c r="AF19" i="31" a="1"/>
  <c r="AF19" i="31" s="1"/>
  <c r="AF20" i="31" a="1"/>
  <c r="AF20" i="31" s="1"/>
  <c r="AF21" i="31" a="1"/>
  <c r="AF21" i="31" s="1"/>
  <c r="AF22" i="31" a="1"/>
  <c r="AF22" i="31" s="1"/>
  <c r="AF23" i="31" a="1"/>
  <c r="AF23" i="31" s="1"/>
  <c r="AF24" i="31" a="1"/>
  <c r="AF24" i="31" s="1"/>
  <c r="AF25" i="31" a="1"/>
  <c r="AF25" i="31" s="1"/>
  <c r="AF26" i="31" a="1"/>
  <c r="AF26" i="31" s="1"/>
  <c r="AF27" i="31" a="1"/>
  <c r="AF27" i="31" s="1"/>
  <c r="AF28" i="31" a="1"/>
  <c r="AF28" i="31" s="1"/>
  <c r="AF29" i="31" a="1"/>
  <c r="AF29" i="31" s="1"/>
  <c r="AF30" i="31" a="1"/>
  <c r="AF30" i="31" s="1"/>
  <c r="AF31" i="31" a="1"/>
  <c r="AF31" i="31" s="1"/>
  <c r="AF32" i="31" a="1"/>
  <c r="AF32" i="31" s="1"/>
  <c r="AF33" i="31" a="1"/>
  <c r="AF33" i="31" s="1"/>
  <c r="AF34" i="31" a="1"/>
  <c r="AF34" i="31" s="1"/>
  <c r="AF35" i="31" a="1"/>
  <c r="AF35" i="31" s="1"/>
  <c r="AF36" i="31" a="1"/>
  <c r="AF36" i="31" s="1"/>
  <c r="AF37" i="31" a="1"/>
  <c r="AF37" i="31" s="1"/>
  <c r="AF38" i="31" a="1"/>
  <c r="AF38" i="31" s="1"/>
  <c r="AF39" i="31" a="1"/>
  <c r="AF39" i="31" s="1"/>
  <c r="AF40" i="31" a="1"/>
  <c r="AF40" i="31" s="1"/>
  <c r="AF41" i="31" a="1"/>
  <c r="AF41" i="31" s="1"/>
  <c r="AF42" i="31" a="1"/>
  <c r="AF42" i="31" s="1"/>
  <c r="AF43" i="31" a="1"/>
  <c r="AF43" i="31" s="1"/>
  <c r="AF44" i="31" a="1"/>
  <c r="AF44" i="31" s="1"/>
  <c r="AF45" i="31" a="1"/>
  <c r="AF45" i="31" s="1"/>
  <c r="AF46" i="31" a="1"/>
  <c r="AF46" i="31" s="1"/>
  <c r="AF47" i="31" a="1"/>
  <c r="AF47" i="31" s="1"/>
  <c r="AF48" i="31" a="1"/>
  <c r="AF48" i="31" s="1"/>
  <c r="AF49" i="31" a="1"/>
  <c r="AF49" i="31" s="1"/>
  <c r="AF50" i="31" a="1"/>
  <c r="AF50" i="31" s="1"/>
  <c r="AF51" i="31" a="1"/>
  <c r="AF51" i="31" s="1"/>
  <c r="AF52" i="31" a="1"/>
  <c r="AF52" i="31" s="1"/>
  <c r="AF2" i="31" a="1"/>
  <c r="AF2" i="31" s="1"/>
  <c r="AE3" i="31" a="1"/>
  <c r="AE3" i="31" s="1"/>
  <c r="AE4" i="31" a="1"/>
  <c r="AE4" i="31" s="1"/>
  <c r="AE5" i="31" a="1"/>
  <c r="AE5" i="31" s="1"/>
  <c r="AE6" i="31" a="1"/>
  <c r="AE6" i="31" s="1"/>
  <c r="AE7" i="31" a="1"/>
  <c r="AE7" i="31" s="1"/>
  <c r="AE8" i="31" a="1"/>
  <c r="AE8" i="31" s="1"/>
  <c r="AE9" i="31" a="1"/>
  <c r="AE9" i="31" s="1"/>
  <c r="AE10" i="31" a="1"/>
  <c r="AE10" i="31" s="1"/>
  <c r="AE11" i="31" a="1"/>
  <c r="AE11" i="31" s="1"/>
  <c r="AE12" i="31" a="1"/>
  <c r="AE12" i="31" s="1"/>
  <c r="AE13" i="31" a="1"/>
  <c r="AE13" i="31" s="1"/>
  <c r="AE14" i="31" a="1"/>
  <c r="AE14" i="31" s="1"/>
  <c r="AE15" i="31" a="1"/>
  <c r="AE15" i="31" s="1"/>
  <c r="AE16" i="31" a="1"/>
  <c r="AE16" i="31" s="1"/>
  <c r="AE17" i="31" a="1"/>
  <c r="AE17" i="31" s="1"/>
  <c r="AE18" i="31" a="1"/>
  <c r="AE18" i="31" s="1"/>
  <c r="AE19" i="31" a="1"/>
  <c r="AE19" i="31" s="1"/>
  <c r="AE20" i="31" a="1"/>
  <c r="AE20" i="31" s="1"/>
  <c r="AE21" i="31" a="1"/>
  <c r="AE21" i="31" s="1"/>
  <c r="AE22" i="31" a="1"/>
  <c r="AE22" i="31" s="1"/>
  <c r="AE23" i="31" a="1"/>
  <c r="AE23" i="31" s="1"/>
  <c r="AE24" i="31" a="1"/>
  <c r="AE24" i="31" s="1"/>
  <c r="AE25" i="31" a="1"/>
  <c r="AE25" i="31" s="1"/>
  <c r="AE26" i="31" a="1"/>
  <c r="AE26" i="31" s="1"/>
  <c r="AE27" i="31" a="1"/>
  <c r="AE27" i="31" s="1"/>
  <c r="AE28" i="31" a="1"/>
  <c r="AE28" i="31" s="1"/>
  <c r="AE29" i="31" a="1"/>
  <c r="AE29" i="31" s="1"/>
  <c r="AE30" i="31" a="1"/>
  <c r="AE30" i="31" s="1"/>
  <c r="AE31" i="31" a="1"/>
  <c r="AE31" i="31" s="1"/>
  <c r="AE32" i="31" a="1"/>
  <c r="AE32" i="31" s="1"/>
  <c r="AE33" i="31" a="1"/>
  <c r="AE33" i="31" s="1"/>
  <c r="AE34" i="31" a="1"/>
  <c r="AE34" i="31" s="1"/>
  <c r="AE35" i="31" a="1"/>
  <c r="AE35" i="31" s="1"/>
  <c r="AE36" i="31" a="1"/>
  <c r="AE36" i="31" s="1"/>
  <c r="AE37" i="31" a="1"/>
  <c r="AE37" i="31" s="1"/>
  <c r="AE38" i="31" a="1"/>
  <c r="AE38" i="31" s="1"/>
  <c r="AE39" i="31" a="1"/>
  <c r="AE39" i="31" s="1"/>
  <c r="AE40" i="31" a="1"/>
  <c r="AE40" i="31" s="1"/>
  <c r="AE41" i="31" a="1"/>
  <c r="AE41" i="31" s="1"/>
  <c r="AE42" i="31" a="1"/>
  <c r="AE42" i="31" s="1"/>
  <c r="AE43" i="31" a="1"/>
  <c r="AE43" i="31" s="1"/>
  <c r="AE44" i="31" a="1"/>
  <c r="AE44" i="31" s="1"/>
  <c r="AE45" i="31" a="1"/>
  <c r="AE45" i="31" s="1"/>
  <c r="AE46" i="31" a="1"/>
  <c r="AE46" i="31" s="1"/>
  <c r="AE47" i="31" a="1"/>
  <c r="AE47" i="31" s="1"/>
  <c r="AE48" i="31" a="1"/>
  <c r="AE48" i="31" s="1"/>
  <c r="AE49" i="31" a="1"/>
  <c r="AE49" i="31" s="1"/>
  <c r="AE50" i="31" a="1"/>
  <c r="AE50" i="31" s="1"/>
  <c r="AE51" i="31" a="1"/>
  <c r="AE51" i="31" s="1"/>
  <c r="AE52" i="31" a="1"/>
  <c r="AE52" i="31" s="1"/>
  <c r="AE2" i="31" a="1"/>
  <c r="AE2" i="31" s="1"/>
  <c r="AD3" i="31" a="1"/>
  <c r="AD3" i="31" s="1"/>
  <c r="AD4" i="31" a="1"/>
  <c r="AD4" i="31" s="1"/>
  <c r="AD5" i="31" a="1"/>
  <c r="AD5" i="31" s="1"/>
  <c r="AD6" i="31" a="1"/>
  <c r="AD6" i="31" s="1"/>
  <c r="AD7" i="31" a="1"/>
  <c r="AD7" i="31" s="1"/>
  <c r="AD8" i="31" a="1"/>
  <c r="AD8" i="31" s="1"/>
  <c r="AD9" i="31" a="1"/>
  <c r="AD9" i="31" s="1"/>
  <c r="AD10" i="31" a="1"/>
  <c r="AD10" i="31" s="1"/>
  <c r="AD11" i="31" a="1"/>
  <c r="AD11" i="31" s="1"/>
  <c r="AD12" i="31" a="1"/>
  <c r="AD12" i="31" s="1"/>
  <c r="AD13" i="31" a="1"/>
  <c r="AD13" i="31" s="1"/>
  <c r="AD14" i="31" a="1"/>
  <c r="AD14" i="31" s="1"/>
  <c r="AD15" i="31" a="1"/>
  <c r="AD15" i="31" s="1"/>
  <c r="AD16" i="31" a="1"/>
  <c r="AD16" i="31" s="1"/>
  <c r="AD17" i="31" a="1"/>
  <c r="AD17" i="31" s="1"/>
  <c r="AD18" i="31" a="1"/>
  <c r="AD18" i="31" s="1"/>
  <c r="AD19" i="31" a="1"/>
  <c r="AD19" i="31" s="1"/>
  <c r="AD20" i="31" a="1"/>
  <c r="AD20" i="31" s="1"/>
  <c r="AD21" i="31" a="1"/>
  <c r="AD21" i="31" s="1"/>
  <c r="AD22" i="31" a="1"/>
  <c r="AD22" i="31" s="1"/>
  <c r="AD23" i="31" a="1"/>
  <c r="AD23" i="31" s="1"/>
  <c r="AD24" i="31" a="1"/>
  <c r="AD24" i="31" s="1"/>
  <c r="AD25" i="31" a="1"/>
  <c r="AD25" i="31" s="1"/>
  <c r="AD26" i="31" a="1"/>
  <c r="AD26" i="31" s="1"/>
  <c r="AD27" i="31" a="1"/>
  <c r="AD27" i="31" s="1"/>
  <c r="AD28" i="31" a="1"/>
  <c r="AD28" i="31" s="1"/>
  <c r="AD29" i="31" a="1"/>
  <c r="AD29" i="31" s="1"/>
  <c r="AD30" i="31" a="1"/>
  <c r="AD30" i="31" s="1"/>
  <c r="AD31" i="31" a="1"/>
  <c r="AD31" i="31" s="1"/>
  <c r="AD32" i="31" a="1"/>
  <c r="AD32" i="31" s="1"/>
  <c r="AD33" i="31" a="1"/>
  <c r="AD33" i="31" s="1"/>
  <c r="AD34" i="31" a="1"/>
  <c r="AD34" i="31" s="1"/>
  <c r="AD35" i="31" a="1"/>
  <c r="AD35" i="31" s="1"/>
  <c r="AD36" i="31" a="1"/>
  <c r="AD36" i="31" s="1"/>
  <c r="AD37" i="31" a="1"/>
  <c r="AD37" i="31" s="1"/>
  <c r="AD38" i="31" a="1"/>
  <c r="AD38" i="31" s="1"/>
  <c r="AD39" i="31" a="1"/>
  <c r="AD39" i="31" s="1"/>
  <c r="AD40" i="31" a="1"/>
  <c r="AD40" i="31" s="1"/>
  <c r="AD41" i="31" a="1"/>
  <c r="AD41" i="31" s="1"/>
  <c r="AD42" i="31" a="1"/>
  <c r="AD42" i="31" s="1"/>
  <c r="AD43" i="31" a="1"/>
  <c r="AD43" i="31" s="1"/>
  <c r="AD44" i="31" a="1"/>
  <c r="AD44" i="31" s="1"/>
  <c r="AD45" i="31" a="1"/>
  <c r="AD45" i="31" s="1"/>
  <c r="AD46" i="31" a="1"/>
  <c r="AD46" i="31" s="1"/>
  <c r="AD47" i="31" a="1"/>
  <c r="AD47" i="31" s="1"/>
  <c r="AD48" i="31" a="1"/>
  <c r="AD48" i="31" s="1"/>
  <c r="AD49" i="31" a="1"/>
  <c r="AD49" i="31" s="1"/>
  <c r="AD50" i="31" a="1"/>
  <c r="AD50" i="31" s="1"/>
  <c r="AD51" i="31" a="1"/>
  <c r="AD51" i="31" s="1"/>
  <c r="AD52" i="31" a="1"/>
  <c r="AD52" i="31" s="1"/>
  <c r="AD2" i="31" a="1"/>
  <c r="AD2" i="31" s="1"/>
  <c r="AC3" i="31" a="1"/>
  <c r="AC3" i="31" s="1"/>
  <c r="AC4" i="31" a="1"/>
  <c r="AC4" i="31" s="1"/>
  <c r="AC5" i="31" a="1"/>
  <c r="AC5" i="31" s="1"/>
  <c r="AC6" i="31" a="1"/>
  <c r="AC6" i="31" s="1"/>
  <c r="AC7" i="31" a="1"/>
  <c r="AC7" i="31" s="1"/>
  <c r="AC8" i="31" a="1"/>
  <c r="AC8" i="31" s="1"/>
  <c r="AC9" i="31" a="1"/>
  <c r="AC9" i="31" s="1"/>
  <c r="AC10" i="31" a="1"/>
  <c r="AC10" i="31" s="1"/>
  <c r="AC11" i="31" a="1"/>
  <c r="AC11" i="31" s="1"/>
  <c r="AC12" i="31" a="1"/>
  <c r="AC12" i="31" s="1"/>
  <c r="AC13" i="31" a="1"/>
  <c r="AC13" i="31" s="1"/>
  <c r="AC14" i="31" a="1"/>
  <c r="AC14" i="31" s="1"/>
  <c r="AC15" i="31" a="1"/>
  <c r="AC15" i="31" s="1"/>
  <c r="AC16" i="31" a="1"/>
  <c r="AC16" i="31" s="1"/>
  <c r="AC17" i="31" a="1"/>
  <c r="AC17" i="31" s="1"/>
  <c r="AC18" i="31" a="1"/>
  <c r="AC18" i="31" s="1"/>
  <c r="AC19" i="31" a="1"/>
  <c r="AC19" i="31" s="1"/>
  <c r="AC20" i="31" a="1"/>
  <c r="AC20" i="31" s="1"/>
  <c r="AC21" i="31" a="1"/>
  <c r="AC21" i="31" s="1"/>
  <c r="AC22" i="31" a="1"/>
  <c r="AC22" i="31" s="1"/>
  <c r="AC23" i="31" a="1"/>
  <c r="AC23" i="31" s="1"/>
  <c r="AC24" i="31" a="1"/>
  <c r="AC24" i="31" s="1"/>
  <c r="AC25" i="31" a="1"/>
  <c r="AC25" i="31" s="1"/>
  <c r="AC26" i="31" a="1"/>
  <c r="AC26" i="31" s="1"/>
  <c r="AC27" i="31" a="1"/>
  <c r="AC27" i="31" s="1"/>
  <c r="AC28" i="31" a="1"/>
  <c r="AC28" i="31" s="1"/>
  <c r="AC29" i="31" a="1"/>
  <c r="AC29" i="31" s="1"/>
  <c r="AC30" i="31" a="1"/>
  <c r="AC30" i="31" s="1"/>
  <c r="AC31" i="31" a="1"/>
  <c r="AC31" i="31" s="1"/>
  <c r="AC32" i="31" a="1"/>
  <c r="AC32" i="31" s="1"/>
  <c r="AC33" i="31" a="1"/>
  <c r="AC33" i="31" s="1"/>
  <c r="AC34" i="31" a="1"/>
  <c r="AC34" i="31" s="1"/>
  <c r="AC35" i="31" a="1"/>
  <c r="AC35" i="31" s="1"/>
  <c r="AC36" i="31" a="1"/>
  <c r="AC36" i="31" s="1"/>
  <c r="AC37" i="31" a="1"/>
  <c r="AC37" i="31" s="1"/>
  <c r="AC38" i="31" a="1"/>
  <c r="AC38" i="31" s="1"/>
  <c r="AC39" i="31" a="1"/>
  <c r="AC39" i="31" s="1"/>
  <c r="AC40" i="31" a="1"/>
  <c r="AC40" i="31" s="1"/>
  <c r="AC41" i="31" a="1"/>
  <c r="AC41" i="31" s="1"/>
  <c r="AC42" i="31" a="1"/>
  <c r="AC42" i="31" s="1"/>
  <c r="AC43" i="31" a="1"/>
  <c r="AC43" i="31" s="1"/>
  <c r="AC44" i="31" a="1"/>
  <c r="AC44" i="31" s="1"/>
  <c r="AC45" i="31" a="1"/>
  <c r="AC45" i="31" s="1"/>
  <c r="AC46" i="31" a="1"/>
  <c r="AC46" i="31" s="1"/>
  <c r="AC47" i="31" a="1"/>
  <c r="AC47" i="31" s="1"/>
  <c r="AC48" i="31" a="1"/>
  <c r="AC48" i="31" s="1"/>
  <c r="AC49" i="31" a="1"/>
  <c r="AC49" i="31" s="1"/>
  <c r="AC50" i="31" a="1"/>
  <c r="AC50" i="31" s="1"/>
  <c r="AC51" i="31" a="1"/>
  <c r="AC51" i="31" s="1"/>
  <c r="AC52" i="31" a="1"/>
  <c r="AC52" i="31" s="1"/>
  <c r="AC2" i="31" a="1"/>
  <c r="AC2" i="31" s="1"/>
  <c r="AB3" i="31" a="1"/>
  <c r="AB3" i="31" s="1"/>
  <c r="AB4" i="31" a="1"/>
  <c r="AB4" i="31" s="1"/>
  <c r="AB5" i="31" a="1"/>
  <c r="AB5" i="31" s="1"/>
  <c r="AB6" i="31" a="1"/>
  <c r="AB6" i="31" s="1"/>
  <c r="AB7" i="31" a="1"/>
  <c r="AB7" i="31" s="1"/>
  <c r="AB8" i="31" a="1"/>
  <c r="AB8" i="31" s="1"/>
  <c r="AB9" i="31" a="1"/>
  <c r="AB9" i="31" s="1"/>
  <c r="AB10" i="31" a="1"/>
  <c r="AB10" i="31" s="1"/>
  <c r="AB11" i="31" a="1"/>
  <c r="AB11" i="31" s="1"/>
  <c r="AB12" i="31" a="1"/>
  <c r="AB12" i="31" s="1"/>
  <c r="AB13" i="31" a="1"/>
  <c r="AB13" i="31" s="1"/>
  <c r="AB14" i="31" a="1"/>
  <c r="AB14" i="31" s="1"/>
  <c r="AB15" i="31" a="1"/>
  <c r="AB15" i="31" s="1"/>
  <c r="AB16" i="31" a="1"/>
  <c r="AB16" i="31" s="1"/>
  <c r="AB17" i="31" a="1"/>
  <c r="AB17" i="31" s="1"/>
  <c r="AB18" i="31" a="1"/>
  <c r="AB18" i="31" s="1"/>
  <c r="AB19" i="31" a="1"/>
  <c r="AB19" i="31" s="1"/>
  <c r="AB20" i="31" a="1"/>
  <c r="AB20" i="31" s="1"/>
  <c r="AB21" i="31" a="1"/>
  <c r="AB21" i="31" s="1"/>
  <c r="AB22" i="31" a="1"/>
  <c r="AB22" i="31" s="1"/>
  <c r="AB23" i="31" a="1"/>
  <c r="AB23" i="31" s="1"/>
  <c r="AB24" i="31" a="1"/>
  <c r="AB24" i="31" s="1"/>
  <c r="AB25" i="31" a="1"/>
  <c r="AB25" i="31" s="1"/>
  <c r="AB26" i="31" a="1"/>
  <c r="AB26" i="31" s="1"/>
  <c r="AB27" i="31" a="1"/>
  <c r="AB27" i="31" s="1"/>
  <c r="AB28" i="31" a="1"/>
  <c r="AB28" i="31" s="1"/>
  <c r="AB29" i="31" a="1"/>
  <c r="AB29" i="31" s="1"/>
  <c r="AB30" i="31" a="1"/>
  <c r="AB30" i="31" s="1"/>
  <c r="AB31" i="31" a="1"/>
  <c r="AB31" i="31" s="1"/>
  <c r="AB32" i="31" a="1"/>
  <c r="AB32" i="31" s="1"/>
  <c r="AB33" i="31" a="1"/>
  <c r="AB33" i="31" s="1"/>
  <c r="AB34" i="31" a="1"/>
  <c r="AB34" i="31" s="1"/>
  <c r="AB35" i="31" a="1"/>
  <c r="AB35" i="31" s="1"/>
  <c r="AB36" i="31" a="1"/>
  <c r="AB36" i="31" s="1"/>
  <c r="AB37" i="31" a="1"/>
  <c r="AB37" i="31" s="1"/>
  <c r="AB38" i="31" a="1"/>
  <c r="AB38" i="31" s="1"/>
  <c r="AB39" i="31" a="1"/>
  <c r="AB39" i="31" s="1"/>
  <c r="AB40" i="31" a="1"/>
  <c r="AB40" i="31" s="1"/>
  <c r="AB41" i="31" a="1"/>
  <c r="AB41" i="31" s="1"/>
  <c r="AB42" i="31" a="1"/>
  <c r="AB42" i="31" s="1"/>
  <c r="AB43" i="31" a="1"/>
  <c r="AB43" i="31" s="1"/>
  <c r="AB44" i="31" a="1"/>
  <c r="AB44" i="31" s="1"/>
  <c r="AB45" i="31" a="1"/>
  <c r="AB45" i="31" s="1"/>
  <c r="AB46" i="31" a="1"/>
  <c r="AB46" i="31" s="1"/>
  <c r="AB47" i="31" a="1"/>
  <c r="AB47" i="31" s="1"/>
  <c r="AB48" i="31" a="1"/>
  <c r="AB48" i="31" s="1"/>
  <c r="AB49" i="31" a="1"/>
  <c r="AB49" i="31" s="1"/>
  <c r="AB50" i="31" a="1"/>
  <c r="AB50" i="31" s="1"/>
  <c r="AB51" i="31" a="1"/>
  <c r="AB51" i="31" s="1"/>
  <c r="AB52" i="31" a="1"/>
  <c r="AB52" i="31" s="1"/>
  <c r="AB2" i="31" a="1"/>
  <c r="AB2" i="31" s="1"/>
  <c r="BC3" i="27" a="1"/>
  <c r="BC3" i="27" s="1"/>
  <c r="BC4" i="27" a="1"/>
  <c r="BC4" i="27" s="1"/>
  <c r="BC5" i="27" a="1"/>
  <c r="BC5" i="27" s="1"/>
  <c r="BC6" i="27" a="1"/>
  <c r="BC6" i="27" s="1"/>
  <c r="BC7" i="27" a="1"/>
  <c r="BC7" i="27" s="1"/>
  <c r="BC8" i="27" a="1"/>
  <c r="BC8" i="27" s="1"/>
  <c r="BC2" i="27" a="1"/>
  <c r="BC2" i="27" s="1"/>
  <c r="BB3" i="27" a="1"/>
  <c r="BB3" i="27" s="1"/>
  <c r="BB4" i="27" a="1"/>
  <c r="BB4" i="27" s="1"/>
  <c r="BB5" i="27" a="1"/>
  <c r="BB5" i="27" s="1"/>
  <c r="BB6" i="27" a="1"/>
  <c r="BB6" i="27" s="1"/>
  <c r="BB7" i="27" a="1"/>
  <c r="BB7" i="27" s="1"/>
  <c r="BB8" i="27" a="1"/>
  <c r="BB8" i="27" s="1"/>
  <c r="BB2" i="27" a="1"/>
  <c r="BB2" i="27" s="1"/>
  <c r="BY8" i="27" a="1"/>
  <c r="BY8" i="27" s="1"/>
  <c r="BX8" i="27" a="1"/>
  <c r="BX8" i="27" s="1"/>
  <c r="BW8" i="27" a="1"/>
  <c r="BW8" i="27" s="1"/>
  <c r="BV8" i="27" a="1"/>
  <c r="BV8" i="27" s="1"/>
  <c r="BU8" i="27" a="1"/>
  <c r="BU8" i="27" s="1"/>
  <c r="BT8" i="27" a="1"/>
  <c r="BT8" i="27" s="1"/>
  <c r="BS8" i="27" a="1"/>
  <c r="BS8" i="27" s="1"/>
  <c r="BR8" i="27" a="1"/>
  <c r="BR8" i="27" s="1"/>
  <c r="BQ8" i="27" a="1"/>
  <c r="BQ8" i="27" s="1"/>
  <c r="BP8" i="27" a="1"/>
  <c r="BP8" i="27" s="1"/>
  <c r="BO8" i="27" a="1"/>
  <c r="BO8" i="27" s="1"/>
  <c r="BN8" i="27" a="1"/>
  <c r="BN8" i="27" s="1"/>
  <c r="BM8" i="27" a="1"/>
  <c r="BM8" i="27" s="1"/>
  <c r="BL8" i="27" a="1"/>
  <c r="BL8" i="27" s="1"/>
  <c r="BK8" i="27" a="1"/>
  <c r="BK8" i="27" s="1"/>
  <c r="BJ8" i="27" a="1"/>
  <c r="BJ8" i="27" s="1"/>
  <c r="BI8" i="27" a="1"/>
  <c r="BI8" i="27" s="1"/>
  <c r="BH8" i="27" a="1"/>
  <c r="BH8" i="27" s="1"/>
  <c r="BG8" i="27" a="1"/>
  <c r="BG8" i="27" s="1"/>
  <c r="BF8" i="27" a="1"/>
  <c r="BF8" i="27" s="1"/>
  <c r="BE8" i="27" a="1"/>
  <c r="BE8" i="27" s="1"/>
  <c r="BD8" i="27" a="1"/>
  <c r="BD8" i="27" s="1"/>
  <c r="BA8" i="27" a="1"/>
  <c r="BA8" i="27" s="1"/>
  <c r="AZ8" i="27" a="1"/>
  <c r="AZ8" i="27" s="1"/>
  <c r="AY8" i="27" a="1"/>
  <c r="AY8" i="27" s="1"/>
  <c r="AX8" i="27" a="1"/>
  <c r="AX8" i="27" s="1"/>
  <c r="AW8" i="27" a="1"/>
  <c r="AW8" i="27" s="1"/>
  <c r="AV8" i="27" a="1"/>
  <c r="AV8" i="27" s="1"/>
  <c r="AU8" i="27" a="1"/>
  <c r="AU8" i="27" s="1"/>
  <c r="AT8" i="27" a="1"/>
  <c r="AT8" i="27" s="1"/>
  <c r="AR8" i="27" a="1"/>
  <c r="AR8" i="27" s="1"/>
  <c r="AQ8" i="27" a="1"/>
  <c r="AQ8" i="27" s="1"/>
  <c r="AP8" i="27" a="1"/>
  <c r="AP8" i="27" s="1"/>
  <c r="BY7" i="27" a="1"/>
  <c r="BY7" i="27" s="1"/>
  <c r="BX7" i="27" a="1"/>
  <c r="BX7" i="27" s="1"/>
  <c r="BW7" i="27" a="1"/>
  <c r="BW7" i="27" s="1"/>
  <c r="BV7" i="27" a="1"/>
  <c r="BV7" i="27" s="1"/>
  <c r="BU7" i="27" a="1"/>
  <c r="BU7" i="27" s="1"/>
  <c r="BT7" i="27" a="1"/>
  <c r="BT7" i="27" s="1"/>
  <c r="BS7" i="27" a="1"/>
  <c r="BS7" i="27" s="1"/>
  <c r="BR7" i="27" a="1"/>
  <c r="BR7" i="27" s="1"/>
  <c r="BQ7" i="27" a="1"/>
  <c r="BQ7" i="27" s="1"/>
  <c r="BP7" i="27" a="1"/>
  <c r="BP7" i="27" s="1"/>
  <c r="BO7" i="27" a="1"/>
  <c r="BO7" i="27" s="1"/>
  <c r="BN7" i="27" a="1"/>
  <c r="BN7" i="27" s="1"/>
  <c r="BM7" i="27" a="1"/>
  <c r="BM7" i="27" s="1"/>
  <c r="BL7" i="27" a="1"/>
  <c r="BL7" i="27" s="1"/>
  <c r="BK7" i="27" a="1"/>
  <c r="BK7" i="27" s="1"/>
  <c r="BJ7" i="27" a="1"/>
  <c r="BJ7" i="27" s="1"/>
  <c r="BI7" i="27" a="1"/>
  <c r="BI7" i="27" s="1"/>
  <c r="BH7" i="27" a="1"/>
  <c r="BH7" i="27" s="1"/>
  <c r="BG7" i="27" a="1"/>
  <c r="BG7" i="27" s="1"/>
  <c r="BF7" i="27" a="1"/>
  <c r="BF7" i="27" s="1"/>
  <c r="BE7" i="27" a="1"/>
  <c r="BE7" i="27" s="1"/>
  <c r="BD7" i="27" a="1"/>
  <c r="BD7" i="27" s="1"/>
  <c r="BA7" i="27" a="1"/>
  <c r="BA7" i="27" s="1"/>
  <c r="AZ7" i="27" a="1"/>
  <c r="AZ7" i="27" s="1"/>
  <c r="AY7" i="27" a="1"/>
  <c r="AY7" i="27" s="1"/>
  <c r="AX7" i="27" a="1"/>
  <c r="AX7" i="27" s="1"/>
  <c r="AW7" i="27" a="1"/>
  <c r="AW7" i="27" s="1"/>
  <c r="AV7" i="27" a="1"/>
  <c r="AV7" i="27" s="1"/>
  <c r="AU7" i="27" a="1"/>
  <c r="AU7" i="27" s="1"/>
  <c r="AT7" i="27" a="1"/>
  <c r="AT7" i="27" s="1"/>
  <c r="AR7" i="27" a="1"/>
  <c r="AR7" i="27" s="1"/>
  <c r="AQ7" i="27" a="1"/>
  <c r="AQ7" i="27" s="1"/>
  <c r="AP7" i="27" a="1"/>
  <c r="AP7" i="27" s="1"/>
  <c r="BY6" i="27" a="1"/>
  <c r="BY6" i="27" s="1"/>
  <c r="BX6" i="27" a="1"/>
  <c r="BX6" i="27" s="1"/>
  <c r="BW6" i="27" a="1"/>
  <c r="BW6" i="27" s="1"/>
  <c r="BV6" i="27" a="1"/>
  <c r="BV6" i="27" s="1"/>
  <c r="BU6" i="27" a="1"/>
  <c r="BU6" i="27" s="1"/>
  <c r="BT6" i="27" a="1"/>
  <c r="BT6" i="27" s="1"/>
  <c r="BS6" i="27" a="1"/>
  <c r="BS6" i="27" s="1"/>
  <c r="BR6" i="27" a="1"/>
  <c r="BR6" i="27" s="1"/>
  <c r="BQ6" i="27" a="1"/>
  <c r="BQ6" i="27" s="1"/>
  <c r="BP6" i="27" a="1"/>
  <c r="BP6" i="27" s="1"/>
  <c r="BO6" i="27" a="1"/>
  <c r="BO6" i="27" s="1"/>
  <c r="BN6" i="27" a="1"/>
  <c r="BN6" i="27" s="1"/>
  <c r="BM6" i="27" a="1"/>
  <c r="BM6" i="27" s="1"/>
  <c r="BL6" i="27" a="1"/>
  <c r="BL6" i="27" s="1"/>
  <c r="BK6" i="27" a="1"/>
  <c r="BK6" i="27" s="1"/>
  <c r="BJ6" i="27" a="1"/>
  <c r="BJ6" i="27" s="1"/>
  <c r="BI6" i="27" a="1"/>
  <c r="BI6" i="27" s="1"/>
  <c r="BH6" i="27" a="1"/>
  <c r="BH6" i="27" s="1"/>
  <c r="BG6" i="27" a="1"/>
  <c r="BG6" i="27" s="1"/>
  <c r="BF6" i="27" a="1"/>
  <c r="BF6" i="27" s="1"/>
  <c r="BE6" i="27" a="1"/>
  <c r="BE6" i="27" s="1"/>
  <c r="BD6" i="27" a="1"/>
  <c r="BD6" i="27" s="1"/>
  <c r="BA6" i="27" a="1"/>
  <c r="BA6" i="27" s="1"/>
  <c r="AZ6" i="27" a="1"/>
  <c r="AZ6" i="27" s="1"/>
  <c r="AY6" i="27" a="1"/>
  <c r="AY6" i="27" s="1"/>
  <c r="AX6" i="27" a="1"/>
  <c r="AX6" i="27" s="1"/>
  <c r="AW6" i="27" a="1"/>
  <c r="AW6" i="27" s="1"/>
  <c r="AV6" i="27" a="1"/>
  <c r="AV6" i="27" s="1"/>
  <c r="AU6" i="27" a="1"/>
  <c r="AU6" i="27" s="1"/>
  <c r="AT6" i="27" a="1"/>
  <c r="AT6" i="27" s="1"/>
  <c r="AS6" i="27" a="1"/>
  <c r="AS6" i="27" s="1"/>
  <c r="AR6" i="27" a="1"/>
  <c r="AR6" i="27" s="1"/>
  <c r="AQ6" i="27" a="1"/>
  <c r="AQ6" i="27" s="1"/>
  <c r="AP6" i="27" a="1"/>
  <c r="AP6" i="27" s="1"/>
  <c r="BY5" i="27" a="1"/>
  <c r="BY5" i="27" s="1"/>
  <c r="BX5" i="27" a="1"/>
  <c r="BX5" i="27" s="1"/>
  <c r="BW5" i="27" a="1"/>
  <c r="BW5" i="27" s="1"/>
  <c r="BV5" i="27" a="1"/>
  <c r="BV5" i="27" s="1"/>
  <c r="BU5" i="27" a="1"/>
  <c r="BU5" i="27" s="1"/>
  <c r="BT5" i="27" a="1"/>
  <c r="BT5" i="27" s="1"/>
  <c r="BS5" i="27" a="1"/>
  <c r="BS5" i="27" s="1"/>
  <c r="BR5" i="27" a="1"/>
  <c r="BR5" i="27" s="1"/>
  <c r="BQ5" i="27" a="1"/>
  <c r="BQ5" i="27" s="1"/>
  <c r="BP5" i="27" a="1"/>
  <c r="BP5" i="27" s="1"/>
  <c r="BO5" i="27" a="1"/>
  <c r="BO5" i="27" s="1"/>
  <c r="BN5" i="27" a="1"/>
  <c r="BN5" i="27" s="1"/>
  <c r="BM5" i="27" a="1"/>
  <c r="BM5" i="27" s="1"/>
  <c r="BL5" i="27" a="1"/>
  <c r="BL5" i="27" s="1"/>
  <c r="BK5" i="27" a="1"/>
  <c r="BK5" i="27" s="1"/>
  <c r="BJ5" i="27" a="1"/>
  <c r="BJ5" i="27" s="1"/>
  <c r="BI5" i="27" a="1"/>
  <c r="BI5" i="27" s="1"/>
  <c r="BH5" i="27" a="1"/>
  <c r="BH5" i="27" s="1"/>
  <c r="BG5" i="27" a="1"/>
  <c r="BG5" i="27" s="1"/>
  <c r="BF5" i="27" a="1"/>
  <c r="BF5" i="27" s="1"/>
  <c r="BE5" i="27" a="1"/>
  <c r="BE5" i="27" s="1"/>
  <c r="BD5" i="27" a="1"/>
  <c r="BD5" i="27" s="1"/>
  <c r="BA5" i="27" a="1"/>
  <c r="BA5" i="27" s="1"/>
  <c r="AZ5" i="27" a="1"/>
  <c r="AZ5" i="27" s="1"/>
  <c r="AY5" i="27" a="1"/>
  <c r="AY5" i="27" s="1"/>
  <c r="AX5" i="27" a="1"/>
  <c r="AX5" i="27" s="1"/>
  <c r="AW5" i="27" a="1"/>
  <c r="AW5" i="27" s="1"/>
  <c r="AV5" i="27" a="1"/>
  <c r="AV5" i="27" s="1"/>
  <c r="AU5" i="27" a="1"/>
  <c r="AU5" i="27" s="1"/>
  <c r="AT5" i="27" a="1"/>
  <c r="AT5" i="27" s="1"/>
  <c r="AS5" i="27" a="1"/>
  <c r="AS5" i="27" s="1"/>
  <c r="AR5" i="27" a="1"/>
  <c r="AR5" i="27" s="1"/>
  <c r="AQ5" i="27" a="1"/>
  <c r="AQ5" i="27" s="1"/>
  <c r="AP5" i="27" a="1"/>
  <c r="AP5" i="27" s="1"/>
  <c r="BY4" i="27" a="1"/>
  <c r="BY4" i="27" s="1"/>
  <c r="BX4" i="27" a="1"/>
  <c r="BX4" i="27" s="1"/>
  <c r="BW4" i="27" a="1"/>
  <c r="BW4" i="27" s="1"/>
  <c r="BV4" i="27" a="1"/>
  <c r="BV4" i="27" s="1"/>
  <c r="BU4" i="27" a="1"/>
  <c r="BU4" i="27" s="1"/>
  <c r="BT4" i="27" a="1"/>
  <c r="BT4" i="27" s="1"/>
  <c r="BS4" i="27" a="1"/>
  <c r="BS4" i="27" s="1"/>
  <c r="BR4" i="27" a="1"/>
  <c r="BR4" i="27" s="1"/>
  <c r="BQ4" i="27" a="1"/>
  <c r="BQ4" i="27" s="1"/>
  <c r="BP4" i="27" a="1"/>
  <c r="BP4" i="27" s="1"/>
  <c r="BO4" i="27" a="1"/>
  <c r="BO4" i="27" s="1"/>
  <c r="BN4" i="27" a="1"/>
  <c r="BN4" i="27" s="1"/>
  <c r="BM4" i="27" a="1"/>
  <c r="BM4" i="27" s="1"/>
  <c r="BL4" i="27" a="1"/>
  <c r="BL4" i="27" s="1"/>
  <c r="BK4" i="27" a="1"/>
  <c r="BK4" i="27" s="1"/>
  <c r="BJ4" i="27" a="1"/>
  <c r="BJ4" i="27" s="1"/>
  <c r="BI4" i="27" a="1"/>
  <c r="BI4" i="27" s="1"/>
  <c r="BH4" i="27" a="1"/>
  <c r="BH4" i="27" s="1"/>
  <c r="BG4" i="27" a="1"/>
  <c r="BG4" i="27" s="1"/>
  <c r="BF4" i="27" a="1"/>
  <c r="BF4" i="27" s="1"/>
  <c r="BE4" i="27" a="1"/>
  <c r="BE4" i="27" s="1"/>
  <c r="BD4" i="27" a="1"/>
  <c r="BD4" i="27" s="1"/>
  <c r="BA4" i="27" a="1"/>
  <c r="BA4" i="27" s="1"/>
  <c r="AZ4" i="27" a="1"/>
  <c r="AZ4" i="27" s="1"/>
  <c r="AY4" i="27" a="1"/>
  <c r="AY4" i="27" s="1"/>
  <c r="AX4" i="27" a="1"/>
  <c r="AX4" i="27" s="1"/>
  <c r="AW4" i="27" a="1"/>
  <c r="AW4" i="27" s="1"/>
  <c r="AV4" i="27" a="1"/>
  <c r="AV4" i="27" s="1"/>
  <c r="AU4" i="27" a="1"/>
  <c r="AU4" i="27" s="1"/>
  <c r="AT4" i="27" a="1"/>
  <c r="AT4" i="27" s="1"/>
  <c r="AS4" i="27" a="1"/>
  <c r="AS4" i="27" s="1"/>
  <c r="AR4" i="27" a="1"/>
  <c r="AR4" i="27" s="1"/>
  <c r="AQ4" i="27" a="1"/>
  <c r="AQ4" i="27" s="1"/>
  <c r="AP4" i="27" a="1"/>
  <c r="AP4" i="27" s="1"/>
  <c r="BY3" i="27" a="1"/>
  <c r="BY3" i="27" s="1"/>
  <c r="BX3" i="27" a="1"/>
  <c r="BX3" i="27" s="1"/>
  <c r="BW3" i="27" a="1"/>
  <c r="BW3" i="27" s="1"/>
  <c r="BV3" i="27" a="1"/>
  <c r="BV3" i="27" s="1"/>
  <c r="BU3" i="27" a="1"/>
  <c r="BU3" i="27" s="1"/>
  <c r="BT3" i="27" a="1"/>
  <c r="BT3" i="27" s="1"/>
  <c r="BS3" i="27" a="1"/>
  <c r="BS3" i="27" s="1"/>
  <c r="BR3" i="27" a="1"/>
  <c r="BR3" i="27" s="1"/>
  <c r="BQ3" i="27" a="1"/>
  <c r="BQ3" i="27" s="1"/>
  <c r="BP3" i="27" a="1"/>
  <c r="BP3" i="27" s="1"/>
  <c r="BO3" i="27" a="1"/>
  <c r="BO3" i="27" s="1"/>
  <c r="BN3" i="27" a="1"/>
  <c r="BN3" i="27" s="1"/>
  <c r="BM3" i="27" a="1"/>
  <c r="BM3" i="27" s="1"/>
  <c r="BL3" i="27" a="1"/>
  <c r="BL3" i="27" s="1"/>
  <c r="BK3" i="27" a="1"/>
  <c r="BK3" i="27" s="1"/>
  <c r="BJ3" i="27" a="1"/>
  <c r="BJ3" i="27" s="1"/>
  <c r="BI3" i="27" a="1"/>
  <c r="BI3" i="27" s="1"/>
  <c r="BH3" i="27" a="1"/>
  <c r="BH3" i="27" s="1"/>
  <c r="BG3" i="27" a="1"/>
  <c r="BG3" i="27" s="1"/>
  <c r="BF3" i="27" a="1"/>
  <c r="BF3" i="27" s="1"/>
  <c r="BE3" i="27" a="1"/>
  <c r="BE3" i="27" s="1"/>
  <c r="BD3" i="27" a="1"/>
  <c r="BD3" i="27" s="1"/>
  <c r="BA3" i="27" a="1"/>
  <c r="BA3" i="27" s="1"/>
  <c r="AZ3" i="27" a="1"/>
  <c r="AZ3" i="27" s="1"/>
  <c r="AY3" i="27" a="1"/>
  <c r="AY3" i="27" s="1"/>
  <c r="AX3" i="27" a="1"/>
  <c r="AX3" i="27" s="1"/>
  <c r="AW3" i="27" a="1"/>
  <c r="AW3" i="27" s="1"/>
  <c r="AV3" i="27" a="1"/>
  <c r="AV3" i="27" s="1"/>
  <c r="AU3" i="27" a="1"/>
  <c r="AU3" i="27" s="1"/>
  <c r="AT3" i="27" a="1"/>
  <c r="AT3" i="27" s="1"/>
  <c r="AS3" i="27" a="1"/>
  <c r="AS3" i="27" s="1"/>
  <c r="AR3" i="27" a="1"/>
  <c r="AR3" i="27" s="1"/>
  <c r="AQ3" i="27" a="1"/>
  <c r="AQ3" i="27" s="1"/>
  <c r="AP3" i="27" a="1"/>
  <c r="AP3" i="27" s="1"/>
  <c r="BY2" i="27" a="1"/>
  <c r="BY2" i="27" s="1"/>
  <c r="BX2" i="27" a="1"/>
  <c r="BX2" i="27" s="1"/>
  <c r="BW2" i="27" a="1"/>
  <c r="BW2" i="27" s="1"/>
  <c r="BV2" i="27" a="1"/>
  <c r="BV2" i="27" s="1"/>
  <c r="BU2" i="27" a="1"/>
  <c r="BU2" i="27" s="1"/>
  <c r="BT2" i="27" a="1"/>
  <c r="BT2" i="27" s="1"/>
  <c r="BS2" i="27" a="1"/>
  <c r="BS2" i="27" s="1"/>
  <c r="BR2" i="27" a="1"/>
  <c r="BR2" i="27" s="1"/>
  <c r="BQ2" i="27" a="1"/>
  <c r="BQ2" i="27" s="1"/>
  <c r="BP2" i="27" a="1"/>
  <c r="BP2" i="27" s="1"/>
  <c r="BO2" i="27" a="1"/>
  <c r="BO2" i="27" s="1"/>
  <c r="BN2" i="27" a="1"/>
  <c r="BN2" i="27" s="1"/>
  <c r="BM2" i="27" a="1"/>
  <c r="BM2" i="27" s="1"/>
  <c r="BL2" i="27" a="1"/>
  <c r="BL2" i="27" s="1"/>
  <c r="BK2" i="27" a="1"/>
  <c r="BK2" i="27" s="1"/>
  <c r="BJ2" i="27" a="1"/>
  <c r="BJ2" i="27" s="1"/>
  <c r="BI2" i="27" a="1"/>
  <c r="BI2" i="27" s="1"/>
  <c r="BH2" i="27" a="1"/>
  <c r="BH2" i="27" s="1"/>
  <c r="BG2" i="27" a="1"/>
  <c r="BG2" i="27" s="1"/>
  <c r="BF2" i="27" a="1"/>
  <c r="BF2" i="27" s="1"/>
  <c r="BE2" i="27" a="1"/>
  <c r="BE2" i="27" s="1"/>
  <c r="BD2" i="27" a="1"/>
  <c r="BD2" i="27" s="1"/>
  <c r="BA2" i="27" a="1"/>
  <c r="BA2" i="27" s="1"/>
  <c r="AZ2" i="27" a="1"/>
  <c r="AZ2" i="27" s="1"/>
  <c r="AY2" i="27" a="1"/>
  <c r="AY2" i="27" s="1"/>
  <c r="AX2" i="27" a="1"/>
  <c r="AX2" i="27" s="1"/>
  <c r="AW2" i="27" a="1"/>
  <c r="AW2" i="27" s="1"/>
  <c r="AV2" i="27" a="1"/>
  <c r="AV2" i="27" s="1"/>
  <c r="AU2" i="27" a="1"/>
  <c r="AU2" i="27" s="1"/>
  <c r="AT2" i="27" a="1"/>
  <c r="AT2" i="27" s="1"/>
  <c r="AS2" i="27" a="1"/>
  <c r="AS2" i="27" s="1"/>
  <c r="AR2" i="27" a="1"/>
  <c r="AR2" i="27" s="1"/>
  <c r="AQ2" i="27" a="1"/>
  <c r="AQ2" i="27" s="1"/>
  <c r="AP2" i="27" a="1"/>
  <c r="AP2" i="27" s="1"/>
  <c r="BA3" i="24" a="1"/>
  <c r="BA3" i="24" s="1"/>
  <c r="BB3" i="24" a="1"/>
  <c r="BB3" i="24" s="1"/>
  <c r="BC3" i="24" a="1"/>
  <c r="BC3" i="24" s="1"/>
  <c r="BD3" i="24" a="1"/>
  <c r="BD3" i="24" s="1"/>
  <c r="BE3" i="24" a="1"/>
  <c r="BE3" i="24" s="1"/>
  <c r="BF3" i="24" a="1"/>
  <c r="BF3" i="24" s="1"/>
  <c r="BG3" i="24" a="1"/>
  <c r="BG3" i="24" s="1"/>
  <c r="BH3" i="24" a="1"/>
  <c r="BH3" i="24" s="1"/>
  <c r="BI3" i="24" a="1"/>
  <c r="BI3" i="24" s="1"/>
  <c r="BJ3" i="24" a="1"/>
  <c r="BJ3" i="24" s="1"/>
  <c r="BK3" i="24" a="1"/>
  <c r="BK3" i="24" s="1"/>
  <c r="BL3" i="24" a="1"/>
  <c r="BL3" i="24" s="1"/>
  <c r="BM3" i="24" a="1"/>
  <c r="BM3" i="24" s="1"/>
  <c r="BN3" i="24" a="1"/>
  <c r="BN3" i="24" s="1"/>
  <c r="BO3" i="24" a="1"/>
  <c r="BO3" i="24" s="1"/>
  <c r="BP3" i="24" a="1"/>
  <c r="BP3" i="24" s="1"/>
  <c r="BQ3" i="24" a="1"/>
  <c r="BQ3" i="24" s="1"/>
  <c r="BR3" i="24" a="1"/>
  <c r="BR3" i="24" s="1"/>
  <c r="BS3" i="24" a="1"/>
  <c r="BS3" i="24" s="1"/>
  <c r="BT3" i="24" a="1"/>
  <c r="BT3" i="24" s="1"/>
  <c r="BU3" i="24" a="1"/>
  <c r="BU3" i="24" s="1"/>
  <c r="BV3" i="24" a="1"/>
  <c r="BV3" i="24" s="1"/>
  <c r="BW3" i="24" a="1"/>
  <c r="BW3" i="24" s="1"/>
  <c r="BX3" i="24" a="1"/>
  <c r="BX3" i="24" s="1"/>
  <c r="BY3" i="24" a="1"/>
  <c r="BY3" i="24" s="1"/>
  <c r="BZ3" i="24" a="1"/>
  <c r="BZ3" i="24" s="1"/>
  <c r="CA3" i="24" a="1"/>
  <c r="CA3" i="24" s="1"/>
  <c r="CB3" i="24" a="1"/>
  <c r="CB3" i="24" s="1"/>
  <c r="CC3" i="24" a="1"/>
  <c r="CC3" i="24" s="1"/>
  <c r="CD3" i="24" a="1"/>
  <c r="CD3" i="24" s="1"/>
  <c r="CE3" i="24" a="1"/>
  <c r="CE3" i="24" s="1"/>
  <c r="CF3" i="24" a="1"/>
  <c r="CF3" i="24" s="1"/>
  <c r="CG3" i="24" a="1"/>
  <c r="CG3" i="24" s="1"/>
  <c r="CH3" i="24" a="1"/>
  <c r="CH3" i="24" s="1"/>
  <c r="CI3" i="24" a="1"/>
  <c r="CI3" i="24" s="1"/>
  <c r="CJ3" i="24" a="1"/>
  <c r="CJ3" i="24" s="1"/>
  <c r="CK3" i="24" a="1"/>
  <c r="CK3" i="24" s="1"/>
  <c r="CL3" i="24" a="1"/>
  <c r="CL3" i="24" s="1"/>
  <c r="CM3" i="24" a="1"/>
  <c r="CM3" i="24" s="1"/>
  <c r="CN3" i="24" a="1"/>
  <c r="CN3" i="24" s="1"/>
  <c r="CO3" i="24" a="1"/>
  <c r="CO3" i="24" s="1"/>
  <c r="CP3" i="24" a="1"/>
  <c r="CP3" i="24" s="1"/>
  <c r="CQ3" i="24" a="1"/>
  <c r="CQ3" i="24" s="1"/>
  <c r="CR3" i="24" a="1"/>
  <c r="CR3" i="24" s="1"/>
  <c r="CS3" i="24" a="1"/>
  <c r="CS3" i="24" s="1"/>
  <c r="CT3" i="24" a="1"/>
  <c r="CT3" i="24" s="1"/>
  <c r="CU3" i="24" a="1"/>
  <c r="CU3" i="24" s="1"/>
  <c r="BA4" i="24" a="1"/>
  <c r="BA4" i="24" s="1"/>
  <c r="BB4" i="24" a="1"/>
  <c r="BB4" i="24" s="1"/>
  <c r="BC4" i="24" a="1"/>
  <c r="BC4" i="24" s="1"/>
  <c r="BD4" i="24" a="1"/>
  <c r="BD4" i="24" s="1"/>
  <c r="BE4" i="24" a="1"/>
  <c r="BE4" i="24" s="1"/>
  <c r="BF4" i="24" a="1"/>
  <c r="BF4" i="24" s="1"/>
  <c r="BG4" i="24" a="1"/>
  <c r="BG4" i="24" s="1"/>
  <c r="BH4" i="24" a="1"/>
  <c r="BH4" i="24" s="1"/>
  <c r="BI4" i="24" a="1"/>
  <c r="BI4" i="24" s="1"/>
  <c r="BJ4" i="24" a="1"/>
  <c r="BJ4" i="24" s="1"/>
  <c r="BK4" i="24" a="1"/>
  <c r="BK4" i="24" s="1"/>
  <c r="BL4" i="24" a="1"/>
  <c r="BL4" i="24" s="1"/>
  <c r="BM4" i="24" a="1"/>
  <c r="BM4" i="24" s="1"/>
  <c r="BN4" i="24" a="1"/>
  <c r="BN4" i="24" s="1"/>
  <c r="BO4" i="24" a="1"/>
  <c r="BO4" i="24" s="1"/>
  <c r="BP4" i="24" a="1"/>
  <c r="BP4" i="24" s="1"/>
  <c r="BQ4" i="24" a="1"/>
  <c r="BQ4" i="24" s="1"/>
  <c r="BR4" i="24" a="1"/>
  <c r="BR4" i="24" s="1"/>
  <c r="BS4" i="24" a="1"/>
  <c r="BS4" i="24" s="1"/>
  <c r="BT4" i="24" a="1"/>
  <c r="BT4" i="24" s="1"/>
  <c r="BU4" i="24" a="1"/>
  <c r="BU4" i="24" s="1"/>
  <c r="BV4" i="24" a="1"/>
  <c r="BV4" i="24" s="1"/>
  <c r="BW4" i="24" a="1"/>
  <c r="BW4" i="24" s="1"/>
  <c r="BX4" i="24" a="1"/>
  <c r="BX4" i="24" s="1"/>
  <c r="BY4" i="24" a="1"/>
  <c r="BY4" i="24" s="1"/>
  <c r="BZ4" i="24" a="1"/>
  <c r="BZ4" i="24" s="1"/>
  <c r="CA4" i="24" a="1"/>
  <c r="CA4" i="24" s="1"/>
  <c r="CB4" i="24" a="1"/>
  <c r="CB4" i="24" s="1"/>
  <c r="CC4" i="24" a="1"/>
  <c r="CC4" i="24" s="1"/>
  <c r="CD4" i="24" a="1"/>
  <c r="CD4" i="24" s="1"/>
  <c r="CE4" i="24" a="1"/>
  <c r="CE4" i="24" s="1"/>
  <c r="CF4" i="24" a="1"/>
  <c r="CF4" i="24" s="1"/>
  <c r="CG4" i="24" a="1"/>
  <c r="CG4" i="24" s="1"/>
  <c r="CH4" i="24" a="1"/>
  <c r="CH4" i="24" s="1"/>
  <c r="CI4" i="24" a="1"/>
  <c r="CI4" i="24" s="1"/>
  <c r="CJ4" i="24" a="1"/>
  <c r="CJ4" i="24" s="1"/>
  <c r="CK4" i="24" a="1"/>
  <c r="CK4" i="24" s="1"/>
  <c r="CL4" i="24" a="1"/>
  <c r="CL4" i="24" s="1"/>
  <c r="CM4" i="24" a="1"/>
  <c r="CM4" i="24" s="1"/>
  <c r="CN4" i="24" a="1"/>
  <c r="CN4" i="24" s="1"/>
  <c r="CO4" i="24" a="1"/>
  <c r="CO4" i="24" s="1"/>
  <c r="CP4" i="24" a="1"/>
  <c r="CP4" i="24" s="1"/>
  <c r="CQ4" i="24" a="1"/>
  <c r="CQ4" i="24" s="1"/>
  <c r="CR4" i="24" a="1"/>
  <c r="CR4" i="24" s="1"/>
  <c r="CS4" i="24" a="1"/>
  <c r="CS4" i="24" s="1"/>
  <c r="CT4" i="24" a="1"/>
  <c r="CT4" i="24" s="1"/>
  <c r="CU4" i="24" a="1"/>
  <c r="CU4" i="24" s="1"/>
  <c r="BA5" i="24" a="1"/>
  <c r="BA5" i="24" s="1"/>
  <c r="BB5" i="24" a="1"/>
  <c r="BB5" i="24" s="1"/>
  <c r="BC5" i="24" a="1"/>
  <c r="BC5" i="24" s="1"/>
  <c r="BD5" i="24" a="1"/>
  <c r="BD5" i="24" s="1"/>
  <c r="BE5" i="24" a="1"/>
  <c r="BE5" i="24" s="1"/>
  <c r="BF5" i="24" a="1"/>
  <c r="BF5" i="24" s="1"/>
  <c r="BG5" i="24" a="1"/>
  <c r="BG5" i="24" s="1"/>
  <c r="BH5" i="24" a="1"/>
  <c r="BH5" i="24" s="1"/>
  <c r="BI5" i="24" a="1"/>
  <c r="BI5" i="24" s="1"/>
  <c r="BJ5" i="24" a="1"/>
  <c r="BJ5" i="24" s="1"/>
  <c r="BK5" i="24" a="1"/>
  <c r="BK5" i="24" s="1"/>
  <c r="BL5" i="24" a="1"/>
  <c r="BL5" i="24" s="1"/>
  <c r="BM5" i="24" a="1"/>
  <c r="BM5" i="24" s="1"/>
  <c r="BN5" i="24" a="1"/>
  <c r="BN5" i="24" s="1"/>
  <c r="BO5" i="24" a="1"/>
  <c r="BO5" i="24" s="1"/>
  <c r="BP5" i="24" a="1"/>
  <c r="BP5" i="24" s="1"/>
  <c r="BQ5" i="24" a="1"/>
  <c r="BQ5" i="24" s="1"/>
  <c r="BR5" i="24" a="1"/>
  <c r="BR5" i="24" s="1"/>
  <c r="BS5" i="24" a="1"/>
  <c r="BS5" i="24" s="1"/>
  <c r="BT5" i="24" a="1"/>
  <c r="BT5" i="24" s="1"/>
  <c r="BU5" i="24" a="1"/>
  <c r="BU5" i="24" s="1"/>
  <c r="BV5" i="24" a="1"/>
  <c r="BV5" i="24" s="1"/>
  <c r="BW5" i="24" a="1"/>
  <c r="BW5" i="24" s="1"/>
  <c r="BX5" i="24" a="1"/>
  <c r="BX5" i="24" s="1"/>
  <c r="BY5" i="24" a="1"/>
  <c r="BY5" i="24" s="1"/>
  <c r="BZ5" i="24" a="1"/>
  <c r="BZ5" i="24" s="1"/>
  <c r="CA5" i="24" a="1"/>
  <c r="CA5" i="24" s="1"/>
  <c r="CB5" i="24" a="1"/>
  <c r="CB5" i="24" s="1"/>
  <c r="CC5" i="24" a="1"/>
  <c r="CC5" i="24" s="1"/>
  <c r="CD5" i="24" a="1"/>
  <c r="CD5" i="24" s="1"/>
  <c r="CE5" i="24" a="1"/>
  <c r="CE5" i="24" s="1"/>
  <c r="CF5" i="24" a="1"/>
  <c r="CF5" i="24" s="1"/>
  <c r="CG5" i="24" a="1"/>
  <c r="CG5" i="24" s="1"/>
  <c r="CH5" i="24" a="1"/>
  <c r="CH5" i="24" s="1"/>
  <c r="CI5" i="24" a="1"/>
  <c r="CI5" i="24" s="1"/>
  <c r="CJ5" i="24" a="1"/>
  <c r="CJ5" i="24" s="1"/>
  <c r="CK5" i="24" a="1"/>
  <c r="CK5" i="24" s="1"/>
  <c r="CL5" i="24" a="1"/>
  <c r="CL5" i="24" s="1"/>
  <c r="CM5" i="24" a="1"/>
  <c r="CM5" i="24" s="1"/>
  <c r="CN5" i="24" a="1"/>
  <c r="CN5" i="24" s="1"/>
  <c r="CO5" i="24" a="1"/>
  <c r="CO5" i="24" s="1"/>
  <c r="CP5" i="24" a="1"/>
  <c r="CP5" i="24" s="1"/>
  <c r="CQ5" i="24" a="1"/>
  <c r="CQ5" i="24" s="1"/>
  <c r="CR5" i="24" a="1"/>
  <c r="CR5" i="24" s="1"/>
  <c r="CS5" i="24" a="1"/>
  <c r="CS5" i="24" s="1"/>
  <c r="CT5" i="24" a="1"/>
  <c r="CT5" i="24" s="1"/>
  <c r="CU5" i="24" a="1"/>
  <c r="CU5" i="24" s="1"/>
  <c r="BA6" i="24" a="1"/>
  <c r="BA6" i="24" s="1"/>
  <c r="BB6" i="24" a="1"/>
  <c r="BB6" i="24" s="1"/>
  <c r="BC6" i="24" a="1"/>
  <c r="BC6" i="24" s="1"/>
  <c r="BD6" i="24" a="1"/>
  <c r="BD6" i="24" s="1"/>
  <c r="BE6" i="24" a="1"/>
  <c r="BE6" i="24" s="1"/>
  <c r="BF6" i="24" a="1"/>
  <c r="BF6" i="24" s="1"/>
  <c r="BG6" i="24" a="1"/>
  <c r="BG6" i="24" s="1"/>
  <c r="BH6" i="24" a="1"/>
  <c r="BH6" i="24" s="1"/>
  <c r="BI6" i="24" a="1"/>
  <c r="BI6" i="24" s="1"/>
  <c r="BJ6" i="24" a="1"/>
  <c r="BJ6" i="24" s="1"/>
  <c r="BK6" i="24" a="1"/>
  <c r="BK6" i="24" s="1"/>
  <c r="BL6" i="24" a="1"/>
  <c r="BL6" i="24" s="1"/>
  <c r="BM6" i="24" a="1"/>
  <c r="BM6" i="24" s="1"/>
  <c r="BN6" i="24" a="1"/>
  <c r="BN6" i="24" s="1"/>
  <c r="BO6" i="24" a="1"/>
  <c r="BO6" i="24" s="1"/>
  <c r="BP6" i="24" a="1"/>
  <c r="BP6" i="24" s="1"/>
  <c r="BQ6" i="24" a="1"/>
  <c r="BQ6" i="24" s="1"/>
  <c r="BR6" i="24" a="1"/>
  <c r="BR6" i="24" s="1"/>
  <c r="BS6" i="24" a="1"/>
  <c r="BS6" i="24" s="1"/>
  <c r="BT6" i="24" a="1"/>
  <c r="BT6" i="24" s="1"/>
  <c r="BV6" i="24" a="1"/>
  <c r="BV6" i="24" s="1"/>
  <c r="BW6" i="24" a="1"/>
  <c r="BW6" i="24" s="1"/>
  <c r="BX6" i="24" a="1"/>
  <c r="BX6" i="24" s="1"/>
  <c r="BY6" i="24" a="1"/>
  <c r="BY6" i="24" s="1"/>
  <c r="BZ6" i="24" a="1"/>
  <c r="BZ6" i="24" s="1"/>
  <c r="CA6" i="24" a="1"/>
  <c r="CA6" i="24" s="1"/>
  <c r="CB6" i="24" a="1"/>
  <c r="CB6" i="24" s="1"/>
  <c r="CC6" i="24" a="1"/>
  <c r="CC6" i="24" s="1"/>
  <c r="CD6" i="24" a="1"/>
  <c r="CD6" i="24" s="1"/>
  <c r="CE6" i="24" a="1"/>
  <c r="CE6" i="24" s="1"/>
  <c r="CF6" i="24" a="1"/>
  <c r="CF6" i="24" s="1"/>
  <c r="CG6" i="24" a="1"/>
  <c r="CG6" i="24" s="1"/>
  <c r="CH6" i="24" a="1"/>
  <c r="CH6" i="24" s="1"/>
  <c r="CI6" i="24" a="1"/>
  <c r="CI6" i="24" s="1"/>
  <c r="CJ6" i="24" a="1"/>
  <c r="CJ6" i="24" s="1"/>
  <c r="CK6" i="24" a="1"/>
  <c r="CK6" i="24" s="1"/>
  <c r="CL6" i="24" a="1"/>
  <c r="CL6" i="24" s="1"/>
  <c r="CM6" i="24" a="1"/>
  <c r="CM6" i="24" s="1"/>
  <c r="CN6" i="24" a="1"/>
  <c r="CN6" i="24" s="1"/>
  <c r="CO6" i="24" a="1"/>
  <c r="CO6" i="24" s="1"/>
  <c r="CP6" i="24" a="1"/>
  <c r="CP6" i="24" s="1"/>
  <c r="CQ6" i="24" a="1"/>
  <c r="CQ6" i="24" s="1"/>
  <c r="CR6" i="24" a="1"/>
  <c r="CR6" i="24" s="1"/>
  <c r="CS6" i="24" a="1"/>
  <c r="CS6" i="24" s="1"/>
  <c r="CT6" i="24" a="1"/>
  <c r="CT6" i="24" s="1"/>
  <c r="CU6" i="24" a="1"/>
  <c r="CU6" i="24" s="1"/>
  <c r="BA7" i="24" a="1"/>
  <c r="BA7" i="24" s="1"/>
  <c r="BB7" i="24" a="1"/>
  <c r="BB7" i="24" s="1"/>
  <c r="BC7" i="24" a="1"/>
  <c r="BC7" i="24" s="1"/>
  <c r="BD7" i="24" a="1"/>
  <c r="BD7" i="24" s="1"/>
  <c r="BE7" i="24" a="1"/>
  <c r="BE7" i="24" s="1"/>
  <c r="BF7" i="24" a="1"/>
  <c r="BF7" i="24" s="1"/>
  <c r="BG7" i="24" a="1"/>
  <c r="BG7" i="24" s="1"/>
  <c r="BH7" i="24" a="1"/>
  <c r="BH7" i="24" s="1"/>
  <c r="BI7" i="24" a="1"/>
  <c r="BI7" i="24" s="1"/>
  <c r="BJ7" i="24" a="1"/>
  <c r="BJ7" i="24" s="1"/>
  <c r="BK7" i="24" a="1"/>
  <c r="BK7" i="24" s="1"/>
  <c r="BL7" i="24" a="1"/>
  <c r="BL7" i="24" s="1"/>
  <c r="BM7" i="24" a="1"/>
  <c r="BM7" i="24" s="1"/>
  <c r="BN7" i="24" a="1"/>
  <c r="BN7" i="24" s="1"/>
  <c r="BO7" i="24" a="1"/>
  <c r="BO7" i="24" s="1"/>
  <c r="BP7" i="24" a="1"/>
  <c r="BP7" i="24" s="1"/>
  <c r="BQ7" i="24" a="1"/>
  <c r="BQ7" i="24" s="1"/>
  <c r="BR7" i="24" a="1"/>
  <c r="BR7" i="24" s="1"/>
  <c r="BS7" i="24" a="1"/>
  <c r="BS7" i="24" s="1"/>
  <c r="BT7" i="24" a="1"/>
  <c r="BT7" i="24" s="1"/>
  <c r="BV7" i="24" a="1"/>
  <c r="BV7" i="24" s="1"/>
  <c r="BW7" i="24" a="1"/>
  <c r="BW7" i="24" s="1"/>
  <c r="BX7" i="24" a="1"/>
  <c r="BX7" i="24" s="1"/>
  <c r="BY7" i="24" a="1"/>
  <c r="BY7" i="24" s="1"/>
  <c r="BZ7" i="24" a="1"/>
  <c r="BZ7" i="24" s="1"/>
  <c r="CA7" i="24" a="1"/>
  <c r="CA7" i="24" s="1"/>
  <c r="CB7" i="24" a="1"/>
  <c r="CB7" i="24" s="1"/>
  <c r="CC7" i="24" a="1"/>
  <c r="CC7" i="24" s="1"/>
  <c r="CD7" i="24" a="1"/>
  <c r="CD7" i="24" s="1"/>
  <c r="CE7" i="24" a="1"/>
  <c r="CE7" i="24" s="1"/>
  <c r="CF7" i="24" a="1"/>
  <c r="CF7" i="24" s="1"/>
  <c r="CG7" i="24" a="1"/>
  <c r="CG7" i="24" s="1"/>
  <c r="CH7" i="24" a="1"/>
  <c r="CH7" i="24" s="1"/>
  <c r="CI7" i="24" a="1"/>
  <c r="CI7" i="24" s="1"/>
  <c r="CJ7" i="24" a="1"/>
  <c r="CJ7" i="24" s="1"/>
  <c r="CK7" i="24" a="1"/>
  <c r="CK7" i="24" s="1"/>
  <c r="CL7" i="24" a="1"/>
  <c r="CL7" i="24" s="1"/>
  <c r="CM7" i="24" a="1"/>
  <c r="CM7" i="24" s="1"/>
  <c r="CN7" i="24" a="1"/>
  <c r="CN7" i="24" s="1"/>
  <c r="CO7" i="24" a="1"/>
  <c r="CO7" i="24" s="1"/>
  <c r="CP7" i="24" a="1"/>
  <c r="CP7" i="24" s="1"/>
  <c r="CQ7" i="24" a="1"/>
  <c r="CQ7" i="24" s="1"/>
  <c r="CR7" i="24" a="1"/>
  <c r="CR7" i="24" s="1"/>
  <c r="CS7" i="24" a="1"/>
  <c r="CS7" i="24" s="1"/>
  <c r="CT7" i="24" a="1"/>
  <c r="CT7" i="24" s="1"/>
  <c r="CU7" i="24" a="1"/>
  <c r="CU7" i="24" s="1"/>
  <c r="BA8" i="24" a="1"/>
  <c r="BA8" i="24" s="1"/>
  <c r="BB8" i="24" a="1"/>
  <c r="BB8" i="24" s="1"/>
  <c r="BC8" i="24" a="1"/>
  <c r="BC8" i="24" s="1"/>
  <c r="BD8" i="24" a="1"/>
  <c r="BD8" i="24" s="1"/>
  <c r="BE8" i="24" a="1"/>
  <c r="BE8" i="24" s="1"/>
  <c r="BF8" i="24" a="1"/>
  <c r="BF8" i="24" s="1"/>
  <c r="BG8" i="24" a="1"/>
  <c r="BG8" i="24" s="1"/>
  <c r="BH8" i="24" a="1"/>
  <c r="BH8" i="24" s="1"/>
  <c r="BI8" i="24" a="1"/>
  <c r="BI8" i="24" s="1"/>
  <c r="BJ8" i="24" a="1"/>
  <c r="BJ8" i="24" s="1"/>
  <c r="BK8" i="24" a="1"/>
  <c r="BK8" i="24" s="1"/>
  <c r="BL8" i="24" a="1"/>
  <c r="BL8" i="24" s="1"/>
  <c r="BM8" i="24" a="1"/>
  <c r="BM8" i="24" s="1"/>
  <c r="BN8" i="24" a="1"/>
  <c r="BN8" i="24" s="1"/>
  <c r="BO8" i="24" a="1"/>
  <c r="BO8" i="24" s="1"/>
  <c r="BP8" i="24" a="1"/>
  <c r="BP8" i="24" s="1"/>
  <c r="BQ8" i="24" a="1"/>
  <c r="BQ8" i="24" s="1"/>
  <c r="BR8" i="24" a="1"/>
  <c r="BR8" i="24" s="1"/>
  <c r="BS8" i="24" a="1"/>
  <c r="BS8" i="24" s="1"/>
  <c r="BT8" i="24" a="1"/>
  <c r="BT8" i="24" s="1"/>
  <c r="BV8" i="24" a="1"/>
  <c r="BV8" i="24" s="1"/>
  <c r="BW8" i="24" a="1"/>
  <c r="BW8" i="24" s="1"/>
  <c r="BX8" i="24" a="1"/>
  <c r="BX8" i="24" s="1"/>
  <c r="BY8" i="24" a="1"/>
  <c r="BY8" i="24" s="1"/>
  <c r="BZ8" i="24" a="1"/>
  <c r="BZ8" i="24" s="1"/>
  <c r="CA8" i="24" a="1"/>
  <c r="CA8" i="24" s="1"/>
  <c r="CB8" i="24" a="1"/>
  <c r="CB8" i="24" s="1"/>
  <c r="CC8" i="24" a="1"/>
  <c r="CC8" i="24" s="1"/>
  <c r="CD8" i="24" a="1"/>
  <c r="CD8" i="24" s="1"/>
  <c r="CE8" i="24" a="1"/>
  <c r="CE8" i="24" s="1"/>
  <c r="CF8" i="24" a="1"/>
  <c r="CF8" i="24" s="1"/>
  <c r="CG8" i="24" a="1"/>
  <c r="CG8" i="24" s="1"/>
  <c r="CH8" i="24" a="1"/>
  <c r="CH8" i="24" s="1"/>
  <c r="CI8" i="24" a="1"/>
  <c r="CI8" i="24" s="1"/>
  <c r="CJ8" i="24" a="1"/>
  <c r="CJ8" i="24" s="1"/>
  <c r="CK8" i="24" a="1"/>
  <c r="CK8" i="24" s="1"/>
  <c r="CL8" i="24" a="1"/>
  <c r="CL8" i="24" s="1"/>
  <c r="CM8" i="24" a="1"/>
  <c r="CM8" i="24" s="1"/>
  <c r="CN8" i="24" a="1"/>
  <c r="CN8" i="24" s="1"/>
  <c r="CO8" i="24" a="1"/>
  <c r="CO8" i="24" s="1"/>
  <c r="CP8" i="24" a="1"/>
  <c r="CP8" i="24" s="1"/>
  <c r="CQ8" i="24" a="1"/>
  <c r="CQ8" i="24" s="1"/>
  <c r="CR8" i="24" a="1"/>
  <c r="CR8" i="24" s="1"/>
  <c r="CS8" i="24" a="1"/>
  <c r="CS8" i="24" s="1"/>
  <c r="CT8" i="24" a="1"/>
  <c r="CT8" i="24" s="1"/>
  <c r="CU8" i="24" a="1"/>
  <c r="CU8" i="24" s="1"/>
  <c r="BA9" i="24" a="1"/>
  <c r="BA9" i="24" s="1"/>
  <c r="BB9" i="24" a="1"/>
  <c r="BB9" i="24" s="1"/>
  <c r="BC9" i="24" a="1"/>
  <c r="BC9" i="24" s="1"/>
  <c r="BD9" i="24" a="1"/>
  <c r="BD9" i="24" s="1"/>
  <c r="BE9" i="24" a="1"/>
  <c r="BE9" i="24" s="1"/>
  <c r="BF9" i="24" a="1"/>
  <c r="BF9" i="24" s="1"/>
  <c r="BG9" i="24" a="1"/>
  <c r="BG9" i="24" s="1"/>
  <c r="BH9" i="24" a="1"/>
  <c r="BH9" i="24" s="1"/>
  <c r="BI9" i="24" a="1"/>
  <c r="BI9" i="24" s="1"/>
  <c r="BJ9" i="24" a="1"/>
  <c r="BJ9" i="24" s="1"/>
  <c r="BK9" i="24" a="1"/>
  <c r="BK9" i="24" s="1"/>
  <c r="BL9" i="24" a="1"/>
  <c r="BL9" i="24" s="1"/>
  <c r="BM9" i="24" a="1"/>
  <c r="BM9" i="24" s="1"/>
  <c r="BN9" i="24" a="1"/>
  <c r="BN9" i="24" s="1"/>
  <c r="BO9" i="24" a="1"/>
  <c r="BO9" i="24" s="1"/>
  <c r="BP9" i="24" a="1"/>
  <c r="BP9" i="24" s="1"/>
  <c r="BQ9" i="24" a="1"/>
  <c r="BQ9" i="24" s="1"/>
  <c r="BR9" i="24" a="1"/>
  <c r="BR9" i="24" s="1"/>
  <c r="BS9" i="24" a="1"/>
  <c r="BS9" i="24" s="1"/>
  <c r="BT9" i="24" a="1"/>
  <c r="BT9" i="24" s="1"/>
  <c r="BU9" i="24" a="1"/>
  <c r="BU9" i="24" s="1"/>
  <c r="BV9" i="24" a="1"/>
  <c r="BV9" i="24" s="1"/>
  <c r="BW9" i="24" a="1"/>
  <c r="BW9" i="24" s="1"/>
  <c r="BX9" i="24" a="1"/>
  <c r="BX9" i="24" s="1"/>
  <c r="BY9" i="24" a="1"/>
  <c r="BY9" i="24" s="1"/>
  <c r="BZ9" i="24" a="1"/>
  <c r="BZ9" i="24" s="1"/>
  <c r="CA9" i="24" a="1"/>
  <c r="CA9" i="24" s="1"/>
  <c r="CB9" i="24" a="1"/>
  <c r="CB9" i="24" s="1"/>
  <c r="CC9" i="24" a="1"/>
  <c r="CC9" i="24" s="1"/>
  <c r="CD9" i="24" a="1"/>
  <c r="CD9" i="24" s="1"/>
  <c r="CE9" i="24" a="1"/>
  <c r="CE9" i="24" s="1"/>
  <c r="CF9" i="24" a="1"/>
  <c r="CF9" i="24" s="1"/>
  <c r="CG9" i="24" a="1"/>
  <c r="CG9" i="24" s="1"/>
  <c r="CH9" i="24" a="1"/>
  <c r="CH9" i="24" s="1"/>
  <c r="CI9" i="24" a="1"/>
  <c r="CI9" i="24" s="1"/>
  <c r="CJ9" i="24" a="1"/>
  <c r="CJ9" i="24" s="1"/>
  <c r="CK9" i="24" a="1"/>
  <c r="CK9" i="24" s="1"/>
  <c r="CL9" i="24" a="1"/>
  <c r="CL9" i="24" s="1"/>
  <c r="CM9" i="24" a="1"/>
  <c r="CM9" i="24" s="1"/>
  <c r="CN9" i="24" a="1"/>
  <c r="CN9" i="24" s="1"/>
  <c r="CO9" i="24" a="1"/>
  <c r="CO9" i="24" s="1"/>
  <c r="CP9" i="24" a="1"/>
  <c r="CP9" i="24" s="1"/>
  <c r="CQ9" i="24" a="1"/>
  <c r="CQ9" i="24" s="1"/>
  <c r="CR9" i="24" a="1"/>
  <c r="CR9" i="24" s="1"/>
  <c r="CS9" i="24" a="1"/>
  <c r="CS9" i="24" s="1"/>
  <c r="CT9" i="24" a="1"/>
  <c r="CT9" i="24" s="1"/>
  <c r="CU9" i="24" a="1"/>
  <c r="CU9" i="24" s="1"/>
  <c r="BA10" i="24" a="1"/>
  <c r="BA10" i="24" s="1"/>
  <c r="BB10" i="24" a="1"/>
  <c r="BB10" i="24" s="1"/>
  <c r="BC10" i="24" a="1"/>
  <c r="BC10" i="24" s="1"/>
  <c r="BD10" i="24" a="1"/>
  <c r="BD10" i="24" s="1"/>
  <c r="BE10" i="24" a="1"/>
  <c r="BE10" i="24" s="1"/>
  <c r="BF10" i="24" a="1"/>
  <c r="BF10" i="24" s="1"/>
  <c r="BG10" i="24" a="1"/>
  <c r="BG10" i="24" s="1"/>
  <c r="BH10" i="24" a="1"/>
  <c r="BH10" i="24" s="1"/>
  <c r="BI10" i="24" a="1"/>
  <c r="BI10" i="24" s="1"/>
  <c r="BJ10" i="24" a="1"/>
  <c r="BJ10" i="24" s="1"/>
  <c r="BK10" i="24" a="1"/>
  <c r="BK10" i="24" s="1"/>
  <c r="BL10" i="24" a="1"/>
  <c r="BL10" i="24" s="1"/>
  <c r="BM10" i="24" a="1"/>
  <c r="BM10" i="24" s="1"/>
  <c r="BN10" i="24" a="1"/>
  <c r="BN10" i="24" s="1"/>
  <c r="BO10" i="24" a="1"/>
  <c r="BO10" i="24" s="1"/>
  <c r="BP10" i="24" a="1"/>
  <c r="BP10" i="24" s="1"/>
  <c r="BQ10" i="24" a="1"/>
  <c r="BQ10" i="24" s="1"/>
  <c r="BR10" i="24" a="1"/>
  <c r="BR10" i="24" s="1"/>
  <c r="BS10" i="24" a="1"/>
  <c r="BS10" i="24" s="1"/>
  <c r="BT10" i="24" a="1"/>
  <c r="BT10" i="24" s="1"/>
  <c r="BU10" i="24" a="1"/>
  <c r="BU10" i="24" s="1"/>
  <c r="BV10" i="24" a="1"/>
  <c r="BV10" i="24" s="1"/>
  <c r="BW10" i="24" a="1"/>
  <c r="BW10" i="24" s="1"/>
  <c r="BX10" i="24" a="1"/>
  <c r="BX10" i="24" s="1"/>
  <c r="BY10" i="24" a="1"/>
  <c r="BY10" i="24" s="1"/>
  <c r="BZ10" i="24" a="1"/>
  <c r="BZ10" i="24" s="1"/>
  <c r="CA10" i="24" a="1"/>
  <c r="CA10" i="24" s="1"/>
  <c r="CB10" i="24" a="1"/>
  <c r="CB10" i="24" s="1"/>
  <c r="CC10" i="24" a="1"/>
  <c r="CC10" i="24" s="1"/>
  <c r="CD10" i="24" a="1"/>
  <c r="CD10" i="24" s="1"/>
  <c r="CE10" i="24" a="1"/>
  <c r="CE10" i="24" s="1"/>
  <c r="CF10" i="24" a="1"/>
  <c r="CF10" i="24" s="1"/>
  <c r="CG10" i="24" a="1"/>
  <c r="CG10" i="24" s="1"/>
  <c r="CH10" i="24" a="1"/>
  <c r="CH10" i="24" s="1"/>
  <c r="CI10" i="24" a="1"/>
  <c r="CI10" i="24" s="1"/>
  <c r="CJ10" i="24" a="1"/>
  <c r="CJ10" i="24" s="1"/>
  <c r="CK10" i="24" a="1"/>
  <c r="CK10" i="24" s="1"/>
  <c r="CL10" i="24" a="1"/>
  <c r="CL10" i="24" s="1"/>
  <c r="CM10" i="24" a="1"/>
  <c r="CM10" i="24" s="1"/>
  <c r="CN10" i="24" a="1"/>
  <c r="CN10" i="24" s="1"/>
  <c r="CO10" i="24" a="1"/>
  <c r="CO10" i="24" s="1"/>
  <c r="CP10" i="24" a="1"/>
  <c r="CP10" i="24" s="1"/>
  <c r="CQ10" i="24" a="1"/>
  <c r="CQ10" i="24" s="1"/>
  <c r="CR10" i="24" a="1"/>
  <c r="CR10" i="24" s="1"/>
  <c r="CS10" i="24" a="1"/>
  <c r="CS10" i="24" s="1"/>
  <c r="CT10" i="24" a="1"/>
  <c r="CT10" i="24" s="1"/>
  <c r="CU10" i="24" a="1"/>
  <c r="CU10" i="24" s="1"/>
  <c r="BA11" i="24" a="1"/>
  <c r="BA11" i="24" s="1"/>
  <c r="BB11" i="24" a="1"/>
  <c r="BB11" i="24" s="1"/>
  <c r="BC11" i="24" a="1"/>
  <c r="BC11" i="24" s="1"/>
  <c r="BD11" i="24" a="1"/>
  <c r="BD11" i="24" s="1"/>
  <c r="BE11" i="24" a="1"/>
  <c r="BE11" i="24" s="1"/>
  <c r="BF11" i="24" a="1"/>
  <c r="BF11" i="24" s="1"/>
  <c r="BG11" i="24" a="1"/>
  <c r="BG11" i="24" s="1"/>
  <c r="BH11" i="24" a="1"/>
  <c r="BH11" i="24" s="1"/>
  <c r="BI11" i="24" a="1"/>
  <c r="BI11" i="24" s="1"/>
  <c r="BJ11" i="24" a="1"/>
  <c r="BJ11" i="24" s="1"/>
  <c r="BK11" i="24" a="1"/>
  <c r="BK11" i="24" s="1"/>
  <c r="BL11" i="24" a="1"/>
  <c r="BL11" i="24" s="1"/>
  <c r="BM11" i="24" a="1"/>
  <c r="BM11" i="24" s="1"/>
  <c r="BN11" i="24" a="1"/>
  <c r="BN11" i="24" s="1"/>
  <c r="BO11" i="24" a="1"/>
  <c r="BO11" i="24" s="1"/>
  <c r="BP11" i="24" a="1"/>
  <c r="BP11" i="24" s="1"/>
  <c r="BQ11" i="24" a="1"/>
  <c r="BQ11" i="24" s="1"/>
  <c r="BR11" i="24" a="1"/>
  <c r="BR11" i="24" s="1"/>
  <c r="BS11" i="24" a="1"/>
  <c r="BS11" i="24" s="1"/>
  <c r="BT11" i="24" a="1"/>
  <c r="BT11" i="24" s="1"/>
  <c r="BU11" i="24" a="1"/>
  <c r="BU11" i="24" s="1"/>
  <c r="BV11" i="24" a="1"/>
  <c r="BV11" i="24" s="1"/>
  <c r="BW11" i="24" a="1"/>
  <c r="BW11" i="24" s="1"/>
  <c r="BX11" i="24" a="1"/>
  <c r="BX11" i="24" s="1"/>
  <c r="BY11" i="24" a="1"/>
  <c r="BY11" i="24" s="1"/>
  <c r="BZ11" i="24" a="1"/>
  <c r="BZ11" i="24" s="1"/>
  <c r="CA11" i="24" a="1"/>
  <c r="CA11" i="24" s="1"/>
  <c r="CB11" i="24" a="1"/>
  <c r="CB11" i="24" s="1"/>
  <c r="CC11" i="24" a="1"/>
  <c r="CC11" i="24" s="1"/>
  <c r="CD11" i="24" a="1"/>
  <c r="CD11" i="24" s="1"/>
  <c r="CE11" i="24" a="1"/>
  <c r="CE11" i="24" s="1"/>
  <c r="CF11" i="24" a="1"/>
  <c r="CF11" i="24" s="1"/>
  <c r="CG11" i="24" a="1"/>
  <c r="CG11" i="24" s="1"/>
  <c r="CH11" i="24" a="1"/>
  <c r="CH11" i="24" s="1"/>
  <c r="CI11" i="24" a="1"/>
  <c r="CI11" i="24" s="1"/>
  <c r="CJ11" i="24" a="1"/>
  <c r="CJ11" i="24" s="1"/>
  <c r="CK11" i="24" a="1"/>
  <c r="CK11" i="24" s="1"/>
  <c r="CL11" i="24" a="1"/>
  <c r="CL11" i="24" s="1"/>
  <c r="CM11" i="24" a="1"/>
  <c r="CM11" i="24" s="1"/>
  <c r="CN11" i="24" a="1"/>
  <c r="CN11" i="24" s="1"/>
  <c r="CO11" i="24" a="1"/>
  <c r="CO11" i="24" s="1"/>
  <c r="CP11" i="24" a="1"/>
  <c r="CP11" i="24" s="1"/>
  <c r="CQ11" i="24" a="1"/>
  <c r="CQ11" i="24" s="1"/>
  <c r="CR11" i="24" a="1"/>
  <c r="CR11" i="24" s="1"/>
  <c r="CS11" i="24" a="1"/>
  <c r="CS11" i="24" s="1"/>
  <c r="CT11" i="24" a="1"/>
  <c r="CT11" i="24" s="1"/>
  <c r="CU11" i="24" a="1"/>
  <c r="CU11" i="24" s="1"/>
  <c r="BA12" i="24" a="1"/>
  <c r="BA12" i="24" s="1"/>
  <c r="BB12" i="24" a="1"/>
  <c r="BB12" i="24" s="1"/>
  <c r="BC12" i="24" a="1"/>
  <c r="BC12" i="24" s="1"/>
  <c r="BD12" i="24" a="1"/>
  <c r="BD12" i="24" s="1"/>
  <c r="BE12" i="24" a="1"/>
  <c r="BE12" i="24" s="1"/>
  <c r="BF12" i="24" a="1"/>
  <c r="BF12" i="24" s="1"/>
  <c r="BG12" i="24" a="1"/>
  <c r="BG12" i="24" s="1"/>
  <c r="BH12" i="24" a="1"/>
  <c r="BH12" i="24" s="1"/>
  <c r="BI12" i="24" a="1"/>
  <c r="BI12" i="24" s="1"/>
  <c r="BJ12" i="24" a="1"/>
  <c r="BJ12" i="24" s="1"/>
  <c r="BK12" i="24" a="1"/>
  <c r="BK12" i="24" s="1"/>
  <c r="BL12" i="24" a="1"/>
  <c r="BL12" i="24" s="1"/>
  <c r="BM12" i="24" a="1"/>
  <c r="BM12" i="24" s="1"/>
  <c r="BN12" i="24" a="1"/>
  <c r="BN12" i="24" s="1"/>
  <c r="BO12" i="24" a="1"/>
  <c r="BO12" i="24" s="1"/>
  <c r="BP12" i="24" a="1"/>
  <c r="BP12" i="24" s="1"/>
  <c r="BQ12" i="24" a="1"/>
  <c r="BQ12" i="24" s="1"/>
  <c r="BR12" i="24" a="1"/>
  <c r="BR12" i="24" s="1"/>
  <c r="BS12" i="24" a="1"/>
  <c r="BS12" i="24" s="1"/>
  <c r="BT12" i="24" a="1"/>
  <c r="BT12" i="24" s="1"/>
  <c r="BU12" i="24" a="1"/>
  <c r="BU12" i="24" s="1"/>
  <c r="BV12" i="24" a="1"/>
  <c r="BV12" i="24" s="1"/>
  <c r="BW12" i="24" a="1"/>
  <c r="BW12" i="24" s="1"/>
  <c r="BX12" i="24" a="1"/>
  <c r="BX12" i="24" s="1"/>
  <c r="BY12" i="24" a="1"/>
  <c r="BY12" i="24" s="1"/>
  <c r="BZ12" i="24" a="1"/>
  <c r="BZ12" i="24" s="1"/>
  <c r="CA12" i="24" a="1"/>
  <c r="CA12" i="24" s="1"/>
  <c r="CB12" i="24" a="1"/>
  <c r="CB12" i="24" s="1"/>
  <c r="CC12" i="24" a="1"/>
  <c r="CC12" i="24" s="1"/>
  <c r="CD12" i="24" a="1"/>
  <c r="CD12" i="24" s="1"/>
  <c r="CE12" i="24" a="1"/>
  <c r="CE12" i="24" s="1"/>
  <c r="CF12" i="24" a="1"/>
  <c r="CF12" i="24" s="1"/>
  <c r="CG12" i="24" a="1"/>
  <c r="CG12" i="24" s="1"/>
  <c r="CH12" i="24" a="1"/>
  <c r="CH12" i="24" s="1"/>
  <c r="CI12" i="24" a="1"/>
  <c r="CI12" i="24" s="1"/>
  <c r="CJ12" i="24" a="1"/>
  <c r="CJ12" i="24" s="1"/>
  <c r="CK12" i="24" a="1"/>
  <c r="CK12" i="24" s="1"/>
  <c r="CL12" i="24" a="1"/>
  <c r="CL12" i="24" s="1"/>
  <c r="CM12" i="24" a="1"/>
  <c r="CM12" i="24" s="1"/>
  <c r="CN12" i="24" a="1"/>
  <c r="CN12" i="24" s="1"/>
  <c r="CO12" i="24" a="1"/>
  <c r="CO12" i="24" s="1"/>
  <c r="CP12" i="24" a="1"/>
  <c r="CP12" i="24" s="1"/>
  <c r="CQ12" i="24" a="1"/>
  <c r="CQ12" i="24" s="1"/>
  <c r="CR12" i="24" a="1"/>
  <c r="CR12" i="24" s="1"/>
  <c r="CS12" i="24" a="1"/>
  <c r="CS12" i="24" s="1"/>
  <c r="CT12" i="24" a="1"/>
  <c r="CT12" i="24" s="1"/>
  <c r="CU12" i="24" a="1"/>
  <c r="CU12" i="24" s="1"/>
  <c r="BA13" i="24" a="1"/>
  <c r="BA13" i="24" s="1"/>
  <c r="BB13" i="24" a="1"/>
  <c r="BB13" i="24" s="1"/>
  <c r="BC13" i="24" a="1"/>
  <c r="BC13" i="24" s="1"/>
  <c r="BD13" i="24" a="1"/>
  <c r="BD13" i="24" s="1"/>
  <c r="BE13" i="24" a="1"/>
  <c r="BE13" i="24" s="1"/>
  <c r="BF13" i="24" a="1"/>
  <c r="BF13" i="24" s="1"/>
  <c r="BG13" i="24" a="1"/>
  <c r="BG13" i="24" s="1"/>
  <c r="BH13" i="24" a="1"/>
  <c r="BH13" i="24" s="1"/>
  <c r="BI13" i="24" a="1"/>
  <c r="BI13" i="24" s="1"/>
  <c r="BJ13" i="24" a="1"/>
  <c r="BJ13" i="24" s="1"/>
  <c r="BK13" i="24" a="1"/>
  <c r="BK13" i="24" s="1"/>
  <c r="BL13" i="24" a="1"/>
  <c r="BL13" i="24" s="1"/>
  <c r="BM13" i="24" a="1"/>
  <c r="BM13" i="24" s="1"/>
  <c r="BN13" i="24" a="1"/>
  <c r="BN13" i="24" s="1"/>
  <c r="BO13" i="24" a="1"/>
  <c r="BO13" i="24" s="1"/>
  <c r="BP13" i="24" a="1"/>
  <c r="BP13" i="24" s="1"/>
  <c r="BQ13" i="24" a="1"/>
  <c r="BQ13" i="24" s="1"/>
  <c r="BR13" i="24" a="1"/>
  <c r="BR13" i="24" s="1"/>
  <c r="BS13" i="24" a="1"/>
  <c r="BS13" i="24" s="1"/>
  <c r="BT13" i="24" a="1"/>
  <c r="BT13" i="24" s="1"/>
  <c r="BU13" i="24" a="1"/>
  <c r="BU13" i="24" s="1"/>
  <c r="BV13" i="24" a="1"/>
  <c r="BV13" i="24" s="1"/>
  <c r="BW13" i="24" a="1"/>
  <c r="BW13" i="24" s="1"/>
  <c r="BX13" i="24" a="1"/>
  <c r="BX13" i="24" s="1"/>
  <c r="BY13" i="24" a="1"/>
  <c r="BY13" i="24" s="1"/>
  <c r="BZ13" i="24" a="1"/>
  <c r="BZ13" i="24" s="1"/>
  <c r="CA13" i="24" a="1"/>
  <c r="CA13" i="24" s="1"/>
  <c r="CB13" i="24" a="1"/>
  <c r="CB13" i="24" s="1"/>
  <c r="CC13" i="24" a="1"/>
  <c r="CC13" i="24" s="1"/>
  <c r="CD13" i="24" a="1"/>
  <c r="CD13" i="24" s="1"/>
  <c r="CE13" i="24" a="1"/>
  <c r="CE13" i="24" s="1"/>
  <c r="CF13" i="24" a="1"/>
  <c r="CF13" i="24" s="1"/>
  <c r="CG13" i="24" a="1"/>
  <c r="CG13" i="24" s="1"/>
  <c r="CH13" i="24" a="1"/>
  <c r="CH13" i="24" s="1"/>
  <c r="CI13" i="24" a="1"/>
  <c r="CI13" i="24" s="1"/>
  <c r="CJ13" i="24" a="1"/>
  <c r="CJ13" i="24" s="1"/>
  <c r="CK13" i="24" a="1"/>
  <c r="CK13" i="24" s="1"/>
  <c r="CL13" i="24" a="1"/>
  <c r="CL13" i="24" s="1"/>
  <c r="CM13" i="24" a="1"/>
  <c r="CM13" i="24" s="1"/>
  <c r="CN13" i="24" a="1"/>
  <c r="CN13" i="24" s="1"/>
  <c r="CO13" i="24" a="1"/>
  <c r="CO13" i="24" s="1"/>
  <c r="CP13" i="24" a="1"/>
  <c r="CP13" i="24" s="1"/>
  <c r="CQ13" i="24" a="1"/>
  <c r="CQ13" i="24" s="1"/>
  <c r="CR13" i="24" a="1"/>
  <c r="CR13" i="24" s="1"/>
  <c r="CS13" i="24" a="1"/>
  <c r="CS13" i="24" s="1"/>
  <c r="CT13" i="24" a="1"/>
  <c r="CT13" i="24" s="1"/>
  <c r="CU13" i="24" a="1"/>
  <c r="CU13" i="24" s="1"/>
  <c r="BA14" i="24" a="1"/>
  <c r="BA14" i="24" s="1"/>
  <c r="BB14" i="24" a="1"/>
  <c r="BB14" i="24" s="1"/>
  <c r="BC14" i="24" a="1"/>
  <c r="BC14" i="24" s="1"/>
  <c r="BD14" i="24" a="1"/>
  <c r="BD14" i="24" s="1"/>
  <c r="BE14" i="24" a="1"/>
  <c r="BE14" i="24" s="1"/>
  <c r="BF14" i="24" a="1"/>
  <c r="BF14" i="24" s="1"/>
  <c r="BG14" i="24" a="1"/>
  <c r="BG14" i="24" s="1"/>
  <c r="BH14" i="24" a="1"/>
  <c r="BH14" i="24" s="1"/>
  <c r="BI14" i="24" a="1"/>
  <c r="BI14" i="24" s="1"/>
  <c r="BJ14" i="24" a="1"/>
  <c r="BJ14" i="24" s="1"/>
  <c r="BK14" i="24" a="1"/>
  <c r="BK14" i="24" s="1"/>
  <c r="BL14" i="24" a="1"/>
  <c r="BL14" i="24" s="1"/>
  <c r="BM14" i="24" a="1"/>
  <c r="BM14" i="24" s="1"/>
  <c r="BN14" i="24" a="1"/>
  <c r="BN14" i="24" s="1"/>
  <c r="BO14" i="24" a="1"/>
  <c r="BO14" i="24" s="1"/>
  <c r="BP14" i="24" a="1"/>
  <c r="BP14" i="24" s="1"/>
  <c r="BQ14" i="24" a="1"/>
  <c r="BQ14" i="24" s="1"/>
  <c r="BR14" i="24" a="1"/>
  <c r="BR14" i="24" s="1"/>
  <c r="BS14" i="24" a="1"/>
  <c r="BS14" i="24" s="1"/>
  <c r="BT14" i="24" a="1"/>
  <c r="BT14" i="24" s="1"/>
  <c r="BV14" i="24" a="1"/>
  <c r="BV14" i="24" s="1"/>
  <c r="BW14" i="24" a="1"/>
  <c r="BW14" i="24" s="1"/>
  <c r="BX14" i="24" a="1"/>
  <c r="BX14" i="24" s="1"/>
  <c r="BY14" i="24" a="1"/>
  <c r="BY14" i="24" s="1"/>
  <c r="BZ14" i="24" a="1"/>
  <c r="BZ14" i="24" s="1"/>
  <c r="CA14" i="24" a="1"/>
  <c r="CA14" i="24" s="1"/>
  <c r="CB14" i="24" a="1"/>
  <c r="CB14" i="24" s="1"/>
  <c r="CC14" i="24" a="1"/>
  <c r="CC14" i="24" s="1"/>
  <c r="CD14" i="24" a="1"/>
  <c r="CD14" i="24" s="1"/>
  <c r="CE14" i="24" a="1"/>
  <c r="CE14" i="24" s="1"/>
  <c r="CF14" i="24" a="1"/>
  <c r="CF14" i="24" s="1"/>
  <c r="CG14" i="24" a="1"/>
  <c r="CG14" i="24" s="1"/>
  <c r="CH14" i="24" a="1"/>
  <c r="CH14" i="24" s="1"/>
  <c r="CI14" i="24" a="1"/>
  <c r="CI14" i="24" s="1"/>
  <c r="CJ14" i="24" a="1"/>
  <c r="CJ14" i="24" s="1"/>
  <c r="CK14" i="24" a="1"/>
  <c r="CK14" i="24" s="1"/>
  <c r="CL14" i="24" a="1"/>
  <c r="CL14" i="24" s="1"/>
  <c r="CM14" i="24" a="1"/>
  <c r="CM14" i="24" s="1"/>
  <c r="CN14" i="24" a="1"/>
  <c r="CN14" i="24" s="1"/>
  <c r="CO14" i="24" a="1"/>
  <c r="CO14" i="24" s="1"/>
  <c r="CP14" i="24" a="1"/>
  <c r="CP14" i="24" s="1"/>
  <c r="CQ14" i="24" a="1"/>
  <c r="CQ14" i="24" s="1"/>
  <c r="CR14" i="24" a="1"/>
  <c r="CR14" i="24" s="1"/>
  <c r="CS14" i="24" a="1"/>
  <c r="CS14" i="24" s="1"/>
  <c r="CT14" i="24" a="1"/>
  <c r="CT14" i="24" s="1"/>
  <c r="CU14" i="24" a="1"/>
  <c r="CU14" i="24" s="1"/>
  <c r="BA15" i="24" a="1"/>
  <c r="BA15" i="24" s="1"/>
  <c r="BB15" i="24" a="1"/>
  <c r="BB15" i="24" s="1"/>
  <c r="BC15" i="24" a="1"/>
  <c r="BC15" i="24" s="1"/>
  <c r="BD15" i="24" a="1"/>
  <c r="BD15" i="24" s="1"/>
  <c r="BE15" i="24" a="1"/>
  <c r="BE15" i="24" s="1"/>
  <c r="BF15" i="24" a="1"/>
  <c r="BF15" i="24" s="1"/>
  <c r="BG15" i="24" a="1"/>
  <c r="BG15" i="24" s="1"/>
  <c r="BH15" i="24" a="1"/>
  <c r="BH15" i="24" s="1"/>
  <c r="BI15" i="24" a="1"/>
  <c r="BI15" i="24" s="1"/>
  <c r="BJ15" i="24" a="1"/>
  <c r="BJ15" i="24" s="1"/>
  <c r="BK15" i="24" a="1"/>
  <c r="BK15" i="24" s="1"/>
  <c r="BL15" i="24" a="1"/>
  <c r="BL15" i="24" s="1"/>
  <c r="BM15" i="24" a="1"/>
  <c r="BM15" i="24" s="1"/>
  <c r="BN15" i="24" a="1"/>
  <c r="BN15" i="24" s="1"/>
  <c r="BO15" i="24" a="1"/>
  <c r="BO15" i="24" s="1"/>
  <c r="BP15" i="24" a="1"/>
  <c r="BP15" i="24" s="1"/>
  <c r="BQ15" i="24" a="1"/>
  <c r="BQ15" i="24" s="1"/>
  <c r="BR15" i="24" a="1"/>
  <c r="BR15" i="24" s="1"/>
  <c r="BS15" i="24" a="1"/>
  <c r="BS15" i="24" s="1"/>
  <c r="BT15" i="24" a="1"/>
  <c r="BT15" i="24" s="1"/>
  <c r="BU15" i="24" a="1"/>
  <c r="BU15" i="24" s="1"/>
  <c r="BV15" i="24" a="1"/>
  <c r="BV15" i="24" s="1"/>
  <c r="BW15" i="24" a="1"/>
  <c r="BW15" i="24" s="1"/>
  <c r="BX15" i="24" a="1"/>
  <c r="BX15" i="24" s="1"/>
  <c r="BY15" i="24" a="1"/>
  <c r="BY15" i="24" s="1"/>
  <c r="BZ15" i="24" a="1"/>
  <c r="BZ15" i="24" s="1"/>
  <c r="CA15" i="24" a="1"/>
  <c r="CA15" i="24" s="1"/>
  <c r="CB15" i="24" a="1"/>
  <c r="CB15" i="24" s="1"/>
  <c r="CC15" i="24" a="1"/>
  <c r="CC15" i="24" s="1"/>
  <c r="CD15" i="24" a="1"/>
  <c r="CD15" i="24" s="1"/>
  <c r="CE15" i="24" a="1"/>
  <c r="CE15" i="24" s="1"/>
  <c r="CF15" i="24" a="1"/>
  <c r="CF15" i="24" s="1"/>
  <c r="CG15" i="24" a="1"/>
  <c r="CG15" i="24" s="1"/>
  <c r="CH15" i="24" a="1"/>
  <c r="CH15" i="24" s="1"/>
  <c r="CI15" i="24" a="1"/>
  <c r="CI15" i="24" s="1"/>
  <c r="CJ15" i="24" a="1"/>
  <c r="CJ15" i="24" s="1"/>
  <c r="CK15" i="24" a="1"/>
  <c r="CK15" i="24" s="1"/>
  <c r="CL15" i="24" a="1"/>
  <c r="CL15" i="24" s="1"/>
  <c r="CM15" i="24" a="1"/>
  <c r="CM15" i="24" s="1"/>
  <c r="CN15" i="24" a="1"/>
  <c r="CN15" i="24" s="1"/>
  <c r="CO15" i="24" a="1"/>
  <c r="CO15" i="24" s="1"/>
  <c r="CP15" i="24" a="1"/>
  <c r="CP15" i="24" s="1"/>
  <c r="CQ15" i="24" a="1"/>
  <c r="CQ15" i="24" s="1"/>
  <c r="CR15" i="24" a="1"/>
  <c r="CR15" i="24" s="1"/>
  <c r="CS15" i="24" a="1"/>
  <c r="CS15" i="24" s="1"/>
  <c r="CT15" i="24" a="1"/>
  <c r="CT15" i="24" s="1"/>
  <c r="CU15" i="24" a="1"/>
  <c r="CU15" i="24" s="1"/>
  <c r="BA16" i="24" a="1"/>
  <c r="BA16" i="24" s="1"/>
  <c r="BB16" i="24" a="1"/>
  <c r="BB16" i="24" s="1"/>
  <c r="BC16" i="24" a="1"/>
  <c r="BC16" i="24" s="1"/>
  <c r="BD16" i="24" a="1"/>
  <c r="BD16" i="24" s="1"/>
  <c r="BE16" i="24" a="1"/>
  <c r="BE16" i="24" s="1"/>
  <c r="BF16" i="24" a="1"/>
  <c r="BF16" i="24" s="1"/>
  <c r="BG16" i="24" a="1"/>
  <c r="BG16" i="24" s="1"/>
  <c r="BH16" i="24" a="1"/>
  <c r="BH16" i="24" s="1"/>
  <c r="BI16" i="24" a="1"/>
  <c r="BI16" i="24" s="1"/>
  <c r="BJ16" i="24" a="1"/>
  <c r="BJ16" i="24" s="1"/>
  <c r="BK16" i="24" a="1"/>
  <c r="BK16" i="24" s="1"/>
  <c r="BL16" i="24" a="1"/>
  <c r="BL16" i="24" s="1"/>
  <c r="BM16" i="24" a="1"/>
  <c r="BM16" i="24" s="1"/>
  <c r="BN16" i="24" a="1"/>
  <c r="BN16" i="24" s="1"/>
  <c r="BO16" i="24" a="1"/>
  <c r="BO16" i="24" s="1"/>
  <c r="BP16" i="24" a="1"/>
  <c r="BP16" i="24" s="1"/>
  <c r="BQ16" i="24" a="1"/>
  <c r="BQ16" i="24" s="1"/>
  <c r="BR16" i="24" a="1"/>
  <c r="BR16" i="24" s="1"/>
  <c r="BS16" i="24" a="1"/>
  <c r="BS16" i="24" s="1"/>
  <c r="BT16" i="24" a="1"/>
  <c r="BT16" i="24" s="1"/>
  <c r="BU16" i="24" a="1"/>
  <c r="BU16" i="24" s="1"/>
  <c r="BV16" i="24" a="1"/>
  <c r="BV16" i="24" s="1"/>
  <c r="BW16" i="24" a="1"/>
  <c r="BW16" i="24" s="1"/>
  <c r="BX16" i="24" a="1"/>
  <c r="BX16" i="24" s="1"/>
  <c r="BY16" i="24" a="1"/>
  <c r="BY16" i="24" s="1"/>
  <c r="BZ16" i="24" a="1"/>
  <c r="BZ16" i="24" s="1"/>
  <c r="CA16" i="24" a="1"/>
  <c r="CA16" i="24" s="1"/>
  <c r="CB16" i="24" a="1"/>
  <c r="CB16" i="24" s="1"/>
  <c r="CC16" i="24" a="1"/>
  <c r="CC16" i="24" s="1"/>
  <c r="CD16" i="24" a="1"/>
  <c r="CD16" i="24" s="1"/>
  <c r="CE16" i="24" a="1"/>
  <c r="CE16" i="24" s="1"/>
  <c r="CF16" i="24" a="1"/>
  <c r="CF16" i="24" s="1"/>
  <c r="CG16" i="24" a="1"/>
  <c r="CG16" i="24" s="1"/>
  <c r="CH16" i="24" a="1"/>
  <c r="CH16" i="24" s="1"/>
  <c r="CI16" i="24" a="1"/>
  <c r="CI16" i="24" s="1"/>
  <c r="CJ16" i="24" a="1"/>
  <c r="CJ16" i="24" s="1"/>
  <c r="CK16" i="24" a="1"/>
  <c r="CK16" i="24" s="1"/>
  <c r="CL16" i="24" a="1"/>
  <c r="CL16" i="24" s="1"/>
  <c r="CM16" i="24" a="1"/>
  <c r="CM16" i="24" s="1"/>
  <c r="CN16" i="24" a="1"/>
  <c r="CN16" i="24" s="1"/>
  <c r="CO16" i="24" a="1"/>
  <c r="CO16" i="24" s="1"/>
  <c r="CP16" i="24" a="1"/>
  <c r="CP16" i="24" s="1"/>
  <c r="CQ16" i="24" a="1"/>
  <c r="CQ16" i="24" s="1"/>
  <c r="CR16" i="24" a="1"/>
  <c r="CR16" i="24" s="1"/>
  <c r="CS16" i="24" a="1"/>
  <c r="CS16" i="24" s="1"/>
  <c r="CT16" i="24" a="1"/>
  <c r="CT16" i="24" s="1"/>
  <c r="CU16" i="24" a="1"/>
  <c r="CU16" i="24" s="1"/>
  <c r="BA17" i="24" a="1"/>
  <c r="BA17" i="24" s="1"/>
  <c r="BB17" i="24" a="1"/>
  <c r="BB17" i="24" s="1"/>
  <c r="BC17" i="24" a="1"/>
  <c r="BC17" i="24" s="1"/>
  <c r="BE17" i="24" a="1"/>
  <c r="BE17" i="24" s="1"/>
  <c r="BF17" i="24" a="1"/>
  <c r="BF17" i="24" s="1"/>
  <c r="BG17" i="24" a="1"/>
  <c r="BG17" i="24" s="1"/>
  <c r="BH17" i="24" a="1"/>
  <c r="BH17" i="24" s="1"/>
  <c r="BI17" i="24" a="1"/>
  <c r="BI17" i="24" s="1"/>
  <c r="BJ17" i="24" a="1"/>
  <c r="BJ17" i="24" s="1"/>
  <c r="BK17" i="24" a="1"/>
  <c r="BK17" i="24" s="1"/>
  <c r="BL17" i="24" a="1"/>
  <c r="BL17" i="24" s="1"/>
  <c r="BM17" i="24" a="1"/>
  <c r="BM17" i="24" s="1"/>
  <c r="BN17" i="24" a="1"/>
  <c r="BN17" i="24" s="1"/>
  <c r="BO17" i="24" a="1"/>
  <c r="BO17" i="24" s="1"/>
  <c r="BP17" i="24" a="1"/>
  <c r="BP17" i="24" s="1"/>
  <c r="BQ17" i="24" a="1"/>
  <c r="BQ17" i="24" s="1"/>
  <c r="BR17" i="24" a="1"/>
  <c r="BR17" i="24" s="1"/>
  <c r="BS17" i="24" a="1"/>
  <c r="BS17" i="24" s="1"/>
  <c r="BT17" i="24" a="1"/>
  <c r="BT17" i="24" s="1"/>
  <c r="BV17" i="24" a="1"/>
  <c r="BV17" i="24" s="1"/>
  <c r="BW17" i="24" a="1"/>
  <c r="BW17" i="24" s="1"/>
  <c r="BX17" i="24" a="1"/>
  <c r="BX17" i="24" s="1"/>
  <c r="BY17" i="24" a="1"/>
  <c r="BY17" i="24" s="1"/>
  <c r="BZ17" i="24" a="1"/>
  <c r="BZ17" i="24" s="1"/>
  <c r="CA17" i="24" a="1"/>
  <c r="CA17" i="24" s="1"/>
  <c r="CB17" i="24" a="1"/>
  <c r="CB17" i="24" s="1"/>
  <c r="CC17" i="24" a="1"/>
  <c r="CC17" i="24" s="1"/>
  <c r="CD17" i="24" a="1"/>
  <c r="CD17" i="24" s="1"/>
  <c r="CE17" i="24" a="1"/>
  <c r="CE17" i="24" s="1"/>
  <c r="CF17" i="24" a="1"/>
  <c r="CF17" i="24" s="1"/>
  <c r="CG17" i="24" a="1"/>
  <c r="CG17" i="24" s="1"/>
  <c r="CH17" i="24" a="1"/>
  <c r="CH17" i="24" s="1"/>
  <c r="CI17" i="24" a="1"/>
  <c r="CI17" i="24" s="1"/>
  <c r="CJ17" i="24" a="1"/>
  <c r="CJ17" i="24" s="1"/>
  <c r="CK17" i="24" a="1"/>
  <c r="CK17" i="24" s="1"/>
  <c r="CL17" i="24" a="1"/>
  <c r="CL17" i="24" s="1"/>
  <c r="CM17" i="24" a="1"/>
  <c r="CM17" i="24" s="1"/>
  <c r="CN17" i="24" a="1"/>
  <c r="CN17" i="24" s="1"/>
  <c r="CO17" i="24" a="1"/>
  <c r="CO17" i="24" s="1"/>
  <c r="CP17" i="24" a="1"/>
  <c r="CP17" i="24" s="1"/>
  <c r="CQ17" i="24" a="1"/>
  <c r="CQ17" i="24" s="1"/>
  <c r="CR17" i="24" a="1"/>
  <c r="CR17" i="24" s="1"/>
  <c r="CS17" i="24" a="1"/>
  <c r="CS17" i="24" s="1"/>
  <c r="CT17" i="24" a="1"/>
  <c r="CT17" i="24" s="1"/>
  <c r="CU17" i="24" a="1"/>
  <c r="CU17" i="24" s="1"/>
  <c r="BA18" i="24" a="1"/>
  <c r="BA18" i="24" s="1"/>
  <c r="BB18" i="24" a="1"/>
  <c r="BB18" i="24" s="1"/>
  <c r="BC18" i="24" a="1"/>
  <c r="BC18" i="24" s="1"/>
  <c r="BD18" i="24" a="1"/>
  <c r="BD18" i="24" s="1"/>
  <c r="BE18" i="24" a="1"/>
  <c r="BE18" i="24" s="1"/>
  <c r="BF18" i="24" a="1"/>
  <c r="BF18" i="24" s="1"/>
  <c r="BG18" i="24" a="1"/>
  <c r="BG18" i="24" s="1"/>
  <c r="BH18" i="24" a="1"/>
  <c r="BH18" i="24" s="1"/>
  <c r="BI18" i="24" a="1"/>
  <c r="BI18" i="24" s="1"/>
  <c r="BJ18" i="24" a="1"/>
  <c r="BJ18" i="24" s="1"/>
  <c r="BK18" i="24" a="1"/>
  <c r="BK18" i="24" s="1"/>
  <c r="BL18" i="24" a="1"/>
  <c r="BL18" i="24" s="1"/>
  <c r="BM18" i="24" a="1"/>
  <c r="BM18" i="24" s="1"/>
  <c r="BN18" i="24" a="1"/>
  <c r="BN18" i="24" s="1"/>
  <c r="BO18" i="24" a="1"/>
  <c r="BO18" i="24" s="1"/>
  <c r="BP18" i="24" a="1"/>
  <c r="BP18" i="24" s="1"/>
  <c r="BQ18" i="24" a="1"/>
  <c r="BQ18" i="24" s="1"/>
  <c r="BR18" i="24" a="1"/>
  <c r="BR18" i="24" s="1"/>
  <c r="BS18" i="24" a="1"/>
  <c r="BS18" i="24" s="1"/>
  <c r="BT18" i="24" a="1"/>
  <c r="BT18" i="24" s="1"/>
  <c r="BU18" i="24" a="1"/>
  <c r="BU18" i="24" s="1"/>
  <c r="BV18" i="24" a="1"/>
  <c r="BV18" i="24" s="1"/>
  <c r="BW18" i="24" a="1"/>
  <c r="BW18" i="24" s="1"/>
  <c r="BX18" i="24" a="1"/>
  <c r="BX18" i="24" s="1"/>
  <c r="BY18" i="24" a="1"/>
  <c r="BY18" i="24" s="1"/>
  <c r="BZ18" i="24" a="1"/>
  <c r="BZ18" i="24" s="1"/>
  <c r="CA18" i="24" a="1"/>
  <c r="CA18" i="24" s="1"/>
  <c r="CB18" i="24" a="1"/>
  <c r="CB18" i="24" s="1"/>
  <c r="CC18" i="24" a="1"/>
  <c r="CC18" i="24" s="1"/>
  <c r="CD18" i="24" a="1"/>
  <c r="CD18" i="24" s="1"/>
  <c r="CE18" i="24" a="1"/>
  <c r="CE18" i="24" s="1"/>
  <c r="CF18" i="24" a="1"/>
  <c r="CF18" i="24" s="1"/>
  <c r="CG18" i="24" a="1"/>
  <c r="CG18" i="24" s="1"/>
  <c r="CH18" i="24" a="1"/>
  <c r="CH18" i="24" s="1"/>
  <c r="CI18" i="24" a="1"/>
  <c r="CI18" i="24" s="1"/>
  <c r="CJ18" i="24" a="1"/>
  <c r="CJ18" i="24" s="1"/>
  <c r="CK18" i="24" a="1"/>
  <c r="CK18" i="24" s="1"/>
  <c r="CL18" i="24" a="1"/>
  <c r="CL18" i="24" s="1"/>
  <c r="CM18" i="24" a="1"/>
  <c r="CM18" i="24" s="1"/>
  <c r="CN18" i="24" a="1"/>
  <c r="CN18" i="24" s="1"/>
  <c r="CO18" i="24" a="1"/>
  <c r="CO18" i="24" s="1"/>
  <c r="CP18" i="24" a="1"/>
  <c r="CP18" i="24" s="1"/>
  <c r="CQ18" i="24" a="1"/>
  <c r="CQ18" i="24" s="1"/>
  <c r="CR18" i="24" a="1"/>
  <c r="CR18" i="24" s="1"/>
  <c r="CS18" i="24" a="1"/>
  <c r="CS18" i="24" s="1"/>
  <c r="CT18" i="24" a="1"/>
  <c r="CT18" i="24" s="1"/>
  <c r="CU18" i="24" a="1"/>
  <c r="CU18" i="24" s="1"/>
  <c r="BA19" i="24" a="1"/>
  <c r="BA19" i="24" s="1"/>
  <c r="BB19" i="24" a="1"/>
  <c r="BB19" i="24" s="1"/>
  <c r="BC19" i="24" a="1"/>
  <c r="BC19" i="24" s="1"/>
  <c r="BD19" i="24" a="1"/>
  <c r="BD19" i="24" s="1"/>
  <c r="BE19" i="24" a="1"/>
  <c r="BE19" i="24" s="1"/>
  <c r="BF19" i="24" a="1"/>
  <c r="BF19" i="24" s="1"/>
  <c r="BG19" i="24" a="1"/>
  <c r="BG19" i="24" s="1"/>
  <c r="BH19" i="24" a="1"/>
  <c r="BH19" i="24" s="1"/>
  <c r="BI19" i="24" a="1"/>
  <c r="BI19" i="24" s="1"/>
  <c r="BJ19" i="24" a="1"/>
  <c r="BJ19" i="24" s="1"/>
  <c r="BK19" i="24" a="1"/>
  <c r="BK19" i="24" s="1"/>
  <c r="BL19" i="24" a="1"/>
  <c r="BL19" i="24" s="1"/>
  <c r="BM19" i="24" a="1"/>
  <c r="BM19" i="24" s="1"/>
  <c r="BN19" i="24" a="1"/>
  <c r="BN19" i="24" s="1"/>
  <c r="BO19" i="24" a="1"/>
  <c r="BO19" i="24" s="1"/>
  <c r="BP19" i="24" a="1"/>
  <c r="BP19" i="24" s="1"/>
  <c r="BQ19" i="24" a="1"/>
  <c r="BQ19" i="24" s="1"/>
  <c r="BR19" i="24" a="1"/>
  <c r="BR19" i="24" s="1"/>
  <c r="BS19" i="24" a="1"/>
  <c r="BS19" i="24" s="1"/>
  <c r="BT19" i="24" a="1"/>
  <c r="BT19" i="24" s="1"/>
  <c r="BV19" i="24" a="1"/>
  <c r="BV19" i="24" s="1"/>
  <c r="BW19" i="24" a="1"/>
  <c r="BW19" i="24" s="1"/>
  <c r="BX19" i="24" a="1"/>
  <c r="BX19" i="24" s="1"/>
  <c r="BY19" i="24" a="1"/>
  <c r="BY19" i="24" s="1"/>
  <c r="BZ19" i="24" a="1"/>
  <c r="BZ19" i="24" s="1"/>
  <c r="CA19" i="24" a="1"/>
  <c r="CA19" i="24" s="1"/>
  <c r="CB19" i="24" a="1"/>
  <c r="CB19" i="24" s="1"/>
  <c r="CC19" i="24" a="1"/>
  <c r="CC19" i="24" s="1"/>
  <c r="CD19" i="24" a="1"/>
  <c r="CD19" i="24" s="1"/>
  <c r="CE19" i="24" a="1"/>
  <c r="CE19" i="24" s="1"/>
  <c r="CF19" i="24" a="1"/>
  <c r="CF19" i="24" s="1"/>
  <c r="CG19" i="24" a="1"/>
  <c r="CG19" i="24" s="1"/>
  <c r="CH19" i="24" a="1"/>
  <c r="CH19" i="24" s="1"/>
  <c r="CI19" i="24" a="1"/>
  <c r="CI19" i="24" s="1"/>
  <c r="CJ19" i="24" a="1"/>
  <c r="CJ19" i="24" s="1"/>
  <c r="CK19" i="24" a="1"/>
  <c r="CK19" i="24" s="1"/>
  <c r="CL19" i="24" a="1"/>
  <c r="CL19" i="24" s="1"/>
  <c r="CM19" i="24" a="1"/>
  <c r="CM19" i="24" s="1"/>
  <c r="CN19" i="24" a="1"/>
  <c r="CN19" i="24" s="1"/>
  <c r="CO19" i="24" a="1"/>
  <c r="CO19" i="24" s="1"/>
  <c r="CP19" i="24" a="1"/>
  <c r="CP19" i="24" s="1"/>
  <c r="CQ19" i="24" a="1"/>
  <c r="CQ19" i="24" s="1"/>
  <c r="CR19" i="24" a="1"/>
  <c r="CR19" i="24" s="1"/>
  <c r="CS19" i="24" a="1"/>
  <c r="CS19" i="24" s="1"/>
  <c r="CT19" i="24" a="1"/>
  <c r="CT19" i="24" s="1"/>
  <c r="CU19" i="24" a="1"/>
  <c r="CU19" i="24" s="1"/>
  <c r="CF2" i="24" a="1"/>
  <c r="CF2" i="24" s="1"/>
  <c r="CU2" i="24" a="1"/>
  <c r="CU2" i="24" s="1"/>
  <c r="CT2" i="24" a="1"/>
  <c r="CT2" i="24" s="1"/>
  <c r="CS2" i="24" a="1"/>
  <c r="CS2" i="24" s="1"/>
  <c r="CR2" i="24" a="1"/>
  <c r="CR2" i="24" s="1"/>
  <c r="CQ2" i="24" a="1"/>
  <c r="CQ2" i="24" s="1"/>
  <c r="CP2" i="24" a="1"/>
  <c r="CP2" i="24" s="1"/>
  <c r="CO2" i="24" a="1"/>
  <c r="CO2" i="24" s="1"/>
  <c r="CN2" i="24" a="1"/>
  <c r="CN2" i="24" s="1"/>
  <c r="CM2" i="24" a="1"/>
  <c r="CM2" i="24" s="1"/>
  <c r="CL2" i="24" a="1"/>
  <c r="CL2" i="24" s="1"/>
  <c r="CK2" i="24" a="1"/>
  <c r="CK2" i="24" s="1"/>
  <c r="CJ2" i="24" a="1"/>
  <c r="CJ2" i="24" s="1"/>
  <c r="CI2" i="24" a="1"/>
  <c r="CI2" i="24" s="1"/>
  <c r="CH2" i="24" a="1"/>
  <c r="CH2" i="24" s="1"/>
  <c r="CG2" i="24" a="1"/>
  <c r="CG2" i="24" s="1"/>
  <c r="CE2" i="24" a="1"/>
  <c r="CE2" i="24" s="1"/>
  <c r="CD2" i="24" a="1"/>
  <c r="CD2" i="24" s="1"/>
  <c r="CC2" i="24" a="1"/>
  <c r="CC2" i="24" s="1"/>
  <c r="CB2" i="24" a="1"/>
  <c r="CB2" i="24" s="1"/>
  <c r="CA2" i="24" a="1"/>
  <c r="CA2" i="24" s="1"/>
  <c r="BZ2" i="24" a="1"/>
  <c r="BZ2" i="24" s="1"/>
  <c r="BY2" i="24" a="1"/>
  <c r="BY2" i="24" s="1"/>
  <c r="BX2" i="24" a="1"/>
  <c r="BX2" i="24" s="1"/>
  <c r="BW2" i="24" a="1"/>
  <c r="BW2" i="24" s="1"/>
  <c r="BV2" i="24" a="1"/>
  <c r="BV2" i="24" s="1"/>
  <c r="BT2" i="24" a="1"/>
  <c r="BT2" i="24" s="1"/>
  <c r="BS2" i="24" a="1"/>
  <c r="BS2" i="24" s="1"/>
  <c r="BR2" i="24" a="1"/>
  <c r="BR2" i="24" s="1"/>
  <c r="BQ2" i="24" a="1"/>
  <c r="BQ2" i="24" s="1"/>
  <c r="BP2" i="24" a="1"/>
  <c r="BP2" i="24" s="1"/>
  <c r="BO2" i="24" a="1"/>
  <c r="BO2" i="24" s="1"/>
  <c r="BN2" i="24" a="1"/>
  <c r="BN2" i="24" s="1"/>
  <c r="BM2" i="24" a="1"/>
  <c r="BM2" i="24" s="1"/>
  <c r="BL2" i="24" a="1"/>
  <c r="BL2" i="24" s="1"/>
  <c r="BK2" i="24" a="1"/>
  <c r="BK2" i="24" s="1"/>
  <c r="BJ2" i="24" a="1"/>
  <c r="BJ2" i="24" s="1"/>
  <c r="BI2" i="24" a="1"/>
  <c r="BI2" i="24" s="1"/>
  <c r="BG2" i="24" a="1"/>
  <c r="BG2" i="24" s="1"/>
  <c r="BF2" i="24" a="1"/>
  <c r="BF2" i="24" s="1"/>
  <c r="BE2" i="24" a="1"/>
  <c r="BE2" i="24" s="1"/>
  <c r="BD2" i="24" a="1"/>
  <c r="BD2" i="24" s="1"/>
  <c r="BC2" i="24" a="1"/>
  <c r="BC2" i="24" s="1"/>
  <c r="BB2" i="24" a="1"/>
  <c r="BB2" i="24" s="1"/>
  <c r="BA2" i="24" a="1"/>
  <c r="BA2" i="24" s="1"/>
  <c r="AW3" i="19" a="1"/>
  <c r="AW3" i="19" s="1"/>
  <c r="AW4" i="19" a="1"/>
  <c r="AW4" i="19" s="1"/>
  <c r="AW5" i="19" a="1"/>
  <c r="AW5" i="19" s="1"/>
  <c r="AW6" i="19" a="1"/>
  <c r="AW6" i="19" s="1"/>
  <c r="AW7" i="19" a="1"/>
  <c r="AW7" i="19" s="1"/>
  <c r="AW8" i="19" a="1"/>
  <c r="AW8" i="19" s="1"/>
  <c r="AW9" i="19" a="1"/>
  <c r="AW9" i="19" s="1"/>
  <c r="AW10" i="19" a="1"/>
  <c r="AW10" i="19" s="1"/>
  <c r="AW11" i="19" a="1"/>
  <c r="AW11" i="19" s="1"/>
  <c r="AW12" i="19" a="1"/>
  <c r="AW12" i="19" s="1"/>
  <c r="AW13" i="19" a="1"/>
  <c r="AW13" i="19" s="1"/>
  <c r="AW14" i="19" a="1"/>
  <c r="AW14" i="19" s="1"/>
  <c r="AW15" i="19" a="1"/>
  <c r="AW15" i="19" s="1"/>
  <c r="AW16" i="19" a="1"/>
  <c r="AW16" i="19" s="1"/>
  <c r="AW17" i="19" a="1"/>
  <c r="AW17" i="19" s="1"/>
  <c r="AW18" i="19" a="1"/>
  <c r="AW18" i="19" s="1"/>
  <c r="AW19" i="19" a="1"/>
  <c r="AW19" i="19" s="1"/>
  <c r="AW20" i="19" a="1"/>
  <c r="AW20" i="19" s="1"/>
  <c r="AW21" i="19" a="1"/>
  <c r="AW21" i="19" s="1"/>
  <c r="AW22" i="19" a="1"/>
  <c r="AW22" i="19" s="1"/>
  <c r="AW23" i="19" a="1"/>
  <c r="AW23" i="19" s="1"/>
  <c r="AW24" i="19" a="1"/>
  <c r="AW24" i="19" s="1"/>
  <c r="AW25" i="19" a="1"/>
  <c r="AW25" i="19" s="1"/>
  <c r="AW26" i="19" a="1"/>
  <c r="AW26" i="19" s="1"/>
  <c r="AW27" i="19" a="1"/>
  <c r="AW27" i="19" s="1"/>
  <c r="AW28" i="19" a="1"/>
  <c r="AW28" i="19" s="1"/>
  <c r="AW29" i="19" a="1"/>
  <c r="AW29" i="19" s="1"/>
  <c r="AW30" i="19" a="1"/>
  <c r="AW30" i="19" s="1"/>
  <c r="AW31" i="19" a="1"/>
  <c r="AW31" i="19" s="1"/>
  <c r="AW32" i="19" a="1"/>
  <c r="AW32" i="19" s="1"/>
  <c r="AW2" i="19" a="1"/>
  <c r="AW2" i="19" s="1"/>
  <c r="AV3" i="19" a="1"/>
  <c r="AV3" i="19" s="1"/>
  <c r="AV4" i="19" a="1"/>
  <c r="AV4" i="19" s="1"/>
  <c r="AV5" i="19" a="1"/>
  <c r="AV5" i="19" s="1"/>
  <c r="AV7" i="19" a="1"/>
  <c r="AV7" i="19" s="1"/>
  <c r="AV8" i="19" a="1"/>
  <c r="AV8" i="19" s="1"/>
  <c r="AV9" i="19" a="1"/>
  <c r="AV9" i="19" s="1"/>
  <c r="AV10" i="19" a="1"/>
  <c r="AV10" i="19" s="1"/>
  <c r="AV11" i="19" a="1"/>
  <c r="AV11" i="19" s="1"/>
  <c r="AV12" i="19" a="1"/>
  <c r="AV12" i="19" s="1"/>
  <c r="AV13" i="19" a="1"/>
  <c r="AV13" i="19" s="1"/>
  <c r="AV14" i="19" a="1"/>
  <c r="AV14" i="19" s="1"/>
  <c r="AV15" i="19" a="1"/>
  <c r="AV15" i="19" s="1"/>
  <c r="AV16" i="19" a="1"/>
  <c r="AV16" i="19" s="1"/>
  <c r="AV17" i="19" a="1"/>
  <c r="AV17" i="19" s="1"/>
  <c r="AV18" i="19" a="1"/>
  <c r="AV18" i="19" s="1"/>
  <c r="AV19" i="19" a="1"/>
  <c r="AV19" i="19" s="1"/>
  <c r="AV20" i="19" a="1"/>
  <c r="AV20" i="19" s="1"/>
  <c r="AV21" i="19" a="1"/>
  <c r="AV21" i="19" s="1"/>
  <c r="AV22" i="19" a="1"/>
  <c r="AV22" i="19" s="1"/>
  <c r="AV23" i="19" a="1"/>
  <c r="AV23" i="19" s="1"/>
  <c r="AV24" i="19" a="1"/>
  <c r="AV24" i="19" s="1"/>
  <c r="AV25" i="19" a="1"/>
  <c r="AV25" i="19" s="1"/>
  <c r="AV26" i="19" a="1"/>
  <c r="AV26" i="19" s="1"/>
  <c r="AV27" i="19" a="1"/>
  <c r="AV27" i="19" s="1"/>
  <c r="AV28" i="19" a="1"/>
  <c r="AV28" i="19" s="1"/>
  <c r="AV29" i="19" a="1"/>
  <c r="AV29" i="19" s="1"/>
  <c r="AV30" i="19" a="1"/>
  <c r="AV30" i="19" s="1"/>
  <c r="AV31" i="19" a="1"/>
  <c r="AV31" i="19" s="1"/>
  <c r="AV32" i="19" a="1"/>
  <c r="AV32" i="19" s="1"/>
  <c r="AV2" i="19" a="1"/>
  <c r="AV2" i="19" s="1"/>
  <c r="AU3" i="19" a="1"/>
  <c r="AU3" i="19" s="1"/>
  <c r="AU4" i="19" a="1"/>
  <c r="AU4" i="19" s="1"/>
  <c r="AU5" i="19" a="1"/>
  <c r="AU5" i="19" s="1"/>
  <c r="AU6" i="19" a="1"/>
  <c r="AU6" i="19" s="1"/>
  <c r="AU7" i="19" a="1"/>
  <c r="AU7" i="19" s="1"/>
  <c r="AU8" i="19" a="1"/>
  <c r="AU8" i="19" s="1"/>
  <c r="AU9" i="19" a="1"/>
  <c r="AU9" i="19" s="1"/>
  <c r="AU10" i="19" a="1"/>
  <c r="AU10" i="19" s="1"/>
  <c r="AU11" i="19" a="1"/>
  <c r="AU11" i="19" s="1"/>
  <c r="AU12" i="19" a="1"/>
  <c r="AU12" i="19" s="1"/>
  <c r="AU13" i="19" a="1"/>
  <c r="AU13" i="19" s="1"/>
  <c r="AU14" i="19" a="1"/>
  <c r="AU14" i="19" s="1"/>
  <c r="AU15" i="19" a="1"/>
  <c r="AU15" i="19" s="1"/>
  <c r="AU16" i="19" a="1"/>
  <c r="AU16" i="19" s="1"/>
  <c r="AU17" i="19" a="1"/>
  <c r="AU17" i="19" s="1"/>
  <c r="AU18" i="19" a="1"/>
  <c r="AU18" i="19" s="1"/>
  <c r="AU19" i="19" a="1"/>
  <c r="AU19" i="19" s="1"/>
  <c r="AU20" i="19" a="1"/>
  <c r="AU20" i="19" s="1"/>
  <c r="AU21" i="19" a="1"/>
  <c r="AU21" i="19" s="1"/>
  <c r="AU22" i="19" a="1"/>
  <c r="AU22" i="19" s="1"/>
  <c r="AU23" i="19" a="1"/>
  <c r="AU23" i="19" s="1"/>
  <c r="AU24" i="19" a="1"/>
  <c r="AU24" i="19" s="1"/>
  <c r="AU25" i="19" a="1"/>
  <c r="AU25" i="19" s="1"/>
  <c r="AU26" i="19" a="1"/>
  <c r="AU26" i="19" s="1"/>
  <c r="AU27" i="19" a="1"/>
  <c r="AU27" i="19" s="1"/>
  <c r="AU28" i="19" a="1"/>
  <c r="AU28" i="19" s="1"/>
  <c r="AU29" i="19" a="1"/>
  <c r="AU29" i="19" s="1"/>
  <c r="AU30" i="19" a="1"/>
  <c r="AU30" i="19" s="1"/>
  <c r="AU31" i="19" a="1"/>
  <c r="AU31" i="19" s="1"/>
  <c r="AU32" i="19" a="1"/>
  <c r="AU32" i="19" s="1"/>
  <c r="AU2" i="19" a="1"/>
  <c r="AU2" i="19" s="1"/>
  <c r="AT3" i="19" a="1"/>
  <c r="AT3" i="19" s="1"/>
  <c r="AT4" i="19" a="1"/>
  <c r="AT4" i="19" s="1"/>
  <c r="AT5" i="19" a="1"/>
  <c r="AT5" i="19" s="1"/>
  <c r="AT6" i="19" a="1"/>
  <c r="AT6" i="19" s="1"/>
  <c r="AT7" i="19" a="1"/>
  <c r="AT7" i="19" s="1"/>
  <c r="AT8" i="19" a="1"/>
  <c r="AT8" i="19" s="1"/>
  <c r="AT9" i="19" a="1"/>
  <c r="AT9" i="19" s="1"/>
  <c r="AT10" i="19" a="1"/>
  <c r="AT10" i="19" s="1"/>
  <c r="AT11" i="19" a="1"/>
  <c r="AT11" i="19" s="1"/>
  <c r="AT12" i="19" a="1"/>
  <c r="AT12" i="19" s="1"/>
  <c r="AT13" i="19" a="1"/>
  <c r="AT13" i="19" s="1"/>
  <c r="AT14" i="19" a="1"/>
  <c r="AT14" i="19" s="1"/>
  <c r="AT15" i="19" a="1"/>
  <c r="AT15" i="19" s="1"/>
  <c r="AT16" i="19" a="1"/>
  <c r="AT16" i="19" s="1"/>
  <c r="AT17" i="19" a="1"/>
  <c r="AT17" i="19" s="1"/>
  <c r="AT18" i="19" a="1"/>
  <c r="AT18" i="19" s="1"/>
  <c r="AT19" i="19" a="1"/>
  <c r="AT19" i="19" s="1"/>
  <c r="AT20" i="19" a="1"/>
  <c r="AT20" i="19" s="1"/>
  <c r="AT21" i="19" a="1"/>
  <c r="AT21" i="19" s="1"/>
  <c r="AT22" i="19" a="1"/>
  <c r="AT22" i="19" s="1"/>
  <c r="AT23" i="19" a="1"/>
  <c r="AT23" i="19" s="1"/>
  <c r="AT24" i="19" a="1"/>
  <c r="AT24" i="19" s="1"/>
  <c r="AT25" i="19" a="1"/>
  <c r="AT25" i="19" s="1"/>
  <c r="AT26" i="19" a="1"/>
  <c r="AT26" i="19" s="1"/>
  <c r="AT27" i="19" a="1"/>
  <c r="AT27" i="19" s="1"/>
  <c r="AT28" i="19" a="1"/>
  <c r="AT28" i="19" s="1"/>
  <c r="AT29" i="19" a="1"/>
  <c r="AT29" i="19" s="1"/>
  <c r="AT30" i="19" a="1"/>
  <c r="AT30" i="19" s="1"/>
  <c r="AT31" i="19" a="1"/>
  <c r="AT31" i="19" s="1"/>
  <c r="AT32" i="19" a="1"/>
  <c r="AT32" i="19" s="1"/>
  <c r="AT2" i="19" a="1"/>
  <c r="AT2" i="19" s="1"/>
  <c r="AS3" i="19" a="1"/>
  <c r="AS3" i="19" s="1"/>
  <c r="AS4" i="19" a="1"/>
  <c r="AS4" i="19" s="1"/>
  <c r="AS5" i="19" a="1"/>
  <c r="AS5" i="19" s="1"/>
  <c r="AS6" i="19" a="1"/>
  <c r="AS6" i="19" s="1"/>
  <c r="AS7" i="19" a="1"/>
  <c r="AS7" i="19" s="1"/>
  <c r="AS8" i="19" a="1"/>
  <c r="AS8" i="19" s="1"/>
  <c r="AS9" i="19" a="1"/>
  <c r="AS9" i="19" s="1"/>
  <c r="AS10" i="19" a="1"/>
  <c r="AS10" i="19" s="1"/>
  <c r="AS11" i="19" a="1"/>
  <c r="AS11" i="19" s="1"/>
  <c r="AS12" i="19" a="1"/>
  <c r="AS12" i="19" s="1"/>
  <c r="AS13" i="19" a="1"/>
  <c r="AS13" i="19" s="1"/>
  <c r="AS14" i="19" a="1"/>
  <c r="AS14" i="19" s="1"/>
  <c r="AS15" i="19" a="1"/>
  <c r="AS15" i="19" s="1"/>
  <c r="AS16" i="19" a="1"/>
  <c r="AS16" i="19" s="1"/>
  <c r="AS17" i="19" a="1"/>
  <c r="AS17" i="19" s="1"/>
  <c r="AS18" i="19" a="1"/>
  <c r="AS18" i="19" s="1"/>
  <c r="AS19" i="19" a="1"/>
  <c r="AS19" i="19" s="1"/>
  <c r="AS20" i="19" a="1"/>
  <c r="AS20" i="19" s="1"/>
  <c r="AS21" i="19" a="1"/>
  <c r="AS21" i="19" s="1"/>
  <c r="AS22" i="19" a="1"/>
  <c r="AS22" i="19" s="1"/>
  <c r="AS23" i="19" a="1"/>
  <c r="AS23" i="19" s="1"/>
  <c r="AS24" i="19" a="1"/>
  <c r="AS24" i="19" s="1"/>
  <c r="AS25" i="19" a="1"/>
  <c r="AS25" i="19" s="1"/>
  <c r="AS26" i="19" a="1"/>
  <c r="AS26" i="19" s="1"/>
  <c r="AS27" i="19" a="1"/>
  <c r="AS27" i="19" s="1"/>
  <c r="AS28" i="19" a="1"/>
  <c r="AS28" i="19" s="1"/>
  <c r="AS29" i="19" a="1"/>
  <c r="AS29" i="19" s="1"/>
  <c r="AS30" i="19" a="1"/>
  <c r="AS30" i="19" s="1"/>
  <c r="AS31" i="19" a="1"/>
  <c r="AS31" i="19" s="1"/>
  <c r="AS32" i="19" a="1"/>
  <c r="AS32" i="19" s="1"/>
  <c r="AS2" i="19" a="1"/>
  <c r="AS2" i="19" s="1"/>
  <c r="AR3" i="19" a="1"/>
  <c r="AR3" i="19" s="1"/>
  <c r="AR4" i="19" a="1"/>
  <c r="AR4" i="19" s="1"/>
  <c r="AR5" i="19" a="1"/>
  <c r="AR5" i="19" s="1"/>
  <c r="AR6" i="19" a="1"/>
  <c r="AR6" i="19" s="1"/>
  <c r="AR7" i="19" a="1"/>
  <c r="AR7" i="19" s="1"/>
  <c r="AR8" i="19" a="1"/>
  <c r="AR8" i="19" s="1"/>
  <c r="AR9" i="19" a="1"/>
  <c r="AR9" i="19" s="1"/>
  <c r="AR10" i="19" a="1"/>
  <c r="AR10" i="19" s="1"/>
  <c r="AR11" i="19" a="1"/>
  <c r="AR11" i="19" s="1"/>
  <c r="AR12" i="19" a="1"/>
  <c r="AR12" i="19" s="1"/>
  <c r="AR13" i="19" a="1"/>
  <c r="AR13" i="19" s="1"/>
  <c r="AR14" i="19" a="1"/>
  <c r="AR14" i="19" s="1"/>
  <c r="AR15" i="19" a="1"/>
  <c r="AR15" i="19" s="1"/>
  <c r="AR16" i="19" a="1"/>
  <c r="AR16" i="19" s="1"/>
  <c r="AR17" i="19" a="1"/>
  <c r="AR17" i="19" s="1"/>
  <c r="AR18" i="19" a="1"/>
  <c r="AR18" i="19" s="1"/>
  <c r="AR19" i="19" a="1"/>
  <c r="AR19" i="19" s="1"/>
  <c r="AR20" i="19" a="1"/>
  <c r="AR20" i="19" s="1"/>
  <c r="AR21" i="19" a="1"/>
  <c r="AR21" i="19" s="1"/>
  <c r="AR22" i="19" a="1"/>
  <c r="AR22" i="19" s="1"/>
  <c r="AR23" i="19" a="1"/>
  <c r="AR23" i="19" s="1"/>
  <c r="AR24" i="19" a="1"/>
  <c r="AR24" i="19" s="1"/>
  <c r="AR25" i="19" a="1"/>
  <c r="AR25" i="19" s="1"/>
  <c r="AR26" i="19" a="1"/>
  <c r="AR26" i="19" s="1"/>
  <c r="AR27" i="19" a="1"/>
  <c r="AR27" i="19" s="1"/>
  <c r="AR28" i="19" a="1"/>
  <c r="AR28" i="19" s="1"/>
  <c r="AR29" i="19" a="1"/>
  <c r="AR29" i="19" s="1"/>
  <c r="AR30" i="19" a="1"/>
  <c r="AR30" i="19" s="1"/>
  <c r="AR31" i="19" a="1"/>
  <c r="AR31" i="19" s="1"/>
  <c r="AR32" i="19" a="1"/>
  <c r="AR32" i="19" s="1"/>
  <c r="AR2" i="19" a="1"/>
  <c r="AR2" i="19" s="1"/>
  <c r="AQ3" i="19" a="1"/>
  <c r="AQ3" i="19" s="1"/>
  <c r="AQ4" i="19" a="1"/>
  <c r="AQ4" i="19" s="1"/>
  <c r="AQ5" i="19" a="1"/>
  <c r="AQ5" i="19" s="1"/>
  <c r="AQ6" i="19" a="1"/>
  <c r="AQ6" i="19" s="1"/>
  <c r="AQ7" i="19" a="1"/>
  <c r="AQ7" i="19" s="1"/>
  <c r="AQ8" i="19" a="1"/>
  <c r="AQ8" i="19" s="1"/>
  <c r="AQ9" i="19" a="1"/>
  <c r="AQ9" i="19" s="1"/>
  <c r="AQ10" i="19" a="1"/>
  <c r="AQ10" i="19" s="1"/>
  <c r="AQ11" i="19" a="1"/>
  <c r="AQ11" i="19" s="1"/>
  <c r="AQ12" i="19" a="1"/>
  <c r="AQ12" i="19" s="1"/>
  <c r="AQ13" i="19" a="1"/>
  <c r="AQ13" i="19" s="1"/>
  <c r="AQ14" i="19" a="1"/>
  <c r="AQ14" i="19" s="1"/>
  <c r="AQ16" i="19" a="1"/>
  <c r="AQ16" i="19" s="1"/>
  <c r="AQ17" i="19" a="1"/>
  <c r="AQ17" i="19" s="1"/>
  <c r="AQ18" i="19" a="1"/>
  <c r="AQ18" i="19" s="1"/>
  <c r="AQ19" i="19" a="1"/>
  <c r="AQ19" i="19" s="1"/>
  <c r="AQ20" i="19" a="1"/>
  <c r="AQ20" i="19" s="1"/>
  <c r="AQ21" i="19" a="1"/>
  <c r="AQ21" i="19" s="1"/>
  <c r="AQ22" i="19" a="1"/>
  <c r="AQ22" i="19" s="1"/>
  <c r="AQ23" i="19" a="1"/>
  <c r="AQ23" i="19" s="1"/>
  <c r="AQ24" i="19" a="1"/>
  <c r="AQ24" i="19" s="1"/>
  <c r="AQ25" i="19" a="1"/>
  <c r="AQ25" i="19" s="1"/>
  <c r="AQ26" i="19" a="1"/>
  <c r="AQ26" i="19" s="1"/>
  <c r="AQ27" i="19" a="1"/>
  <c r="AQ27" i="19" s="1"/>
  <c r="AQ28" i="19" a="1"/>
  <c r="AQ28" i="19" s="1"/>
  <c r="AQ29" i="19" a="1"/>
  <c r="AQ29" i="19" s="1"/>
  <c r="AQ30" i="19" a="1"/>
  <c r="AQ30" i="19" s="1"/>
  <c r="AQ31" i="19" a="1"/>
  <c r="AQ31" i="19" s="1"/>
  <c r="AQ32" i="19" a="1"/>
  <c r="AQ32" i="19" s="1"/>
  <c r="AQ2" i="19" a="1"/>
  <c r="AQ2" i="19" s="1"/>
  <c r="AP3" i="19" a="1"/>
  <c r="AP3" i="19" s="1"/>
  <c r="AP4" i="19" a="1"/>
  <c r="AP4" i="19" s="1"/>
  <c r="AP5" i="19" a="1"/>
  <c r="AP5" i="19" s="1"/>
  <c r="AP6" i="19" a="1"/>
  <c r="AP6" i="19" s="1"/>
  <c r="AP7" i="19" a="1"/>
  <c r="AP7" i="19" s="1"/>
  <c r="AP8" i="19" a="1"/>
  <c r="AP8" i="19" s="1"/>
  <c r="AP9" i="19" a="1"/>
  <c r="AP9" i="19" s="1"/>
  <c r="AP10" i="19" a="1"/>
  <c r="AP10" i="19" s="1"/>
  <c r="AP11" i="19" a="1"/>
  <c r="AP11" i="19" s="1"/>
  <c r="AP12" i="19" a="1"/>
  <c r="AP12" i="19" s="1"/>
  <c r="AP13" i="19" a="1"/>
  <c r="AP13" i="19" s="1"/>
  <c r="AP14" i="19" a="1"/>
  <c r="AP14" i="19" s="1"/>
  <c r="AP15" i="19" a="1"/>
  <c r="AP15" i="19" s="1"/>
  <c r="AP16" i="19" a="1"/>
  <c r="AP16" i="19" s="1"/>
  <c r="AP17" i="19" a="1"/>
  <c r="AP17" i="19" s="1"/>
  <c r="AP18" i="19" a="1"/>
  <c r="AP18" i="19" s="1"/>
  <c r="AP19" i="19" a="1"/>
  <c r="AP19" i="19" s="1"/>
  <c r="AP20" i="19" a="1"/>
  <c r="AP20" i="19" s="1"/>
  <c r="AP21" i="19" a="1"/>
  <c r="AP21" i="19" s="1"/>
  <c r="AP22" i="19" a="1"/>
  <c r="AP22" i="19" s="1"/>
  <c r="AP23" i="19" a="1"/>
  <c r="AP23" i="19" s="1"/>
  <c r="AP24" i="19" a="1"/>
  <c r="AP24" i="19" s="1"/>
  <c r="AP25" i="19" a="1"/>
  <c r="AP25" i="19" s="1"/>
  <c r="AP26" i="19" a="1"/>
  <c r="AP26" i="19" s="1"/>
  <c r="AP27" i="19" a="1"/>
  <c r="AP27" i="19" s="1"/>
  <c r="AP28" i="19" a="1"/>
  <c r="AP28" i="19" s="1"/>
  <c r="AP29" i="19" a="1"/>
  <c r="AP29" i="19" s="1"/>
  <c r="AP30" i="19" a="1"/>
  <c r="AP30" i="19" s="1"/>
  <c r="AP31" i="19" a="1"/>
  <c r="AP31" i="19" s="1"/>
  <c r="AP32" i="19" a="1"/>
  <c r="AP32" i="19" s="1"/>
  <c r="AP2" i="19" a="1"/>
  <c r="AP2" i="19" s="1"/>
  <c r="AO3" i="19" a="1"/>
  <c r="AO3" i="19" s="1"/>
  <c r="AO4" i="19" a="1"/>
  <c r="AO4" i="19" s="1"/>
  <c r="AO5" i="19" a="1"/>
  <c r="AO5" i="19" s="1"/>
  <c r="AO6" i="19" a="1"/>
  <c r="AO6" i="19" s="1"/>
  <c r="AO7" i="19" a="1"/>
  <c r="AO7" i="19" s="1"/>
  <c r="AO8" i="19" a="1"/>
  <c r="AO8" i="19" s="1"/>
  <c r="AO9" i="19" a="1"/>
  <c r="AO9" i="19" s="1"/>
  <c r="AO10" i="19" a="1"/>
  <c r="AO10" i="19" s="1"/>
  <c r="AO11" i="19" a="1"/>
  <c r="AO11" i="19" s="1"/>
  <c r="AO12" i="19" a="1"/>
  <c r="AO12" i="19" s="1"/>
  <c r="AO13" i="19" a="1"/>
  <c r="AO13" i="19" s="1"/>
  <c r="AO14" i="19" a="1"/>
  <c r="AO14" i="19" s="1"/>
  <c r="AO15" i="19" a="1"/>
  <c r="AO15" i="19" s="1"/>
  <c r="AO16" i="19" a="1"/>
  <c r="AO16" i="19" s="1"/>
  <c r="AO17" i="19" a="1"/>
  <c r="AO17" i="19" s="1"/>
  <c r="AO18" i="19" a="1"/>
  <c r="AO18" i="19" s="1"/>
  <c r="AO19" i="19" a="1"/>
  <c r="AO19" i="19" s="1"/>
  <c r="AO20" i="19" a="1"/>
  <c r="AO20" i="19" s="1"/>
  <c r="AO21" i="19" a="1"/>
  <c r="AO21" i="19" s="1"/>
  <c r="AO22" i="19" a="1"/>
  <c r="AO22" i="19" s="1"/>
  <c r="AO23" i="19" a="1"/>
  <c r="AO23" i="19" s="1"/>
  <c r="AO24" i="19" a="1"/>
  <c r="AO24" i="19" s="1"/>
  <c r="AO25" i="19" a="1"/>
  <c r="AO25" i="19" s="1"/>
  <c r="AO26" i="19" a="1"/>
  <c r="AO26" i="19" s="1"/>
  <c r="AO27" i="19" a="1"/>
  <c r="AO27" i="19" s="1"/>
  <c r="AO28" i="19" a="1"/>
  <c r="AO28" i="19" s="1"/>
  <c r="AO29" i="19" a="1"/>
  <c r="AO29" i="19" s="1"/>
  <c r="AO30" i="19" a="1"/>
  <c r="AO30" i="19" s="1"/>
  <c r="AO31" i="19" a="1"/>
  <c r="AO31" i="19" s="1"/>
  <c r="AO32" i="19" a="1"/>
  <c r="AO32" i="19" s="1"/>
  <c r="AO2" i="19" a="1"/>
  <c r="AO2" i="19" s="1"/>
  <c r="AN3" i="19" a="1"/>
  <c r="AN3" i="19" s="1"/>
  <c r="AN4" i="19" a="1"/>
  <c r="AN4" i="19" s="1"/>
  <c r="AN5" i="19" a="1"/>
  <c r="AN5" i="19" s="1"/>
  <c r="AN6" i="19" a="1"/>
  <c r="AN6" i="19" s="1"/>
  <c r="AN7" i="19" a="1"/>
  <c r="AN7" i="19" s="1"/>
  <c r="AN8" i="19" a="1"/>
  <c r="AN8" i="19" s="1"/>
  <c r="AN9" i="19" a="1"/>
  <c r="AN9" i="19" s="1"/>
  <c r="AN10" i="19" a="1"/>
  <c r="AN10" i="19" s="1"/>
  <c r="AN11" i="19" a="1"/>
  <c r="AN11" i="19" s="1"/>
  <c r="AN12" i="19" a="1"/>
  <c r="AN12" i="19" s="1"/>
  <c r="AN13" i="19" a="1"/>
  <c r="AN13" i="19" s="1"/>
  <c r="AN14" i="19" a="1"/>
  <c r="AN14" i="19" s="1"/>
  <c r="AN15" i="19" a="1"/>
  <c r="AN15" i="19" s="1"/>
  <c r="AN16" i="19" a="1"/>
  <c r="AN16" i="19" s="1"/>
  <c r="AN17" i="19" a="1"/>
  <c r="AN17" i="19" s="1"/>
  <c r="AN18" i="19" a="1"/>
  <c r="AN18" i="19" s="1"/>
  <c r="AN19" i="19" a="1"/>
  <c r="AN19" i="19" s="1"/>
  <c r="AN20" i="19" a="1"/>
  <c r="AN20" i="19" s="1"/>
  <c r="AN21" i="19" a="1"/>
  <c r="AN21" i="19" s="1"/>
  <c r="AN22" i="19" a="1"/>
  <c r="AN22" i="19" s="1"/>
  <c r="AN23" i="19" a="1"/>
  <c r="AN23" i="19" s="1"/>
  <c r="AN24" i="19" a="1"/>
  <c r="AN24" i="19" s="1"/>
  <c r="AN25" i="19" a="1"/>
  <c r="AN25" i="19" s="1"/>
  <c r="AN26" i="19" a="1"/>
  <c r="AN26" i="19" s="1"/>
  <c r="AN27" i="19" a="1"/>
  <c r="AN27" i="19" s="1"/>
  <c r="AN28" i="19" a="1"/>
  <c r="AN28" i="19" s="1"/>
  <c r="AN29" i="19" a="1"/>
  <c r="AN29" i="19" s="1"/>
  <c r="AN30" i="19" a="1"/>
  <c r="AN30" i="19" s="1"/>
  <c r="AN31" i="19" a="1"/>
  <c r="AN31" i="19" s="1"/>
  <c r="AN32" i="19" a="1"/>
  <c r="AN32" i="19" s="1"/>
  <c r="AN2" i="19" a="1"/>
  <c r="AN2" i="19" s="1"/>
  <c r="AM3" i="19" a="1"/>
  <c r="AM3" i="19" s="1"/>
  <c r="AM4" i="19" a="1"/>
  <c r="AM4" i="19" s="1"/>
  <c r="AM5" i="19" a="1"/>
  <c r="AM5" i="19" s="1"/>
  <c r="AM6" i="19" a="1"/>
  <c r="AM6" i="19" s="1"/>
  <c r="AM7" i="19" a="1"/>
  <c r="AM7" i="19" s="1"/>
  <c r="AM8" i="19" a="1"/>
  <c r="AM8" i="19" s="1"/>
  <c r="AM9" i="19" a="1"/>
  <c r="AM9" i="19" s="1"/>
  <c r="AM10" i="19" a="1"/>
  <c r="AM10" i="19" s="1"/>
  <c r="AM11" i="19" a="1"/>
  <c r="AM11" i="19" s="1"/>
  <c r="AM12" i="19" a="1"/>
  <c r="AM12" i="19" s="1"/>
  <c r="AM13" i="19" a="1"/>
  <c r="AM13" i="19" s="1"/>
  <c r="AM14" i="19" a="1"/>
  <c r="AM14" i="19" s="1"/>
  <c r="AM15" i="19" a="1"/>
  <c r="AM15" i="19" s="1"/>
  <c r="AM16" i="19" a="1"/>
  <c r="AM16" i="19" s="1"/>
  <c r="AM17" i="19" a="1"/>
  <c r="AM17" i="19" s="1"/>
  <c r="AM18" i="19" a="1"/>
  <c r="AM18" i="19" s="1"/>
  <c r="AM19" i="19" a="1"/>
  <c r="AM19" i="19" s="1"/>
  <c r="AM20" i="19" a="1"/>
  <c r="AM20" i="19" s="1"/>
  <c r="AM21" i="19" a="1"/>
  <c r="AM21" i="19" s="1"/>
  <c r="AM22" i="19" a="1"/>
  <c r="AM22" i="19" s="1"/>
  <c r="AM23" i="19" a="1"/>
  <c r="AM23" i="19" s="1"/>
  <c r="AM24" i="19" a="1"/>
  <c r="AM24" i="19" s="1"/>
  <c r="AM25" i="19" a="1"/>
  <c r="AM25" i="19" s="1"/>
  <c r="AM26" i="19" a="1"/>
  <c r="AM26" i="19" s="1"/>
  <c r="AM27" i="19" a="1"/>
  <c r="AM27" i="19" s="1"/>
  <c r="AM28" i="19" a="1"/>
  <c r="AM28" i="19" s="1"/>
  <c r="AM29" i="19" a="1"/>
  <c r="AM29" i="19" s="1"/>
  <c r="AM30" i="19" a="1"/>
  <c r="AM30" i="19" s="1"/>
  <c r="AM31" i="19" a="1"/>
  <c r="AM31" i="19" s="1"/>
  <c r="AM32" i="19" a="1"/>
  <c r="AM32" i="19" s="1"/>
  <c r="AM2" i="19" a="1"/>
  <c r="AM2" i="19" s="1"/>
  <c r="AL3" i="19" a="1"/>
  <c r="AL3" i="19" s="1"/>
  <c r="AL4" i="19" a="1"/>
  <c r="AL4" i="19" s="1"/>
  <c r="AL5" i="19" a="1"/>
  <c r="AL5" i="19" s="1"/>
  <c r="AL6" i="19" a="1"/>
  <c r="AL6" i="19" s="1"/>
  <c r="AL7" i="19" a="1"/>
  <c r="AL7" i="19" s="1"/>
  <c r="AL8" i="19" a="1"/>
  <c r="AL8" i="19" s="1"/>
  <c r="AL9" i="19" a="1"/>
  <c r="AL9" i="19" s="1"/>
  <c r="AL10" i="19" a="1"/>
  <c r="AL10" i="19" s="1"/>
  <c r="AL11" i="19" a="1"/>
  <c r="AL11" i="19" s="1"/>
  <c r="AL12" i="19" a="1"/>
  <c r="AL12" i="19" s="1"/>
  <c r="AL13" i="19" a="1"/>
  <c r="AL13" i="19" s="1"/>
  <c r="AL14" i="19" a="1"/>
  <c r="AL14" i="19" s="1"/>
  <c r="AL15" i="19" a="1"/>
  <c r="AL15" i="19" s="1"/>
  <c r="AL16" i="19" a="1"/>
  <c r="AL16" i="19" s="1"/>
  <c r="AL17" i="19" a="1"/>
  <c r="AL17" i="19" s="1"/>
  <c r="AL18" i="19" a="1"/>
  <c r="AL18" i="19" s="1"/>
  <c r="AL19" i="19" a="1"/>
  <c r="AL19" i="19" s="1"/>
  <c r="AL20" i="19" a="1"/>
  <c r="AL20" i="19" s="1"/>
  <c r="AL21" i="19" a="1"/>
  <c r="AL21" i="19" s="1"/>
  <c r="AL22" i="19" a="1"/>
  <c r="AL22" i="19" s="1"/>
  <c r="AL23" i="19" a="1"/>
  <c r="AL23" i="19" s="1"/>
  <c r="AL24" i="19" a="1"/>
  <c r="AL24" i="19" s="1"/>
  <c r="AL25" i="19" a="1"/>
  <c r="AL25" i="19" s="1"/>
  <c r="AL26" i="19" a="1"/>
  <c r="AL26" i="19" s="1"/>
  <c r="AL27" i="19" a="1"/>
  <c r="AL27" i="19" s="1"/>
  <c r="AL28" i="19" a="1"/>
  <c r="AL28" i="19" s="1"/>
  <c r="AL29" i="19" a="1"/>
  <c r="AL29" i="19" s="1"/>
  <c r="AL30" i="19" a="1"/>
  <c r="AL30" i="19" s="1"/>
  <c r="AL31" i="19" a="1"/>
  <c r="AL31" i="19" s="1"/>
  <c r="AL32" i="19" a="1"/>
  <c r="AL32" i="19" s="1"/>
  <c r="AL2" i="19" a="1"/>
  <c r="AL2" i="19" s="1"/>
  <c r="AK3" i="19" a="1"/>
  <c r="AK3" i="19" s="1"/>
  <c r="AK4" i="19" a="1"/>
  <c r="AK4" i="19" s="1"/>
  <c r="AK5" i="19" a="1"/>
  <c r="AK5" i="19" s="1"/>
  <c r="AK6" i="19" a="1"/>
  <c r="AK6" i="19" s="1"/>
  <c r="AK7" i="19" a="1"/>
  <c r="AK7" i="19" s="1"/>
  <c r="AK8" i="19" a="1"/>
  <c r="AK8" i="19" s="1"/>
  <c r="AK9" i="19" a="1"/>
  <c r="AK9" i="19" s="1"/>
  <c r="AK10" i="19" a="1"/>
  <c r="AK10" i="19" s="1"/>
  <c r="AK11" i="19" a="1"/>
  <c r="AK11" i="19" s="1"/>
  <c r="AK12" i="19" a="1"/>
  <c r="AK12" i="19" s="1"/>
  <c r="AK13" i="19" a="1"/>
  <c r="AK13" i="19" s="1"/>
  <c r="AK14" i="19" a="1"/>
  <c r="AK14" i="19" s="1"/>
  <c r="AK15" i="19" a="1"/>
  <c r="AK15" i="19" s="1"/>
  <c r="AK16" i="19" a="1"/>
  <c r="AK16" i="19" s="1"/>
  <c r="AK17" i="19" a="1"/>
  <c r="AK17" i="19" s="1"/>
  <c r="AK18" i="19" a="1"/>
  <c r="AK18" i="19" s="1"/>
  <c r="AK19" i="19" a="1"/>
  <c r="AK19" i="19" s="1"/>
  <c r="AK20" i="19" a="1"/>
  <c r="AK20" i="19" s="1"/>
  <c r="AK21" i="19" a="1"/>
  <c r="AK21" i="19" s="1"/>
  <c r="AK22" i="19" a="1"/>
  <c r="AK22" i="19" s="1"/>
  <c r="AK23" i="19" a="1"/>
  <c r="AK23" i="19" s="1"/>
  <c r="AK24" i="19" a="1"/>
  <c r="AK24" i="19" s="1"/>
  <c r="AK25" i="19" a="1"/>
  <c r="AK25" i="19" s="1"/>
  <c r="AK26" i="19" a="1"/>
  <c r="AK26" i="19" s="1"/>
  <c r="AK27" i="19" a="1"/>
  <c r="AK27" i="19" s="1"/>
  <c r="AK28" i="19" a="1"/>
  <c r="AK28" i="19" s="1"/>
  <c r="AK29" i="19" a="1"/>
  <c r="AK29" i="19" s="1"/>
  <c r="AK30" i="19" a="1"/>
  <c r="AK30" i="19" s="1"/>
  <c r="AK31" i="19" a="1"/>
  <c r="AK31" i="19" s="1"/>
  <c r="AK32" i="19" a="1"/>
  <c r="AK32" i="19" s="1"/>
  <c r="AK2" i="19" a="1"/>
  <c r="AK2" i="19" s="1"/>
  <c r="AJ3" i="19" a="1"/>
  <c r="AJ3" i="19" s="1"/>
  <c r="AJ4" i="19" a="1"/>
  <c r="AJ4" i="19" s="1"/>
  <c r="AJ5" i="19" a="1"/>
  <c r="AJ5" i="19" s="1"/>
  <c r="AJ6" i="19" a="1"/>
  <c r="AJ6" i="19" s="1"/>
  <c r="AJ7" i="19" a="1"/>
  <c r="AJ7" i="19" s="1"/>
  <c r="AJ8" i="19" a="1"/>
  <c r="AJ8" i="19" s="1"/>
  <c r="AJ9" i="19" a="1"/>
  <c r="AJ9" i="19"/>
  <c r="AJ10" i="19" a="1"/>
  <c r="AJ10" i="19" s="1"/>
  <c r="AJ11" i="19" a="1"/>
  <c r="AJ11" i="19" s="1"/>
  <c r="AJ12" i="19" a="1"/>
  <c r="AJ12" i="19" s="1"/>
  <c r="AJ13" i="19" a="1"/>
  <c r="AJ13" i="19" s="1"/>
  <c r="AJ14" i="19" a="1"/>
  <c r="AJ14" i="19" s="1"/>
  <c r="AJ15" i="19" a="1"/>
  <c r="AJ15" i="19" s="1"/>
  <c r="AJ16" i="19" a="1"/>
  <c r="AJ16" i="19" s="1"/>
  <c r="AJ17" i="19" a="1"/>
  <c r="AJ17" i="19" s="1"/>
  <c r="AJ18" i="19" a="1"/>
  <c r="AJ18" i="19" s="1"/>
  <c r="AJ19" i="19" a="1"/>
  <c r="AJ19" i="19" s="1"/>
  <c r="AJ20" i="19" a="1"/>
  <c r="AJ20" i="19" s="1"/>
  <c r="AJ21" i="19" a="1"/>
  <c r="AJ21" i="19" s="1"/>
  <c r="AJ22" i="19" a="1"/>
  <c r="AJ22" i="19" s="1"/>
  <c r="AJ23" i="19" a="1"/>
  <c r="AJ23" i="19" s="1"/>
  <c r="AJ24" i="19" a="1"/>
  <c r="AJ24" i="19" s="1"/>
  <c r="AJ25" i="19" a="1"/>
  <c r="AJ25" i="19" s="1"/>
  <c r="AJ26" i="19" a="1"/>
  <c r="AJ26" i="19" s="1"/>
  <c r="AJ27" i="19" a="1"/>
  <c r="AJ27" i="19" s="1"/>
  <c r="AJ28" i="19" a="1"/>
  <c r="AJ28" i="19" s="1"/>
  <c r="AJ29" i="19" a="1"/>
  <c r="AJ29" i="19" s="1"/>
  <c r="AJ30" i="19" a="1"/>
  <c r="AJ30" i="19" s="1"/>
  <c r="AJ31" i="19" a="1"/>
  <c r="AJ31" i="19" s="1"/>
  <c r="AJ32" i="19" a="1"/>
  <c r="AJ32" i="19" s="1"/>
  <c r="AJ2" i="19" a="1"/>
  <c r="AJ2" i="19" s="1"/>
  <c r="AI3" i="19" a="1"/>
  <c r="AI3" i="19" s="1"/>
  <c r="AI4" i="19" a="1"/>
  <c r="AI4" i="19" s="1"/>
  <c r="AI5" i="19" a="1"/>
  <c r="AI5" i="19" s="1"/>
  <c r="AI6" i="19" a="1"/>
  <c r="AI6" i="19" s="1"/>
  <c r="AI7" i="19" a="1"/>
  <c r="AI7" i="19" s="1"/>
  <c r="AI8" i="19" a="1"/>
  <c r="AI8" i="19" s="1"/>
  <c r="AI9" i="19" a="1"/>
  <c r="AI9" i="19" s="1"/>
  <c r="AI10" i="19" a="1"/>
  <c r="AI10" i="19" s="1"/>
  <c r="AI11" i="19" a="1"/>
  <c r="AI11" i="19" s="1"/>
  <c r="AI12" i="19" a="1"/>
  <c r="AI12" i="19" s="1"/>
  <c r="AI13" i="19" a="1"/>
  <c r="AI13" i="19" s="1"/>
  <c r="AI14" i="19" a="1"/>
  <c r="AI14" i="19" s="1"/>
  <c r="AI15" i="19" a="1"/>
  <c r="AI15" i="19" s="1"/>
  <c r="AI16" i="19" a="1"/>
  <c r="AI16" i="19" s="1"/>
  <c r="AI17" i="19" a="1"/>
  <c r="AI17" i="19" s="1"/>
  <c r="AI18" i="19" a="1"/>
  <c r="AI18" i="19" s="1"/>
  <c r="AI19" i="19" a="1"/>
  <c r="AI19" i="19" s="1"/>
  <c r="AI20" i="19" a="1"/>
  <c r="AI20" i="19" s="1"/>
  <c r="AI21" i="19" a="1"/>
  <c r="AI21" i="19" s="1"/>
  <c r="AI22" i="19" a="1"/>
  <c r="AI22" i="19" s="1"/>
  <c r="AI23" i="19" a="1"/>
  <c r="AI23" i="19" s="1"/>
  <c r="AI24" i="19" a="1"/>
  <c r="AI24" i="19" s="1"/>
  <c r="AI25" i="19" a="1"/>
  <c r="AI25" i="19" s="1"/>
  <c r="AI26" i="19" a="1"/>
  <c r="AI26" i="19" s="1"/>
  <c r="AI27" i="19" a="1"/>
  <c r="AI27" i="19" s="1"/>
  <c r="AI28" i="19" a="1"/>
  <c r="AI28" i="19" s="1"/>
  <c r="AI29" i="19" a="1"/>
  <c r="AI29" i="19" s="1"/>
  <c r="AI30" i="19" a="1"/>
  <c r="AI30" i="19" s="1"/>
  <c r="AI31" i="19" a="1"/>
  <c r="AI31" i="19" s="1"/>
  <c r="AI32" i="19" a="1"/>
  <c r="AI32" i="19" s="1"/>
  <c r="AI2" i="19" a="1"/>
  <c r="AI2" i="19" s="1"/>
  <c r="AH3" i="19" a="1"/>
  <c r="AH3" i="19" s="1"/>
  <c r="AH4" i="19" a="1"/>
  <c r="AH4" i="19" s="1"/>
  <c r="AH5" i="19" a="1"/>
  <c r="AH5" i="19" s="1"/>
  <c r="AH6" i="19" a="1"/>
  <c r="AH6" i="19" s="1"/>
  <c r="AH7" i="19" a="1"/>
  <c r="AH7" i="19" s="1"/>
  <c r="AH8" i="19" a="1"/>
  <c r="AH8" i="19" s="1"/>
  <c r="AH9" i="19" a="1"/>
  <c r="AH9" i="19" s="1"/>
  <c r="AH10" i="19" a="1"/>
  <c r="AH10" i="19" s="1"/>
  <c r="AH11" i="19" a="1"/>
  <c r="AH11" i="19" s="1"/>
  <c r="AH12" i="19" a="1"/>
  <c r="AH12" i="19" s="1"/>
  <c r="AH13" i="19" a="1"/>
  <c r="AH13" i="19" s="1"/>
  <c r="AH14" i="19" a="1"/>
  <c r="AH14" i="19" s="1"/>
  <c r="AH15" i="19" a="1"/>
  <c r="AH15" i="19" s="1"/>
  <c r="AH16" i="19" a="1"/>
  <c r="AH16" i="19" s="1"/>
  <c r="AH17" i="19" a="1"/>
  <c r="AH17" i="19" s="1"/>
  <c r="AH18" i="19" a="1"/>
  <c r="AH18" i="19" s="1"/>
  <c r="AH19" i="19" a="1"/>
  <c r="AH19" i="19" s="1"/>
  <c r="AH20" i="19" a="1"/>
  <c r="AH20" i="19" s="1"/>
  <c r="AH21" i="19" a="1"/>
  <c r="AH21" i="19" s="1"/>
  <c r="AH22" i="19" a="1"/>
  <c r="AH22" i="19" s="1"/>
  <c r="AH23" i="19" a="1"/>
  <c r="AH23" i="19" s="1"/>
  <c r="AH24" i="19" a="1"/>
  <c r="AH24" i="19" s="1"/>
  <c r="AH25" i="19" a="1"/>
  <c r="AH25" i="19" s="1"/>
  <c r="AH26" i="19" a="1"/>
  <c r="AH26" i="19" s="1"/>
  <c r="AH27" i="19" a="1"/>
  <c r="AH27" i="19" s="1"/>
  <c r="AH28" i="19" a="1"/>
  <c r="AH28" i="19" s="1"/>
  <c r="AH29" i="19" a="1"/>
  <c r="AH29" i="19" s="1"/>
  <c r="AH30" i="19" a="1"/>
  <c r="AH30" i="19" s="1"/>
  <c r="AH31" i="19" a="1"/>
  <c r="AH31" i="19" s="1"/>
  <c r="AH32" i="19" a="1"/>
  <c r="AH32" i="19" s="1"/>
  <c r="AH2" i="19" a="1"/>
  <c r="AH2" i="19" s="1"/>
  <c r="AG3" i="19" a="1"/>
  <c r="AG3" i="19" s="1"/>
  <c r="AG4" i="19" a="1"/>
  <c r="AG4" i="19" s="1"/>
  <c r="AG5" i="19" a="1"/>
  <c r="AG5" i="19" s="1"/>
  <c r="AG6" i="19" a="1"/>
  <c r="AG6" i="19" s="1"/>
  <c r="AG7" i="19" a="1"/>
  <c r="AG7" i="19" s="1"/>
  <c r="AG8" i="19" a="1"/>
  <c r="AG8" i="19" s="1"/>
  <c r="AG9" i="19" a="1"/>
  <c r="AG9" i="19" s="1"/>
  <c r="AG10" i="19" a="1"/>
  <c r="AG10" i="19" s="1"/>
  <c r="AG11" i="19" a="1"/>
  <c r="AG11" i="19" s="1"/>
  <c r="AG12" i="19" a="1"/>
  <c r="AG12" i="19" s="1"/>
  <c r="AG13" i="19" a="1"/>
  <c r="AG13" i="19" s="1"/>
  <c r="AG14" i="19" a="1"/>
  <c r="AG14" i="19" s="1"/>
  <c r="AG15" i="19" a="1"/>
  <c r="AG15" i="19" s="1"/>
  <c r="AG16" i="19" a="1"/>
  <c r="AG16" i="19" s="1"/>
  <c r="AG17" i="19" a="1"/>
  <c r="AG17" i="19" s="1"/>
  <c r="AG18" i="19" a="1"/>
  <c r="AG18" i="19" s="1"/>
  <c r="AG19" i="19" a="1"/>
  <c r="AG19" i="19" s="1"/>
  <c r="AG20" i="19" a="1"/>
  <c r="AG20" i="19" s="1"/>
  <c r="AG21" i="19" a="1"/>
  <c r="AG21" i="19" s="1"/>
  <c r="AG22" i="19" a="1"/>
  <c r="AG22" i="19" s="1"/>
  <c r="AG23" i="19" a="1"/>
  <c r="AG23" i="19" s="1"/>
  <c r="AG24" i="19" a="1"/>
  <c r="AG24" i="19" s="1"/>
  <c r="AG25" i="19" a="1"/>
  <c r="AG25" i="19" s="1"/>
  <c r="AG26" i="19" a="1"/>
  <c r="AG26" i="19" s="1"/>
  <c r="AG27" i="19" a="1"/>
  <c r="AG27" i="19" s="1"/>
  <c r="AG28" i="19" a="1"/>
  <c r="AG28" i="19" s="1"/>
  <c r="AG29" i="19" a="1"/>
  <c r="AG29" i="19" s="1"/>
  <c r="AG30" i="19" a="1"/>
  <c r="AG30" i="19" s="1"/>
  <c r="AG31" i="19" a="1"/>
  <c r="AG31" i="19" s="1"/>
  <c r="AG32" i="19" a="1"/>
  <c r="AG32" i="19" s="1"/>
  <c r="AG2" i="19" a="1"/>
  <c r="AG2" i="19" s="1"/>
  <c r="AF3" i="19" a="1"/>
  <c r="AF3" i="19" s="1"/>
  <c r="AF4" i="19" a="1"/>
  <c r="AF4" i="19" s="1"/>
  <c r="AF5" i="19" a="1"/>
  <c r="AF5" i="19" s="1"/>
  <c r="AF6" i="19" a="1"/>
  <c r="AF6" i="19" s="1"/>
  <c r="AF7" i="19" a="1"/>
  <c r="AF7" i="19" s="1"/>
  <c r="AF8" i="19" a="1"/>
  <c r="AF8" i="19" s="1"/>
  <c r="AF9" i="19" a="1"/>
  <c r="AF9" i="19" s="1"/>
  <c r="AF10" i="19" a="1"/>
  <c r="AF10" i="19" s="1"/>
  <c r="AF11" i="19" a="1"/>
  <c r="AF11" i="19" s="1"/>
  <c r="AF12" i="19" a="1"/>
  <c r="AF12" i="19" s="1"/>
  <c r="AF13" i="19" a="1"/>
  <c r="AF13" i="19" s="1"/>
  <c r="AF14" i="19" a="1"/>
  <c r="AF14" i="19" s="1"/>
  <c r="AF15" i="19" a="1"/>
  <c r="AF15" i="19" s="1"/>
  <c r="AF16" i="19" a="1"/>
  <c r="AF16" i="19" s="1"/>
  <c r="AF17" i="19" a="1"/>
  <c r="AF17" i="19" s="1"/>
  <c r="AF18" i="19" a="1"/>
  <c r="AF18" i="19" s="1"/>
  <c r="AF19" i="19" a="1"/>
  <c r="AF19" i="19" s="1"/>
  <c r="AF20" i="19" a="1"/>
  <c r="AF20" i="19" s="1"/>
  <c r="AF21" i="19" a="1"/>
  <c r="AF21" i="19" s="1"/>
  <c r="AF22" i="19" a="1"/>
  <c r="AF22" i="19" s="1"/>
  <c r="AF23" i="19" a="1"/>
  <c r="AF23" i="19" s="1"/>
  <c r="AF24" i="19" a="1"/>
  <c r="AF24" i="19" s="1"/>
  <c r="AF25" i="19" a="1"/>
  <c r="AF25" i="19" s="1"/>
  <c r="AF26" i="19" a="1"/>
  <c r="AF26" i="19" s="1"/>
  <c r="AF27" i="19" a="1"/>
  <c r="AF27" i="19" s="1"/>
  <c r="AF28" i="19" a="1"/>
  <c r="AF28" i="19" s="1"/>
  <c r="AF29" i="19" a="1"/>
  <c r="AF29" i="19" s="1"/>
  <c r="AF30" i="19" a="1"/>
  <c r="AF30" i="19" s="1"/>
  <c r="AF31" i="19" a="1"/>
  <c r="AF31" i="19" s="1"/>
  <c r="AF32" i="19" a="1"/>
  <c r="AF32" i="19" s="1"/>
  <c r="AF2" i="19" a="1"/>
  <c r="AF2" i="19" s="1"/>
  <c r="AE3" i="19" a="1"/>
  <c r="AE3" i="19" s="1"/>
  <c r="AE4" i="19" a="1"/>
  <c r="AE4" i="19" s="1"/>
  <c r="AE5" i="19" a="1"/>
  <c r="AE5" i="19" s="1"/>
  <c r="AE6" i="19" a="1"/>
  <c r="AE6" i="19" s="1"/>
  <c r="AE7" i="19" a="1"/>
  <c r="AE7" i="19" s="1"/>
  <c r="AE8" i="19" a="1"/>
  <c r="AE8" i="19" s="1"/>
  <c r="AE9" i="19" a="1"/>
  <c r="AE9" i="19" s="1"/>
  <c r="AE10" i="19" a="1"/>
  <c r="AE10" i="19" s="1"/>
  <c r="AE11" i="19" a="1"/>
  <c r="AE11" i="19" s="1"/>
  <c r="AE12" i="19" a="1"/>
  <c r="AE12" i="19" s="1"/>
  <c r="AE13" i="19" a="1"/>
  <c r="AE13" i="19" s="1"/>
  <c r="AE14" i="19" a="1"/>
  <c r="AE14" i="19" s="1"/>
  <c r="AE15" i="19" a="1"/>
  <c r="AE15" i="19" s="1"/>
  <c r="AE16" i="19" a="1"/>
  <c r="AE16" i="19" s="1"/>
  <c r="AE17" i="19" a="1"/>
  <c r="AE17" i="19" s="1"/>
  <c r="AE18" i="19" a="1"/>
  <c r="AE18" i="19" s="1"/>
  <c r="AE19" i="19" a="1"/>
  <c r="AE19" i="19" s="1"/>
  <c r="AE20" i="19" a="1"/>
  <c r="AE20" i="19" s="1"/>
  <c r="AE21" i="19" a="1"/>
  <c r="AE21" i="19" s="1"/>
  <c r="AE22" i="19" a="1"/>
  <c r="AE22" i="19" s="1"/>
  <c r="AE23" i="19" a="1"/>
  <c r="AE23" i="19" s="1"/>
  <c r="AE24" i="19" a="1"/>
  <c r="AE24" i="19" s="1"/>
  <c r="AE25" i="19" a="1"/>
  <c r="AE25" i="19" s="1"/>
  <c r="AE26" i="19" a="1"/>
  <c r="AE26" i="19" s="1"/>
  <c r="AE27" i="19" a="1"/>
  <c r="AE27" i="19" s="1"/>
  <c r="AE28" i="19" a="1"/>
  <c r="AE28" i="19" s="1"/>
  <c r="AE29" i="19" a="1"/>
  <c r="AE29" i="19" s="1"/>
  <c r="AE30" i="19" a="1"/>
  <c r="AE30" i="19" s="1"/>
  <c r="AE31" i="19" a="1"/>
  <c r="AE31" i="19" s="1"/>
  <c r="AE32" i="19" a="1"/>
  <c r="AE32" i="19" s="1"/>
  <c r="AE2" i="19" a="1"/>
  <c r="AE2" i="19" s="1"/>
  <c r="AD3" i="19" a="1"/>
  <c r="AD3" i="19" s="1"/>
  <c r="AD4" i="19" a="1"/>
  <c r="AD4" i="19" s="1"/>
  <c r="AD5" i="19" a="1"/>
  <c r="AD5" i="19" s="1"/>
  <c r="AD6" i="19" a="1"/>
  <c r="AD6" i="19" s="1"/>
  <c r="AD7" i="19" a="1"/>
  <c r="AD7" i="19" s="1"/>
  <c r="AD8" i="19" a="1"/>
  <c r="AD8" i="19" s="1"/>
  <c r="AD9" i="19" a="1"/>
  <c r="AD9" i="19" s="1"/>
  <c r="AD10" i="19" a="1"/>
  <c r="AD10" i="19" s="1"/>
  <c r="AD11" i="19" a="1"/>
  <c r="AD11" i="19" s="1"/>
  <c r="AD12" i="19" a="1"/>
  <c r="AD12" i="19" s="1"/>
  <c r="AD13" i="19" a="1"/>
  <c r="AD13" i="19" s="1"/>
  <c r="AD14" i="19" a="1"/>
  <c r="AD14" i="19" s="1"/>
  <c r="AD15" i="19" a="1"/>
  <c r="AD15" i="19" s="1"/>
  <c r="AD16" i="19" a="1"/>
  <c r="AD16" i="19" s="1"/>
  <c r="AD17" i="19" a="1"/>
  <c r="AD17" i="19" s="1"/>
  <c r="AD18" i="19" a="1"/>
  <c r="AD18" i="19" s="1"/>
  <c r="AD19" i="19" a="1"/>
  <c r="AD19" i="19" s="1"/>
  <c r="AD20" i="19" a="1"/>
  <c r="AD20" i="19" s="1"/>
  <c r="AD21" i="19" a="1"/>
  <c r="AD21" i="19" s="1"/>
  <c r="AD22" i="19" a="1"/>
  <c r="AD22" i="19" s="1"/>
  <c r="AD23" i="19" a="1"/>
  <c r="AD23" i="19" s="1"/>
  <c r="AD24" i="19" a="1"/>
  <c r="AD24" i="19" s="1"/>
  <c r="AD25" i="19" a="1"/>
  <c r="AD25" i="19" s="1"/>
  <c r="AD26" i="19" a="1"/>
  <c r="AD26" i="19" s="1"/>
  <c r="AD27" i="19" a="1"/>
  <c r="AD27" i="19" s="1"/>
  <c r="AD28" i="19" a="1"/>
  <c r="AD28" i="19" s="1"/>
  <c r="AD29" i="19" a="1"/>
  <c r="AD29" i="19" s="1"/>
  <c r="AD30" i="19" a="1"/>
  <c r="AD30" i="19" s="1"/>
  <c r="AD31" i="19" a="1"/>
  <c r="AD31" i="19" s="1"/>
  <c r="AD32" i="19" a="1"/>
  <c r="AD32" i="19" s="1"/>
  <c r="AD2" i="19" a="1"/>
  <c r="AD2" i="19" s="1"/>
  <c r="AC3" i="19" a="1"/>
  <c r="AC3" i="19" s="1"/>
  <c r="AC4" i="19" a="1"/>
  <c r="AC4" i="19" s="1"/>
  <c r="AC5" i="19" a="1"/>
  <c r="AC5" i="19" s="1"/>
  <c r="AC6" i="19" a="1"/>
  <c r="AC6" i="19" s="1"/>
  <c r="AC7" i="19" a="1"/>
  <c r="AC7" i="19" s="1"/>
  <c r="AC8" i="19" a="1"/>
  <c r="AC8" i="19" s="1"/>
  <c r="AC9" i="19" a="1"/>
  <c r="AC9" i="19" s="1"/>
  <c r="AC10" i="19" a="1"/>
  <c r="AC10" i="19" s="1"/>
  <c r="AC11" i="19" a="1"/>
  <c r="AC11" i="19" s="1"/>
  <c r="AC12" i="19" a="1"/>
  <c r="AC12" i="19" s="1"/>
  <c r="AC13" i="19" a="1"/>
  <c r="AC13" i="19" s="1"/>
  <c r="AC14" i="19" a="1"/>
  <c r="AC14" i="19" s="1"/>
  <c r="AC15" i="19" a="1"/>
  <c r="AC15" i="19" s="1"/>
  <c r="AC16" i="19" a="1"/>
  <c r="AC16" i="19" s="1"/>
  <c r="AC17" i="19" a="1"/>
  <c r="AC17" i="19" s="1"/>
  <c r="AC18" i="19" a="1"/>
  <c r="AC18" i="19" s="1"/>
  <c r="AC19" i="19" a="1"/>
  <c r="AC19" i="19" s="1"/>
  <c r="AC20" i="19" a="1"/>
  <c r="AC20" i="19" s="1"/>
  <c r="AC21" i="19" a="1"/>
  <c r="AC21" i="19" s="1"/>
  <c r="AC22" i="19" a="1"/>
  <c r="AC22" i="19" s="1"/>
  <c r="AC23" i="19" a="1"/>
  <c r="AC23" i="19" s="1"/>
  <c r="AC24" i="19" a="1"/>
  <c r="AC24" i="19" s="1"/>
  <c r="AC25" i="19" a="1"/>
  <c r="AC25" i="19" s="1"/>
  <c r="AC26" i="19" a="1"/>
  <c r="AC26" i="19" s="1"/>
  <c r="AC27" i="19" a="1"/>
  <c r="AC27" i="19" s="1"/>
  <c r="AC28" i="19" a="1"/>
  <c r="AC28" i="19" s="1"/>
  <c r="AC29" i="19" a="1"/>
  <c r="AC29" i="19" s="1"/>
  <c r="AC30" i="19" a="1"/>
  <c r="AC30" i="19" s="1"/>
  <c r="AC31" i="19" a="1"/>
  <c r="AC31" i="19" s="1"/>
  <c r="AC32" i="19" a="1"/>
  <c r="AC32" i="19" s="1"/>
  <c r="AC2" i="19" a="1"/>
  <c r="AC2" i="19" s="1"/>
  <c r="AB3" i="19" a="1"/>
  <c r="AB3" i="19" s="1"/>
  <c r="AB4" i="19" a="1"/>
  <c r="AB4" i="19" s="1"/>
  <c r="AB5" i="19" a="1"/>
  <c r="AB5" i="19" s="1"/>
  <c r="AB6" i="19" a="1"/>
  <c r="AB6" i="19" s="1"/>
  <c r="AB7" i="19" a="1"/>
  <c r="AB7" i="19" s="1"/>
  <c r="AB8" i="19" a="1"/>
  <c r="AB8" i="19" s="1"/>
  <c r="AB9" i="19" a="1"/>
  <c r="AB9" i="19" s="1"/>
  <c r="AB10" i="19" a="1"/>
  <c r="AB10" i="19" s="1"/>
  <c r="AB11" i="19" a="1"/>
  <c r="AB11" i="19" s="1"/>
  <c r="AB12" i="19" a="1"/>
  <c r="AB12" i="19" s="1"/>
  <c r="AB13" i="19" a="1"/>
  <c r="AB13" i="19" s="1"/>
  <c r="AB14" i="19" a="1"/>
  <c r="AB14" i="19" s="1"/>
  <c r="AB15" i="19" a="1"/>
  <c r="AB15" i="19" s="1"/>
  <c r="AB16" i="19" a="1"/>
  <c r="AB16" i="19" s="1"/>
  <c r="AB17" i="19" a="1"/>
  <c r="AB17" i="19" s="1"/>
  <c r="AB18" i="19" a="1"/>
  <c r="AB18" i="19" s="1"/>
  <c r="AB19" i="19" a="1"/>
  <c r="AB19" i="19" s="1"/>
  <c r="AB20" i="19" a="1"/>
  <c r="AB20" i="19" s="1"/>
  <c r="AB21" i="19" a="1"/>
  <c r="AB21" i="19" s="1"/>
  <c r="AB22" i="19" a="1"/>
  <c r="AB22" i="19" s="1"/>
  <c r="AB23" i="19" a="1"/>
  <c r="AB23" i="19" s="1"/>
  <c r="AB24" i="19" a="1"/>
  <c r="AB24" i="19" s="1"/>
  <c r="AB25" i="19" a="1"/>
  <c r="AB25" i="19" s="1"/>
  <c r="AB26" i="19" a="1"/>
  <c r="AB26" i="19" s="1"/>
  <c r="AB27" i="19" a="1"/>
  <c r="AB27" i="19" s="1"/>
  <c r="AB28" i="19" a="1"/>
  <c r="AB28" i="19" s="1"/>
  <c r="AB29" i="19" a="1"/>
  <c r="AB29" i="19" s="1"/>
  <c r="AB30" i="19" a="1"/>
  <c r="AB30" i="19" s="1"/>
  <c r="AB31" i="19" a="1"/>
  <c r="AB31" i="19" s="1"/>
  <c r="AB32" i="19" a="1"/>
  <c r="AB32" i="19" s="1"/>
  <c r="AB2" i="19" a="1"/>
  <c r="AB2" i="19" s="1"/>
  <c r="BY3" i="16" a="1"/>
  <c r="BY3" i="16" s="1"/>
  <c r="BY4" i="16" a="1"/>
  <c r="BY4" i="16" s="1"/>
  <c r="BY5" i="16" a="1"/>
  <c r="BY5" i="16" s="1"/>
  <c r="BY6" i="16" a="1"/>
  <c r="BY6" i="16" s="1"/>
  <c r="BY7" i="16" a="1"/>
  <c r="BY7" i="16" s="1"/>
  <c r="BY8" i="16" a="1"/>
  <c r="BY8" i="16" s="1"/>
  <c r="BY9" i="16" a="1"/>
  <c r="BY9" i="16" s="1"/>
  <c r="BY10" i="16" a="1"/>
  <c r="BY10" i="16" s="1"/>
  <c r="BY11" i="16" a="1"/>
  <c r="BY11" i="16" s="1"/>
  <c r="BY12" i="16" a="1"/>
  <c r="BY12" i="16" s="1"/>
  <c r="BY13" i="16" a="1"/>
  <c r="BY13" i="16" s="1"/>
  <c r="BY14" i="16" a="1"/>
  <c r="BY14" i="16" s="1"/>
  <c r="BY15" i="16" a="1"/>
  <c r="BY15" i="16" s="1"/>
  <c r="BY16" i="16" a="1"/>
  <c r="BY16" i="16" s="1"/>
  <c r="BY17" i="16" a="1"/>
  <c r="BY17" i="16" s="1"/>
  <c r="BY18" i="16" a="1"/>
  <c r="BY18" i="16" s="1"/>
  <c r="BY19" i="16" a="1"/>
  <c r="BY19" i="16" s="1"/>
  <c r="BY20" i="16" a="1"/>
  <c r="BY20" i="16" s="1"/>
  <c r="BY2" i="16" a="1"/>
  <c r="BY2" i="16" s="1"/>
  <c r="BX3" i="16" a="1"/>
  <c r="BX3" i="16" s="1"/>
  <c r="BX4" i="16" a="1"/>
  <c r="BX4" i="16" s="1"/>
  <c r="BX5" i="16" a="1"/>
  <c r="BX5" i="16" s="1"/>
  <c r="BX6" i="16" a="1"/>
  <c r="BX6" i="16" s="1"/>
  <c r="BX7" i="16" a="1"/>
  <c r="BX7" i="16" s="1"/>
  <c r="BX8" i="16" a="1"/>
  <c r="BX8" i="16" s="1"/>
  <c r="BX9" i="16" a="1"/>
  <c r="BX9" i="16" s="1"/>
  <c r="BX10" i="16" a="1"/>
  <c r="BX10" i="16" s="1"/>
  <c r="BX11" i="16" a="1"/>
  <c r="BX11" i="16" s="1"/>
  <c r="BX12" i="16" a="1"/>
  <c r="BX12" i="16" s="1"/>
  <c r="BX13" i="16" a="1"/>
  <c r="BX13" i="16" s="1"/>
  <c r="BX14" i="16" a="1"/>
  <c r="BX14" i="16" s="1"/>
  <c r="BX15" i="16" a="1"/>
  <c r="BX15" i="16" s="1"/>
  <c r="BX16" i="16" a="1"/>
  <c r="BX16" i="16" s="1"/>
  <c r="BX17" i="16" a="1"/>
  <c r="BX17" i="16" s="1"/>
  <c r="BX18" i="16" a="1"/>
  <c r="BX18" i="16" s="1"/>
  <c r="BX19" i="16" a="1"/>
  <c r="BX19" i="16" s="1"/>
  <c r="BX20" i="16" a="1"/>
  <c r="BX20" i="16" s="1"/>
  <c r="BX2" i="16" a="1"/>
  <c r="BX2" i="16" s="1"/>
  <c r="BW3" i="16" a="1"/>
  <c r="BW3" i="16" s="1"/>
  <c r="BW4" i="16" a="1"/>
  <c r="BW4" i="16" s="1"/>
  <c r="BW5" i="16" a="1"/>
  <c r="BW5" i="16" s="1"/>
  <c r="BW6" i="16" a="1"/>
  <c r="BW6" i="16" s="1"/>
  <c r="BW7" i="16" a="1"/>
  <c r="BW7" i="16" s="1"/>
  <c r="BW8" i="16" a="1"/>
  <c r="BW8" i="16" s="1"/>
  <c r="BW9" i="16" a="1"/>
  <c r="BW9" i="16" s="1"/>
  <c r="BW10" i="16" a="1"/>
  <c r="BW10" i="16" s="1"/>
  <c r="BW11" i="16" a="1"/>
  <c r="BW11" i="16" s="1"/>
  <c r="BW12" i="16" a="1"/>
  <c r="BW12" i="16" s="1"/>
  <c r="BW13" i="16" a="1"/>
  <c r="BW13" i="16" s="1"/>
  <c r="BW14" i="16" a="1"/>
  <c r="BW14" i="16" s="1"/>
  <c r="BW15" i="16" a="1"/>
  <c r="BW15" i="16" s="1"/>
  <c r="BW16" i="16" a="1"/>
  <c r="BW16" i="16" s="1"/>
  <c r="BW17" i="16" a="1"/>
  <c r="BW17" i="16" s="1"/>
  <c r="BW18" i="16" a="1"/>
  <c r="BW18" i="16" s="1"/>
  <c r="BW19" i="16" a="1"/>
  <c r="BW19" i="16" s="1"/>
  <c r="BW20" i="16" a="1"/>
  <c r="BW20" i="16" s="1"/>
  <c r="BV3" i="16" a="1"/>
  <c r="BV3" i="16" s="1"/>
  <c r="BV4" i="16" a="1"/>
  <c r="BV4" i="16" s="1"/>
  <c r="BV5" i="16" a="1"/>
  <c r="BV5" i="16" s="1"/>
  <c r="BV6" i="16" a="1"/>
  <c r="BV6" i="16" s="1"/>
  <c r="BV7" i="16" a="1"/>
  <c r="BV7" i="16" s="1"/>
  <c r="BV8" i="16" a="1"/>
  <c r="BV8" i="16" s="1"/>
  <c r="BV9" i="16" a="1"/>
  <c r="BV9" i="16" s="1"/>
  <c r="BV10" i="16" a="1"/>
  <c r="BV10" i="16" s="1"/>
  <c r="BV11" i="16" a="1"/>
  <c r="BV11" i="16" s="1"/>
  <c r="BV12" i="16" a="1"/>
  <c r="BV12" i="16" s="1"/>
  <c r="BV13" i="16" a="1"/>
  <c r="BV13" i="16" s="1"/>
  <c r="BV14" i="16" a="1"/>
  <c r="BV14" i="16" s="1"/>
  <c r="BV15" i="16" a="1"/>
  <c r="BV15" i="16" s="1"/>
  <c r="BV16" i="16" a="1"/>
  <c r="BV16" i="16" s="1"/>
  <c r="BV17" i="16" a="1"/>
  <c r="BV17" i="16" s="1"/>
  <c r="BV18" i="16" a="1"/>
  <c r="BV18" i="16" s="1"/>
  <c r="BV19" i="16" a="1"/>
  <c r="BV19" i="16" s="1"/>
  <c r="BV20" i="16" a="1"/>
  <c r="BV20" i="16" s="1"/>
  <c r="BU3" i="16" a="1"/>
  <c r="BU3" i="16" s="1"/>
  <c r="BU4" i="16" a="1"/>
  <c r="BU4" i="16" s="1"/>
  <c r="BU5" i="16" a="1"/>
  <c r="BU5" i="16" s="1"/>
  <c r="BU6" i="16" a="1"/>
  <c r="BU6" i="16" s="1"/>
  <c r="BU7" i="16" a="1"/>
  <c r="BU7" i="16" s="1"/>
  <c r="BU8" i="16" a="1"/>
  <c r="BU8" i="16" s="1"/>
  <c r="BU9" i="16" a="1"/>
  <c r="BU9" i="16" s="1"/>
  <c r="BU10" i="16" a="1"/>
  <c r="BU10" i="16" s="1"/>
  <c r="BU11" i="16" a="1"/>
  <c r="BU11" i="16" s="1"/>
  <c r="BU12" i="16" a="1"/>
  <c r="BU12" i="16" s="1"/>
  <c r="BU13" i="16" a="1"/>
  <c r="BU13" i="16" s="1"/>
  <c r="BU14" i="16" a="1"/>
  <c r="BU14" i="16" s="1"/>
  <c r="BU15" i="16" a="1"/>
  <c r="BU15" i="16" s="1"/>
  <c r="BU16" i="16" a="1"/>
  <c r="BU16" i="16" s="1"/>
  <c r="BU17" i="16" a="1"/>
  <c r="BU17" i="16" s="1"/>
  <c r="BU18" i="16" a="1"/>
  <c r="BU18" i="16" s="1"/>
  <c r="BU19" i="16" a="1"/>
  <c r="BU19" i="16" s="1"/>
  <c r="BU20" i="16" a="1"/>
  <c r="BU20" i="16" s="1"/>
  <c r="BV2" i="16" a="1"/>
  <c r="BV2" i="16" s="1"/>
  <c r="BW2" i="16" a="1"/>
  <c r="BW2" i="16" s="1"/>
  <c r="BU2" i="16" a="1"/>
  <c r="BU2" i="16" s="1"/>
  <c r="BT3" i="16" a="1"/>
  <c r="BT3" i="16" s="1"/>
  <c r="BT4" i="16" a="1"/>
  <c r="BT4" i="16" s="1"/>
  <c r="BT5" i="16" a="1"/>
  <c r="BT5" i="16" s="1"/>
  <c r="BT6" i="16" a="1"/>
  <c r="BT6" i="16" s="1"/>
  <c r="BT7" i="16" a="1"/>
  <c r="BT7" i="16" s="1"/>
  <c r="BT8" i="16" a="1"/>
  <c r="BT8" i="16" s="1"/>
  <c r="BT9" i="16" a="1"/>
  <c r="BT9" i="16" s="1"/>
  <c r="BT10" i="16" a="1"/>
  <c r="BT10" i="16" s="1"/>
  <c r="BT11" i="16" a="1"/>
  <c r="BT11" i="16" s="1"/>
  <c r="BT12" i="16" a="1"/>
  <c r="BT12" i="16" s="1"/>
  <c r="BT13" i="16" a="1"/>
  <c r="BT13" i="16" s="1"/>
  <c r="BT14" i="16" a="1"/>
  <c r="BT14" i="16" s="1"/>
  <c r="BT15" i="16" a="1"/>
  <c r="BT15" i="16" s="1"/>
  <c r="BT16" i="16" a="1"/>
  <c r="BT16" i="16" s="1"/>
  <c r="BT17" i="16" a="1"/>
  <c r="BT17" i="16" s="1"/>
  <c r="BT18" i="16" a="1"/>
  <c r="BT18" i="16" s="1"/>
  <c r="BT19" i="16" a="1"/>
  <c r="BT19" i="16" s="1"/>
  <c r="BT20" i="16" a="1"/>
  <c r="BT20" i="16" s="1"/>
  <c r="BS3" i="16" a="1"/>
  <c r="BS3" i="16" s="1"/>
  <c r="BS4" i="16" a="1"/>
  <c r="BS4" i="16" s="1"/>
  <c r="BS5" i="16" a="1"/>
  <c r="BS5" i="16" s="1"/>
  <c r="BS6" i="16" a="1"/>
  <c r="BS6" i="16" s="1"/>
  <c r="BS7" i="16" a="1"/>
  <c r="BS7" i="16" s="1"/>
  <c r="BS8" i="16" a="1"/>
  <c r="BS8" i="16" s="1"/>
  <c r="BS9" i="16" a="1"/>
  <c r="BS9" i="16" s="1"/>
  <c r="BS10" i="16" a="1"/>
  <c r="BS10" i="16" s="1"/>
  <c r="BS11" i="16" a="1"/>
  <c r="BS11" i="16" s="1"/>
  <c r="BS12" i="16" a="1"/>
  <c r="BS12" i="16" s="1"/>
  <c r="BS13" i="16" a="1"/>
  <c r="BS13" i="16" s="1"/>
  <c r="BS14" i="16" a="1"/>
  <c r="BS14" i="16" s="1"/>
  <c r="BS15" i="16" a="1"/>
  <c r="BS15" i="16" s="1"/>
  <c r="BS16" i="16" a="1"/>
  <c r="BS16" i="16" s="1"/>
  <c r="BS17" i="16" a="1"/>
  <c r="BS17" i="16" s="1"/>
  <c r="BS18" i="16" a="1"/>
  <c r="BS18" i="16" s="1"/>
  <c r="BS19" i="16" a="1"/>
  <c r="BS19" i="16" s="1"/>
  <c r="BS20" i="16" a="1"/>
  <c r="BS20" i="16" s="1"/>
  <c r="BT2" i="16" a="1"/>
  <c r="BT2" i="16" s="1"/>
  <c r="BS2" i="16" a="1"/>
  <c r="BS2" i="16" s="1"/>
  <c r="BR3" i="16" a="1"/>
  <c r="BR3" i="16" s="1"/>
  <c r="BR4" i="16" a="1"/>
  <c r="BR4" i="16" s="1"/>
  <c r="BR5" i="16" a="1"/>
  <c r="BR5" i="16" s="1"/>
  <c r="BR6" i="16" a="1"/>
  <c r="BR6" i="16" s="1"/>
  <c r="BR7" i="16" a="1"/>
  <c r="BR7" i="16" s="1"/>
  <c r="BR8" i="16" a="1"/>
  <c r="BR8" i="16" s="1"/>
  <c r="BR9" i="16" a="1"/>
  <c r="BR9" i="16" s="1"/>
  <c r="BR10" i="16" a="1"/>
  <c r="BR10" i="16" s="1"/>
  <c r="BR11" i="16" a="1"/>
  <c r="BR11" i="16" s="1"/>
  <c r="BR12" i="16" a="1"/>
  <c r="BR12" i="16" s="1"/>
  <c r="BR13" i="16" a="1"/>
  <c r="BR13" i="16" s="1"/>
  <c r="BR14" i="16" a="1"/>
  <c r="BR14" i="16" s="1"/>
  <c r="BR15" i="16" a="1"/>
  <c r="BR15" i="16" s="1"/>
  <c r="BR16" i="16" a="1"/>
  <c r="BR16" i="16" s="1"/>
  <c r="BR17" i="16" a="1"/>
  <c r="BR17" i="16" s="1"/>
  <c r="BR18" i="16" a="1"/>
  <c r="BR18" i="16" s="1"/>
  <c r="BR19" i="16" a="1"/>
  <c r="BR19" i="16" s="1"/>
  <c r="BR20" i="16" a="1"/>
  <c r="BR20" i="16" s="1"/>
  <c r="BQ3" i="16" a="1"/>
  <c r="BQ3" i="16" s="1"/>
  <c r="BQ4" i="16" a="1"/>
  <c r="BQ4" i="16" s="1"/>
  <c r="BQ5" i="16" a="1"/>
  <c r="BQ5" i="16" s="1"/>
  <c r="BQ6" i="16" a="1"/>
  <c r="BQ6" i="16" s="1"/>
  <c r="BQ7" i="16" a="1"/>
  <c r="BQ7" i="16" s="1"/>
  <c r="BQ8" i="16" a="1"/>
  <c r="BQ8" i="16" s="1"/>
  <c r="BQ9" i="16" a="1"/>
  <c r="BQ9" i="16" s="1"/>
  <c r="BQ10" i="16" a="1"/>
  <c r="BQ10" i="16" s="1"/>
  <c r="BQ11" i="16" a="1"/>
  <c r="BQ11" i="16" s="1"/>
  <c r="BQ12" i="16" a="1"/>
  <c r="BQ12" i="16" s="1"/>
  <c r="BQ13" i="16" a="1"/>
  <c r="BQ13" i="16" s="1"/>
  <c r="BQ14" i="16" a="1"/>
  <c r="BQ14" i="16" s="1"/>
  <c r="BQ15" i="16" a="1"/>
  <c r="BQ15" i="16" s="1"/>
  <c r="BQ16" i="16" a="1"/>
  <c r="BQ16" i="16" s="1"/>
  <c r="BQ17" i="16" a="1"/>
  <c r="BQ17" i="16" s="1"/>
  <c r="BQ18" i="16" a="1"/>
  <c r="BQ18" i="16" s="1"/>
  <c r="BQ19" i="16" a="1"/>
  <c r="BQ19" i="16" s="1"/>
  <c r="BQ20" i="16" a="1"/>
  <c r="BQ20" i="16" s="1"/>
  <c r="BR2" i="16" a="1"/>
  <c r="BR2" i="16" s="1"/>
  <c r="BQ2" i="16" a="1"/>
  <c r="BQ2" i="16" s="1"/>
  <c r="BP3" i="16" a="1"/>
  <c r="BP3" i="16" s="1"/>
  <c r="BP4" i="16" a="1"/>
  <c r="BP4" i="16" s="1"/>
  <c r="BP5" i="16" a="1"/>
  <c r="BP5" i="16" s="1"/>
  <c r="BP6" i="16" a="1"/>
  <c r="BP6" i="16" s="1"/>
  <c r="BP7" i="16" a="1"/>
  <c r="BP7" i="16" s="1"/>
  <c r="BP8" i="16" a="1"/>
  <c r="BP8" i="16" s="1"/>
  <c r="BP9" i="16" a="1"/>
  <c r="BP9" i="16" s="1"/>
  <c r="BP10" i="16" a="1"/>
  <c r="BP10" i="16" s="1"/>
  <c r="BP11" i="16" a="1"/>
  <c r="BP11" i="16" s="1"/>
  <c r="BP12" i="16" a="1"/>
  <c r="BP12" i="16" s="1"/>
  <c r="BP13" i="16" a="1"/>
  <c r="BP13" i="16" s="1"/>
  <c r="BP14" i="16" a="1"/>
  <c r="BP14" i="16" s="1"/>
  <c r="BP15" i="16" a="1"/>
  <c r="BP15" i="16" s="1"/>
  <c r="BP16" i="16" a="1"/>
  <c r="BP16" i="16" s="1"/>
  <c r="BP17" i="16" a="1"/>
  <c r="BP17" i="16" s="1"/>
  <c r="BP18" i="16" a="1"/>
  <c r="BP18" i="16" s="1"/>
  <c r="BP19" i="16" a="1"/>
  <c r="BP19" i="16" s="1"/>
  <c r="BP20" i="16" a="1"/>
  <c r="BP20" i="16" s="1"/>
  <c r="BO3" i="16" a="1"/>
  <c r="BO3" i="16" s="1"/>
  <c r="BO4" i="16" a="1"/>
  <c r="BO4" i="16" s="1"/>
  <c r="BO5" i="16" a="1"/>
  <c r="BO5" i="16" s="1"/>
  <c r="BO6" i="16" a="1"/>
  <c r="BO6" i="16" s="1"/>
  <c r="BO7" i="16" a="1"/>
  <c r="BO7" i="16" s="1"/>
  <c r="BO8" i="16" a="1"/>
  <c r="BO8" i="16" s="1"/>
  <c r="BO9" i="16" a="1"/>
  <c r="BO9" i="16" s="1"/>
  <c r="BO10" i="16" a="1"/>
  <c r="BO10" i="16" s="1"/>
  <c r="BO11" i="16" a="1"/>
  <c r="BO11" i="16" s="1"/>
  <c r="BO12" i="16" a="1"/>
  <c r="BO12" i="16" s="1"/>
  <c r="BO13" i="16" a="1"/>
  <c r="BO13" i="16" s="1"/>
  <c r="BO14" i="16" a="1"/>
  <c r="BO14" i="16" s="1"/>
  <c r="BO15" i="16" a="1"/>
  <c r="BO15" i="16" s="1"/>
  <c r="BO16" i="16" a="1"/>
  <c r="BO16" i="16" s="1"/>
  <c r="BO17" i="16" a="1"/>
  <c r="BO17" i="16" s="1"/>
  <c r="BO18" i="16" a="1"/>
  <c r="BO18" i="16" s="1"/>
  <c r="BO19" i="16" a="1"/>
  <c r="BO19" i="16" s="1"/>
  <c r="BO20" i="16" a="1"/>
  <c r="BO20" i="16" s="1"/>
  <c r="BP2" i="16" a="1"/>
  <c r="BP2" i="16" s="1"/>
  <c r="BO2" i="16" a="1"/>
  <c r="BO2" i="16" s="1"/>
  <c r="BN3" i="16" a="1"/>
  <c r="BN3" i="16" s="1"/>
  <c r="BN4" i="16" a="1"/>
  <c r="BN4" i="16" s="1"/>
  <c r="BN5" i="16" a="1"/>
  <c r="BN5" i="16" s="1"/>
  <c r="BN6" i="16" a="1"/>
  <c r="BN6" i="16" s="1"/>
  <c r="BN7" i="16" a="1"/>
  <c r="BN7" i="16" s="1"/>
  <c r="BN8" i="16" a="1"/>
  <c r="BN8" i="16" s="1"/>
  <c r="BN9" i="16" a="1"/>
  <c r="BN9" i="16" s="1"/>
  <c r="BN10" i="16" a="1"/>
  <c r="BN10" i="16" s="1"/>
  <c r="BN11" i="16" a="1"/>
  <c r="BN11" i="16" s="1"/>
  <c r="BN12" i="16" a="1"/>
  <c r="BN12" i="16" s="1"/>
  <c r="BN13" i="16" a="1"/>
  <c r="BN13" i="16" s="1"/>
  <c r="BN14" i="16" a="1"/>
  <c r="BN14" i="16" s="1"/>
  <c r="BN15" i="16" a="1"/>
  <c r="BN15" i="16" s="1"/>
  <c r="BN16" i="16" a="1"/>
  <c r="BN16" i="16" s="1"/>
  <c r="BN17" i="16" a="1"/>
  <c r="BN17" i="16" s="1"/>
  <c r="BN18" i="16" a="1"/>
  <c r="BN18" i="16" s="1"/>
  <c r="BN19" i="16" a="1"/>
  <c r="BN19" i="16" s="1"/>
  <c r="BN20" i="16" a="1"/>
  <c r="BN20" i="16" s="1"/>
  <c r="BN2" i="16" a="1"/>
  <c r="BN2" i="16" s="1"/>
  <c r="BM3" i="16" a="1"/>
  <c r="BM3" i="16" s="1"/>
  <c r="BM4" i="16" a="1"/>
  <c r="BM4" i="16" s="1"/>
  <c r="BM5" i="16" a="1"/>
  <c r="BM5" i="16" s="1"/>
  <c r="BM6" i="16" a="1"/>
  <c r="BM6" i="16" s="1"/>
  <c r="BM7" i="16" a="1"/>
  <c r="BM7" i="16" s="1"/>
  <c r="BM8" i="16" a="1"/>
  <c r="BM8" i="16" s="1"/>
  <c r="BM9" i="16" a="1"/>
  <c r="BM9" i="16" s="1"/>
  <c r="BM10" i="16" a="1"/>
  <c r="BM10" i="16" s="1"/>
  <c r="BM11" i="16" a="1"/>
  <c r="BM11" i="16" s="1"/>
  <c r="BM12" i="16" a="1"/>
  <c r="BM12" i="16" s="1"/>
  <c r="BM13" i="16" a="1"/>
  <c r="BM13" i="16" s="1"/>
  <c r="BM14" i="16" a="1"/>
  <c r="BM14" i="16" s="1"/>
  <c r="BM15" i="16" a="1"/>
  <c r="BM15" i="16" s="1"/>
  <c r="BM16" i="16" a="1"/>
  <c r="BM16" i="16" s="1"/>
  <c r="BM17" i="16" a="1"/>
  <c r="BM17" i="16" s="1"/>
  <c r="BM18" i="16" a="1"/>
  <c r="BM18" i="16" s="1"/>
  <c r="BM19" i="16" a="1"/>
  <c r="BM19" i="16" s="1"/>
  <c r="BM20" i="16" a="1"/>
  <c r="BM20" i="16" s="1"/>
  <c r="BM2" i="16" a="1"/>
  <c r="BM2" i="16" s="1"/>
  <c r="BL3" i="16" a="1"/>
  <c r="BL3" i="16" s="1"/>
  <c r="BL4" i="16" a="1"/>
  <c r="BL4" i="16" s="1"/>
  <c r="BL5" i="16" a="1"/>
  <c r="BL5" i="16" s="1"/>
  <c r="BL6" i="16" a="1"/>
  <c r="BL6" i="16" s="1"/>
  <c r="BL7" i="16" a="1"/>
  <c r="BL7" i="16" s="1"/>
  <c r="BL8" i="16" a="1"/>
  <c r="BL8" i="16" s="1"/>
  <c r="BL9" i="16" a="1"/>
  <c r="BL9" i="16" s="1"/>
  <c r="BL10" i="16" a="1"/>
  <c r="BL10" i="16" s="1"/>
  <c r="BL11" i="16" a="1"/>
  <c r="BL11" i="16" s="1"/>
  <c r="BL12" i="16" a="1"/>
  <c r="BL12" i="16" s="1"/>
  <c r="BL13" i="16" a="1"/>
  <c r="BL13" i="16" s="1"/>
  <c r="BL14" i="16" a="1"/>
  <c r="BL14" i="16" s="1"/>
  <c r="BL15" i="16" a="1"/>
  <c r="BL15" i="16" s="1"/>
  <c r="BL16" i="16" a="1"/>
  <c r="BL16" i="16" s="1"/>
  <c r="BL17" i="16" a="1"/>
  <c r="BL17" i="16" s="1"/>
  <c r="BL18" i="16" a="1"/>
  <c r="BL18" i="16" s="1"/>
  <c r="BL19" i="16" a="1"/>
  <c r="BL19" i="16" s="1"/>
  <c r="BL20" i="16" a="1"/>
  <c r="BL20" i="16" s="1"/>
  <c r="BL2" i="16" a="1"/>
  <c r="BL2" i="16" s="1"/>
  <c r="BK3" i="16" a="1"/>
  <c r="BK3" i="16" s="1"/>
  <c r="BK4" i="16" a="1"/>
  <c r="BK4" i="16" s="1"/>
  <c r="BK5" i="16" a="1"/>
  <c r="BK5" i="16" s="1"/>
  <c r="BK6" i="16" a="1"/>
  <c r="BK6" i="16" s="1"/>
  <c r="BK7" i="16" a="1"/>
  <c r="BK7" i="16" s="1"/>
  <c r="BK8" i="16" a="1"/>
  <c r="BK8" i="16" s="1"/>
  <c r="BK9" i="16" a="1"/>
  <c r="BK9" i="16" s="1"/>
  <c r="BK10" i="16" a="1"/>
  <c r="BK10" i="16" s="1"/>
  <c r="BK11" i="16" a="1"/>
  <c r="BK11" i="16" s="1"/>
  <c r="BK12" i="16" a="1"/>
  <c r="BK12" i="16" s="1"/>
  <c r="BK13" i="16" a="1"/>
  <c r="BK13" i="16" s="1"/>
  <c r="BK14" i="16" a="1"/>
  <c r="BK14" i="16" s="1"/>
  <c r="BK15" i="16" a="1"/>
  <c r="BK15" i="16" s="1"/>
  <c r="BK16" i="16" a="1"/>
  <c r="BK16" i="16" s="1"/>
  <c r="BK17" i="16" a="1"/>
  <c r="BK17" i="16" s="1"/>
  <c r="BK18" i="16" a="1"/>
  <c r="BK18" i="16" s="1"/>
  <c r="BK19" i="16" a="1"/>
  <c r="BK19" i="16" s="1"/>
  <c r="BK20" i="16" a="1"/>
  <c r="BK20" i="16" s="1"/>
  <c r="BK2" i="16" a="1"/>
  <c r="BK2" i="16" s="1"/>
  <c r="BJ3" i="16" a="1"/>
  <c r="BJ3" i="16" s="1"/>
  <c r="BJ4" i="16" a="1"/>
  <c r="BJ4" i="16" s="1"/>
  <c r="BJ5" i="16" a="1"/>
  <c r="BJ5" i="16" s="1"/>
  <c r="BJ6" i="16" a="1"/>
  <c r="BJ6" i="16" s="1"/>
  <c r="BJ7" i="16" a="1"/>
  <c r="BJ7" i="16" s="1"/>
  <c r="BJ8" i="16" a="1"/>
  <c r="BJ8" i="16" s="1"/>
  <c r="BJ9" i="16" a="1"/>
  <c r="BJ9" i="16" s="1"/>
  <c r="BJ10" i="16" a="1"/>
  <c r="BJ10" i="16" s="1"/>
  <c r="BJ11" i="16" a="1"/>
  <c r="BJ11" i="16" s="1"/>
  <c r="BJ12" i="16" a="1"/>
  <c r="BJ12" i="16" s="1"/>
  <c r="BJ13" i="16" a="1"/>
  <c r="BJ13" i="16" s="1"/>
  <c r="BJ14" i="16" a="1"/>
  <c r="BJ14" i="16" s="1"/>
  <c r="BJ15" i="16" a="1"/>
  <c r="BJ15" i="16" s="1"/>
  <c r="BJ16" i="16" a="1"/>
  <c r="BJ16" i="16" s="1"/>
  <c r="BJ17" i="16" a="1"/>
  <c r="BJ17" i="16" s="1"/>
  <c r="BJ18" i="16" a="1"/>
  <c r="BJ18" i="16" s="1"/>
  <c r="BJ19" i="16" a="1"/>
  <c r="BJ19" i="16" s="1"/>
  <c r="BJ20" i="16" a="1"/>
  <c r="BJ20" i="16" s="1"/>
  <c r="BJ2" i="16" a="1"/>
  <c r="BJ2" i="16" s="1"/>
  <c r="BI3" i="16" a="1"/>
  <c r="BI3" i="16" s="1"/>
  <c r="BI4" i="16" a="1"/>
  <c r="BI4" i="16" s="1"/>
  <c r="BI5" i="16" a="1"/>
  <c r="BI5" i="16" s="1"/>
  <c r="BI6" i="16" a="1"/>
  <c r="BI6" i="16" s="1"/>
  <c r="BI7" i="16" a="1"/>
  <c r="BI7" i="16" s="1"/>
  <c r="BI8" i="16" a="1"/>
  <c r="BI8" i="16" s="1"/>
  <c r="BI9" i="16" a="1"/>
  <c r="BI9" i="16" s="1"/>
  <c r="BI10" i="16" a="1"/>
  <c r="BI10" i="16" s="1"/>
  <c r="BI11" i="16" a="1"/>
  <c r="BI11" i="16" s="1"/>
  <c r="BI12" i="16" a="1"/>
  <c r="BI12" i="16" s="1"/>
  <c r="BI13" i="16" a="1"/>
  <c r="BI13" i="16" s="1"/>
  <c r="BI14" i="16" a="1"/>
  <c r="BI14" i="16" s="1"/>
  <c r="BI15" i="16" a="1"/>
  <c r="BI15" i="16" s="1"/>
  <c r="BI16" i="16" a="1"/>
  <c r="BI16" i="16" s="1"/>
  <c r="BI17" i="16" a="1"/>
  <c r="BI17" i="16" s="1"/>
  <c r="BI18" i="16" a="1"/>
  <c r="BI18" i="16" s="1"/>
  <c r="BI19" i="16" a="1"/>
  <c r="BI19" i="16" s="1"/>
  <c r="BI20" i="16" a="1"/>
  <c r="BI20" i="16" s="1"/>
  <c r="BI2" i="16" a="1"/>
  <c r="BI2" i="16" s="1"/>
  <c r="BH3" i="16" a="1"/>
  <c r="BH3" i="16" s="1"/>
  <c r="BH4" i="16" a="1"/>
  <c r="BH4" i="16" s="1"/>
  <c r="BH5" i="16" a="1"/>
  <c r="BH5" i="16" s="1"/>
  <c r="BH6" i="16" a="1"/>
  <c r="BH6" i="16" s="1"/>
  <c r="BH7" i="16" a="1"/>
  <c r="BH7" i="16" s="1"/>
  <c r="BH8" i="16" a="1"/>
  <c r="BH8" i="16" s="1"/>
  <c r="BH9" i="16" a="1"/>
  <c r="BH9" i="16" s="1"/>
  <c r="BH10" i="16" a="1"/>
  <c r="BH10" i="16" s="1"/>
  <c r="BH11" i="16" a="1"/>
  <c r="BH11" i="16" s="1"/>
  <c r="BH12" i="16" a="1"/>
  <c r="BH12" i="16" s="1"/>
  <c r="BH13" i="16" a="1"/>
  <c r="BH13" i="16" s="1"/>
  <c r="BH14" i="16" a="1"/>
  <c r="BH14" i="16" s="1"/>
  <c r="BH15" i="16" a="1"/>
  <c r="BH15" i="16" s="1"/>
  <c r="BH16" i="16" a="1"/>
  <c r="BH16" i="16" s="1"/>
  <c r="BH17" i="16" a="1"/>
  <c r="BH17" i="16" s="1"/>
  <c r="BH18" i="16" a="1"/>
  <c r="BH18" i="16" s="1"/>
  <c r="BH19" i="16" a="1"/>
  <c r="BH19" i="16" s="1"/>
  <c r="BH20" i="16" a="1"/>
  <c r="BH20" i="16" s="1"/>
  <c r="BG3" i="16" a="1"/>
  <c r="BG3" i="16" s="1"/>
  <c r="BG4" i="16" a="1"/>
  <c r="BG4" i="16" s="1"/>
  <c r="BG5" i="16" a="1"/>
  <c r="BG5" i="16" s="1"/>
  <c r="BG6" i="16" a="1"/>
  <c r="BG6" i="16" s="1"/>
  <c r="BG7" i="16" a="1"/>
  <c r="BG7" i="16" s="1"/>
  <c r="BG8" i="16" a="1"/>
  <c r="BG8" i="16" s="1"/>
  <c r="BG9" i="16" a="1"/>
  <c r="BG9" i="16" s="1"/>
  <c r="BG10" i="16" a="1"/>
  <c r="BG10" i="16" s="1"/>
  <c r="BG11" i="16" a="1"/>
  <c r="BG11" i="16" s="1"/>
  <c r="BG12" i="16" a="1"/>
  <c r="BG12" i="16" s="1"/>
  <c r="BG13" i="16" a="1"/>
  <c r="BG13" i="16" s="1"/>
  <c r="BG14" i="16" a="1"/>
  <c r="BG14" i="16" s="1"/>
  <c r="BG15" i="16" a="1"/>
  <c r="BG15" i="16" s="1"/>
  <c r="BG16" i="16" a="1"/>
  <c r="BG16" i="16" s="1"/>
  <c r="BG17" i="16" a="1"/>
  <c r="BG17" i="16" s="1"/>
  <c r="BG18" i="16" a="1"/>
  <c r="BG18" i="16" s="1"/>
  <c r="BG19" i="16" a="1"/>
  <c r="BG19" i="16" s="1"/>
  <c r="BG20" i="16" a="1"/>
  <c r="BG20" i="16" s="1"/>
  <c r="BF3" i="16" a="1"/>
  <c r="BF3" i="16" s="1"/>
  <c r="BF4" i="16" a="1"/>
  <c r="BF4" i="16" s="1"/>
  <c r="BF5" i="16" a="1"/>
  <c r="BF5" i="16" s="1"/>
  <c r="BF6" i="16" a="1"/>
  <c r="BF6" i="16" s="1"/>
  <c r="BF7" i="16" a="1"/>
  <c r="BF7" i="16" s="1"/>
  <c r="BF8" i="16" a="1"/>
  <c r="BF8" i="16" s="1"/>
  <c r="BF9" i="16" a="1"/>
  <c r="BF9" i="16" s="1"/>
  <c r="BF10" i="16" a="1"/>
  <c r="BF10" i="16" s="1"/>
  <c r="BF11" i="16" a="1"/>
  <c r="BF11" i="16" s="1"/>
  <c r="BF12" i="16" a="1"/>
  <c r="BF12" i="16" s="1"/>
  <c r="BF13" i="16" a="1"/>
  <c r="BF13" i="16" s="1"/>
  <c r="BF14" i="16" a="1"/>
  <c r="BF14" i="16" s="1"/>
  <c r="BF15" i="16" a="1"/>
  <c r="BF15" i="16" s="1"/>
  <c r="BF16" i="16" a="1"/>
  <c r="BF16" i="16" s="1"/>
  <c r="BF17" i="16" a="1"/>
  <c r="BF17" i="16" s="1"/>
  <c r="BF18" i="16" a="1"/>
  <c r="BF18" i="16" s="1"/>
  <c r="BF19" i="16" a="1"/>
  <c r="BF19" i="16" s="1"/>
  <c r="BF20" i="16" a="1"/>
  <c r="BF20" i="16" s="1"/>
  <c r="BF2" i="16" a="1"/>
  <c r="BF2" i="16" s="1"/>
  <c r="BG2" i="16" a="1"/>
  <c r="BG2" i="16" s="1"/>
  <c r="BH2" i="16" a="1"/>
  <c r="BH2" i="16" s="1"/>
  <c r="BE3" i="16" a="1"/>
  <c r="BE3" i="16" s="1"/>
  <c r="BE4" i="16" a="1"/>
  <c r="BE4" i="16" s="1"/>
  <c r="BE5" i="16" a="1"/>
  <c r="BE5" i="16" s="1"/>
  <c r="BE6" i="16" a="1"/>
  <c r="BE6" i="16" s="1"/>
  <c r="BE7" i="16" a="1"/>
  <c r="BE7" i="16" s="1"/>
  <c r="BE8" i="16" a="1"/>
  <c r="BE8" i="16" s="1"/>
  <c r="BE9" i="16" a="1"/>
  <c r="BE9" i="16" s="1"/>
  <c r="BE10" i="16" a="1"/>
  <c r="BE10" i="16" s="1"/>
  <c r="BE11" i="16" a="1"/>
  <c r="BE11" i="16" s="1"/>
  <c r="BE12" i="16" a="1"/>
  <c r="BE12" i="16" s="1"/>
  <c r="BE13" i="16" a="1"/>
  <c r="BE13" i="16" s="1"/>
  <c r="BE14" i="16" a="1"/>
  <c r="BE14" i="16" s="1"/>
  <c r="BE15" i="16" a="1"/>
  <c r="BE15" i="16" s="1"/>
  <c r="BE16" i="16" a="1"/>
  <c r="BE16" i="16" s="1"/>
  <c r="BE17" i="16" a="1"/>
  <c r="BE17" i="16" s="1"/>
  <c r="BE18" i="16" a="1"/>
  <c r="BE18" i="16" s="1"/>
  <c r="BE19" i="16" a="1"/>
  <c r="BE19" i="16" s="1"/>
  <c r="BE20" i="16" a="1"/>
  <c r="BE20" i="16" s="1"/>
  <c r="BE2" i="16" a="1"/>
  <c r="BE2" i="16" s="1"/>
  <c r="BD3" i="16" a="1"/>
  <c r="BD3" i="16" s="1"/>
  <c r="BD4" i="16" a="1"/>
  <c r="BD4" i="16" s="1"/>
  <c r="BD5" i="16" a="1"/>
  <c r="BD5" i="16" s="1"/>
  <c r="BD6" i="16" a="1"/>
  <c r="BD6" i="16" s="1"/>
  <c r="BD7" i="16" a="1"/>
  <c r="BD7" i="16" s="1"/>
  <c r="BD8" i="16" a="1"/>
  <c r="BD8" i="16" s="1"/>
  <c r="BD9" i="16" a="1"/>
  <c r="BD9" i="16" s="1"/>
  <c r="BD10" i="16" a="1"/>
  <c r="BD10" i="16" s="1"/>
  <c r="BD11" i="16" a="1"/>
  <c r="BD11" i="16" s="1"/>
  <c r="BD12" i="16" a="1"/>
  <c r="BD12" i="16" s="1"/>
  <c r="BD13" i="16" a="1"/>
  <c r="BD13" i="16" s="1"/>
  <c r="BD14" i="16" a="1"/>
  <c r="BD14" i="16" s="1"/>
  <c r="BD15" i="16" a="1"/>
  <c r="BD15" i="16" s="1"/>
  <c r="BD16" i="16" a="1"/>
  <c r="BD16" i="16" s="1"/>
  <c r="BD17" i="16" a="1"/>
  <c r="BD17" i="16" s="1"/>
  <c r="BD18" i="16" a="1"/>
  <c r="BD18" i="16" s="1"/>
  <c r="BD19" i="16" a="1"/>
  <c r="BD19" i="16" s="1"/>
  <c r="BD20" i="16" a="1"/>
  <c r="BD20" i="16" s="1"/>
  <c r="BD2" i="16" a="1"/>
  <c r="BD2" i="16" s="1"/>
  <c r="BC3" i="16" a="1"/>
  <c r="BC3" i="16" s="1"/>
  <c r="BC4" i="16" a="1"/>
  <c r="BC4" i="16" s="1"/>
  <c r="BC5" i="16" a="1"/>
  <c r="BC5" i="16" s="1"/>
  <c r="BC6" i="16" a="1"/>
  <c r="BC6" i="16" s="1"/>
  <c r="BC7" i="16" a="1"/>
  <c r="BC7" i="16" s="1"/>
  <c r="BC8" i="16" a="1"/>
  <c r="BC8" i="16" s="1"/>
  <c r="BC9" i="16" a="1"/>
  <c r="BC9" i="16" s="1"/>
  <c r="BC10" i="16" a="1"/>
  <c r="BC10" i="16" s="1"/>
  <c r="BC11" i="16" a="1"/>
  <c r="BC11" i="16" s="1"/>
  <c r="BC12" i="16" a="1"/>
  <c r="BC12" i="16" s="1"/>
  <c r="BC13" i="16" a="1"/>
  <c r="BC13" i="16" s="1"/>
  <c r="BC14" i="16" a="1"/>
  <c r="BC14" i="16" s="1"/>
  <c r="BC15" i="16" a="1"/>
  <c r="BC15" i="16" s="1"/>
  <c r="BC16" i="16" a="1"/>
  <c r="BC16" i="16" s="1"/>
  <c r="BC17" i="16" a="1"/>
  <c r="BC17" i="16" s="1"/>
  <c r="BC18" i="16" a="1"/>
  <c r="BC18" i="16" s="1"/>
  <c r="BC19" i="16" a="1"/>
  <c r="BC19" i="16" s="1"/>
  <c r="BC20" i="16" a="1"/>
  <c r="BC20" i="16" s="1"/>
  <c r="BC2" i="16" a="1"/>
  <c r="BC2" i="16" s="1"/>
  <c r="BB3" i="16" a="1"/>
  <c r="BB3" i="16" s="1"/>
  <c r="BB4" i="16" a="1"/>
  <c r="BB4" i="16" s="1"/>
  <c r="BB5" i="16" a="1"/>
  <c r="BB5" i="16" s="1"/>
  <c r="BB6" i="16" a="1"/>
  <c r="BB6" i="16" s="1"/>
  <c r="BB7" i="16" a="1"/>
  <c r="BB7" i="16" s="1"/>
  <c r="BB8" i="16" a="1"/>
  <c r="BB8" i="16" s="1"/>
  <c r="BB9" i="16" a="1"/>
  <c r="BB9" i="16" s="1"/>
  <c r="BB10" i="16" a="1"/>
  <c r="BB10" i="16" s="1"/>
  <c r="BB11" i="16" a="1"/>
  <c r="BB11" i="16" s="1"/>
  <c r="BB12" i="16" a="1"/>
  <c r="BB12" i="16" s="1"/>
  <c r="BB13" i="16" a="1"/>
  <c r="BB13" i="16" s="1"/>
  <c r="BB14" i="16" a="1"/>
  <c r="BB14" i="16" s="1"/>
  <c r="BB15" i="16" a="1"/>
  <c r="BB15" i="16" s="1"/>
  <c r="BB16" i="16" a="1"/>
  <c r="BB16" i="16" s="1"/>
  <c r="BB17" i="16" a="1"/>
  <c r="BB17" i="16" s="1"/>
  <c r="BB18" i="16" a="1"/>
  <c r="BB18" i="16" s="1"/>
  <c r="BB19" i="16" a="1"/>
  <c r="BB19" i="16" s="1"/>
  <c r="BB20" i="16" a="1"/>
  <c r="BB20" i="16" s="1"/>
  <c r="BB2" i="16" a="1"/>
  <c r="BB2" i="16" s="1"/>
  <c r="BA3" i="16" a="1"/>
  <c r="BA3" i="16" s="1"/>
  <c r="BA4" i="16" a="1"/>
  <c r="BA4" i="16" s="1"/>
  <c r="BA5" i="16" a="1"/>
  <c r="BA5" i="16" s="1"/>
  <c r="BA6" i="16" a="1"/>
  <c r="BA6" i="16" s="1"/>
  <c r="BA7" i="16" a="1"/>
  <c r="BA7" i="16" s="1"/>
  <c r="BA8" i="16" a="1"/>
  <c r="BA8" i="16" s="1"/>
  <c r="BA9" i="16" a="1"/>
  <c r="BA9" i="16" s="1"/>
  <c r="BA10" i="16" a="1"/>
  <c r="BA10" i="16" s="1"/>
  <c r="BA11" i="16" a="1"/>
  <c r="BA11" i="16" s="1"/>
  <c r="BA12" i="16" a="1"/>
  <c r="BA12" i="16" s="1"/>
  <c r="BA13" i="16" a="1"/>
  <c r="BA13" i="16" s="1"/>
  <c r="BA14" i="16" a="1"/>
  <c r="BA14" i="16" s="1"/>
  <c r="BA15" i="16" a="1"/>
  <c r="BA15" i="16" s="1"/>
  <c r="BA16" i="16" a="1"/>
  <c r="BA16" i="16" s="1"/>
  <c r="BA17" i="16" a="1"/>
  <c r="BA17" i="16" s="1"/>
  <c r="BA18" i="16" a="1"/>
  <c r="BA18" i="16" s="1"/>
  <c r="BA19" i="16" a="1"/>
  <c r="BA19" i="16" s="1"/>
  <c r="BA20" i="16" a="1"/>
  <c r="BA20" i="16" s="1"/>
  <c r="BA2" i="16" a="1"/>
  <c r="BA2" i="16" s="1"/>
  <c r="AZ3" i="16" a="1"/>
  <c r="AZ3" i="16" s="1"/>
  <c r="AZ4" i="16" a="1"/>
  <c r="AZ4" i="16" s="1"/>
  <c r="AZ5" i="16" a="1"/>
  <c r="AZ5" i="16" s="1"/>
  <c r="AZ6" i="16" a="1"/>
  <c r="AZ6" i="16" s="1"/>
  <c r="AZ7" i="16" a="1"/>
  <c r="AZ7" i="16" s="1"/>
  <c r="AZ8" i="16" a="1"/>
  <c r="AZ8" i="16" s="1"/>
  <c r="AZ9" i="16" a="1"/>
  <c r="AZ9" i="16" s="1"/>
  <c r="AZ10" i="16" a="1"/>
  <c r="AZ10" i="16" s="1"/>
  <c r="AZ11" i="16" a="1"/>
  <c r="AZ11" i="16" s="1"/>
  <c r="AZ12" i="16" a="1"/>
  <c r="AZ12" i="16" s="1"/>
  <c r="AZ13" i="16" a="1"/>
  <c r="AZ13" i="16" s="1"/>
  <c r="AZ14" i="16" a="1"/>
  <c r="AZ14" i="16" s="1"/>
  <c r="AZ15" i="16" a="1"/>
  <c r="AZ15" i="16" s="1"/>
  <c r="AZ16" i="16" a="1"/>
  <c r="AZ16" i="16" s="1"/>
  <c r="AZ17" i="16" a="1"/>
  <c r="AZ17" i="16" s="1"/>
  <c r="AZ18" i="16" a="1"/>
  <c r="AZ18" i="16" s="1"/>
  <c r="AZ19" i="16" a="1"/>
  <c r="AZ19" i="16" s="1"/>
  <c r="AZ20" i="16" a="1"/>
  <c r="AZ20" i="16" s="1"/>
  <c r="AY3" i="16" a="1"/>
  <c r="AY3" i="16" s="1"/>
  <c r="AY4" i="16" a="1"/>
  <c r="AY4" i="16" s="1"/>
  <c r="AY5" i="16" a="1"/>
  <c r="AY5" i="16" s="1"/>
  <c r="AY6" i="16" a="1"/>
  <c r="AY6" i="16" s="1"/>
  <c r="AY7" i="16" a="1"/>
  <c r="AY7" i="16" s="1"/>
  <c r="AY8" i="16" a="1"/>
  <c r="AY8" i="16" s="1"/>
  <c r="AY9" i="16" a="1"/>
  <c r="AY9" i="16" s="1"/>
  <c r="AY10" i="16" a="1"/>
  <c r="AY10" i="16" s="1"/>
  <c r="AY11" i="16" a="1"/>
  <c r="AY11" i="16" s="1"/>
  <c r="AY12" i="16" a="1"/>
  <c r="AY12" i="16" s="1"/>
  <c r="AY13" i="16" a="1"/>
  <c r="AY13" i="16" s="1"/>
  <c r="AY14" i="16" a="1"/>
  <c r="AY14" i="16" s="1"/>
  <c r="AY15" i="16" a="1"/>
  <c r="AY15" i="16" s="1"/>
  <c r="AY16" i="16" a="1"/>
  <c r="AY16" i="16" s="1"/>
  <c r="AY17" i="16" a="1"/>
  <c r="AY17" i="16" s="1"/>
  <c r="AY18" i="16" a="1"/>
  <c r="AY18" i="16" s="1"/>
  <c r="AY19" i="16" a="1"/>
  <c r="AY19" i="16" s="1"/>
  <c r="AY20" i="16" a="1"/>
  <c r="AY20" i="16" s="1"/>
  <c r="AX3" i="16" a="1"/>
  <c r="AX3" i="16" s="1"/>
  <c r="AX4" i="16" a="1"/>
  <c r="AX4" i="16" s="1"/>
  <c r="AX5" i="16" a="1"/>
  <c r="AX5" i="16" s="1"/>
  <c r="AX6" i="16" a="1"/>
  <c r="AX6" i="16" s="1"/>
  <c r="AX7" i="16" a="1"/>
  <c r="AX7" i="16" s="1"/>
  <c r="AX8" i="16" a="1"/>
  <c r="AX8" i="16" s="1"/>
  <c r="AX9" i="16" a="1"/>
  <c r="AX9" i="16" s="1"/>
  <c r="AX10" i="16" a="1"/>
  <c r="AX10" i="16" s="1"/>
  <c r="AX11" i="16" a="1"/>
  <c r="AX11" i="16" s="1"/>
  <c r="AX12" i="16" a="1"/>
  <c r="AX12" i="16" s="1"/>
  <c r="AX13" i="16" a="1"/>
  <c r="AX13" i="16" s="1"/>
  <c r="AX14" i="16" a="1"/>
  <c r="AX14" i="16" s="1"/>
  <c r="AX15" i="16" a="1"/>
  <c r="AX15" i="16" s="1"/>
  <c r="AX16" i="16" a="1"/>
  <c r="AX16" i="16" s="1"/>
  <c r="AX17" i="16" a="1"/>
  <c r="AX17" i="16" s="1"/>
  <c r="AX18" i="16" a="1"/>
  <c r="AX18" i="16" s="1"/>
  <c r="AX19" i="16" a="1"/>
  <c r="AX19" i="16" s="1"/>
  <c r="AX20" i="16" a="1"/>
  <c r="AX20" i="16" s="1"/>
  <c r="AW3" i="16" a="1"/>
  <c r="AW3" i="16" s="1"/>
  <c r="AW4" i="16" a="1"/>
  <c r="AW4" i="16" s="1"/>
  <c r="AW5" i="16" a="1"/>
  <c r="AW5" i="16" s="1"/>
  <c r="AW6" i="16" a="1"/>
  <c r="AW6" i="16" s="1"/>
  <c r="AW7" i="16" a="1"/>
  <c r="AW7" i="16" s="1"/>
  <c r="AW8" i="16" a="1"/>
  <c r="AW8" i="16" s="1"/>
  <c r="AW9" i="16" a="1"/>
  <c r="AW9" i="16" s="1"/>
  <c r="AW10" i="16" a="1"/>
  <c r="AW10" i="16" s="1"/>
  <c r="AW11" i="16" a="1"/>
  <c r="AW11" i="16" s="1"/>
  <c r="AW12" i="16" a="1"/>
  <c r="AW12" i="16" s="1"/>
  <c r="AW13" i="16" a="1"/>
  <c r="AW13" i="16" s="1"/>
  <c r="AW14" i="16" a="1"/>
  <c r="AW14" i="16" s="1"/>
  <c r="AW15" i="16" a="1"/>
  <c r="AW15" i="16" s="1"/>
  <c r="AW16" i="16" a="1"/>
  <c r="AW16" i="16" s="1"/>
  <c r="AW17" i="16" a="1"/>
  <c r="AW17" i="16" s="1"/>
  <c r="AW18" i="16" a="1"/>
  <c r="AW18" i="16" s="1"/>
  <c r="AW19" i="16" a="1"/>
  <c r="AW19" i="16" s="1"/>
  <c r="AW20" i="16" a="1"/>
  <c r="AW20" i="16" s="1"/>
  <c r="AV3" i="16" a="1"/>
  <c r="AV3" i="16" s="1"/>
  <c r="AV4" i="16" a="1"/>
  <c r="AV4" i="16" s="1"/>
  <c r="AV5" i="16" a="1"/>
  <c r="AV5" i="16" s="1"/>
  <c r="AV6" i="16" a="1"/>
  <c r="AV6" i="16" s="1"/>
  <c r="AV7" i="16" a="1"/>
  <c r="AV7" i="16" s="1"/>
  <c r="AV8" i="16" a="1"/>
  <c r="AV8" i="16" s="1"/>
  <c r="AV9" i="16" a="1"/>
  <c r="AV9" i="16" s="1"/>
  <c r="AV10" i="16" a="1"/>
  <c r="AV10" i="16" s="1"/>
  <c r="AV11" i="16" a="1"/>
  <c r="AV11" i="16" s="1"/>
  <c r="AV12" i="16" a="1"/>
  <c r="AV12" i="16" s="1"/>
  <c r="AV13" i="16" a="1"/>
  <c r="AV13" i="16" s="1"/>
  <c r="AV14" i="16" a="1"/>
  <c r="AV14" i="16" s="1"/>
  <c r="AV15" i="16" a="1"/>
  <c r="AV15" i="16" s="1"/>
  <c r="AV16" i="16" a="1"/>
  <c r="AV16" i="16" s="1"/>
  <c r="AV17" i="16" a="1"/>
  <c r="AV17" i="16" s="1"/>
  <c r="AV18" i="16" a="1"/>
  <c r="AV18" i="16" s="1"/>
  <c r="AV19" i="16" a="1"/>
  <c r="AV19" i="16" s="1"/>
  <c r="AV20" i="16" a="1"/>
  <c r="AV20" i="16" s="1"/>
  <c r="AV2" i="16" a="1"/>
  <c r="AV2" i="16" s="1"/>
  <c r="AW2" i="16" a="1"/>
  <c r="AW2" i="16" s="1"/>
  <c r="AX2" i="16" a="1"/>
  <c r="AX2" i="16" s="1"/>
  <c r="AY2" i="16" a="1"/>
  <c r="AY2" i="16" s="1"/>
  <c r="AZ2" i="16" a="1"/>
  <c r="AZ2" i="16" s="1"/>
  <c r="AU3" i="16" a="1"/>
  <c r="AU3" i="16" s="1"/>
  <c r="AU4" i="16" a="1"/>
  <c r="AU4" i="16" s="1"/>
  <c r="AU5" i="16" a="1"/>
  <c r="AU5" i="16" s="1"/>
  <c r="AU6" i="16" a="1"/>
  <c r="AU6" i="16" s="1"/>
  <c r="AU7" i="16" a="1"/>
  <c r="AU7" i="16" s="1"/>
  <c r="AU8" i="16" a="1"/>
  <c r="AU8" i="16" s="1"/>
  <c r="AU9" i="16" a="1"/>
  <c r="AU9" i="16" s="1"/>
  <c r="AU10" i="16" a="1"/>
  <c r="AU10" i="16" s="1"/>
  <c r="AU11" i="16" a="1"/>
  <c r="AU11" i="16" s="1"/>
  <c r="AU12" i="16" a="1"/>
  <c r="AU12" i="16" s="1"/>
  <c r="AU13" i="16" a="1"/>
  <c r="AU13" i="16" s="1"/>
  <c r="AU14" i="16" a="1"/>
  <c r="AU14" i="16" s="1"/>
  <c r="AU15" i="16" a="1"/>
  <c r="AU15" i="16" s="1"/>
  <c r="AU16" i="16" a="1"/>
  <c r="AU16" i="16" s="1"/>
  <c r="AU17" i="16" a="1"/>
  <c r="AU17" i="16" s="1"/>
  <c r="AU18" i="16" a="1"/>
  <c r="AU18" i="16" s="1"/>
  <c r="AU19" i="16" a="1"/>
  <c r="AU19" i="16" s="1"/>
  <c r="AU20" i="16" a="1"/>
  <c r="AU20" i="16" s="1"/>
  <c r="AU2" i="16" a="1"/>
  <c r="AU2" i="16" s="1"/>
  <c r="AT3" i="16" a="1"/>
  <c r="AT3" i="16" s="1"/>
  <c r="AT4" i="16" a="1"/>
  <c r="AT4" i="16" s="1"/>
  <c r="AT5" i="16" a="1"/>
  <c r="AT5" i="16" s="1"/>
  <c r="AT6" i="16" a="1"/>
  <c r="AT6" i="16" s="1"/>
  <c r="AT7" i="16" a="1"/>
  <c r="AT7" i="16" s="1"/>
  <c r="AT8" i="16" a="1"/>
  <c r="AT8" i="16" s="1"/>
  <c r="AT9" i="16" a="1"/>
  <c r="AT9" i="16" s="1"/>
  <c r="AT10" i="16" a="1"/>
  <c r="AT10" i="16" s="1"/>
  <c r="AT11" i="16" a="1"/>
  <c r="AT11" i="16" s="1"/>
  <c r="AT12" i="16" a="1"/>
  <c r="AT12" i="16" s="1"/>
  <c r="AT13" i="16" a="1"/>
  <c r="AT13" i="16" s="1"/>
  <c r="AT14" i="16" a="1"/>
  <c r="AT14" i="16" s="1"/>
  <c r="AT15" i="16" a="1"/>
  <c r="AT15" i="16" s="1"/>
  <c r="AT16" i="16" a="1"/>
  <c r="AT16" i="16" s="1"/>
  <c r="AT17" i="16" a="1"/>
  <c r="AT17" i="16" s="1"/>
  <c r="AT18" i="16" a="1"/>
  <c r="AT18" i="16" s="1"/>
  <c r="AT19" i="16" a="1"/>
  <c r="AT19" i="16" s="1"/>
  <c r="AT20" i="16" a="1"/>
  <c r="AT20" i="16" s="1"/>
  <c r="AT2" i="16" a="1"/>
  <c r="AT2" i="16" s="1"/>
  <c r="AS3" i="16" a="1"/>
  <c r="AS3" i="16" s="1"/>
  <c r="AS4" i="16" a="1"/>
  <c r="AS4" i="16" s="1"/>
  <c r="AS5" i="16" a="1"/>
  <c r="AS5" i="16" s="1"/>
  <c r="AS6" i="16" a="1"/>
  <c r="AS6" i="16" s="1"/>
  <c r="AS7" i="16" a="1"/>
  <c r="AS7" i="16" s="1"/>
  <c r="AS8" i="16" a="1"/>
  <c r="AS8" i="16" s="1"/>
  <c r="AS9" i="16" a="1"/>
  <c r="AS9" i="16" s="1"/>
  <c r="AS10" i="16" a="1"/>
  <c r="AS10" i="16" s="1"/>
  <c r="AS11" i="16" a="1"/>
  <c r="AS11" i="16" s="1"/>
  <c r="AS12" i="16" a="1"/>
  <c r="AS12" i="16" s="1"/>
  <c r="AS13" i="16" a="1"/>
  <c r="AS13" i="16" s="1"/>
  <c r="AS14" i="16" a="1"/>
  <c r="AS14" i="16" s="1"/>
  <c r="AS15" i="16" a="1"/>
  <c r="AS15" i="16" s="1"/>
  <c r="AS17" i="16" a="1"/>
  <c r="AS17" i="16" s="1"/>
  <c r="AS19" i="16" a="1"/>
  <c r="AS19" i="16" s="1"/>
  <c r="AS20" i="16" a="1"/>
  <c r="AS20" i="16" s="1"/>
  <c r="AS2" i="16" a="1"/>
  <c r="AS2" i="16" s="1"/>
  <c r="AR3" i="16" a="1"/>
  <c r="AR3" i="16" s="1"/>
  <c r="AR4" i="16" a="1"/>
  <c r="AR4" i="16" s="1"/>
  <c r="AR5" i="16" a="1"/>
  <c r="AR5" i="16" s="1"/>
  <c r="AR6" i="16" a="1"/>
  <c r="AR6" i="16" s="1"/>
  <c r="AR7" i="16" a="1"/>
  <c r="AR7" i="16" s="1"/>
  <c r="AR8" i="16" a="1"/>
  <c r="AR8" i="16" s="1"/>
  <c r="AR9" i="16" a="1"/>
  <c r="AR9" i="16" s="1"/>
  <c r="AR10" i="16" a="1"/>
  <c r="AR10" i="16" s="1"/>
  <c r="AR11" i="16" a="1"/>
  <c r="AR11" i="16" s="1"/>
  <c r="AR12" i="16" a="1"/>
  <c r="AR12" i="16" s="1"/>
  <c r="AR13" i="16" a="1"/>
  <c r="AR13" i="16" s="1"/>
  <c r="AR14" i="16" a="1"/>
  <c r="AR14" i="16" s="1"/>
  <c r="AR15" i="16" a="1"/>
  <c r="AR15" i="16" s="1"/>
  <c r="AR16" i="16" a="1"/>
  <c r="AR16" i="16" s="1"/>
  <c r="AR17" i="16" a="1"/>
  <c r="AR17" i="16" s="1"/>
  <c r="AR18" i="16" a="1"/>
  <c r="AR18" i="16" s="1"/>
  <c r="AR19" i="16" a="1"/>
  <c r="AR19" i="16" s="1"/>
  <c r="AR20" i="16" a="1"/>
  <c r="AR20" i="16" s="1"/>
  <c r="AR2" i="16" a="1"/>
  <c r="AR2" i="16" s="1"/>
  <c r="AQ3" i="16" a="1"/>
  <c r="AQ3" i="16" s="1"/>
  <c r="AQ4" i="16" a="1"/>
  <c r="AQ4" i="16" s="1"/>
  <c r="AQ5" i="16" a="1"/>
  <c r="AQ5" i="16" s="1"/>
  <c r="AQ6" i="16" a="1"/>
  <c r="AQ6" i="16" s="1"/>
  <c r="AQ7" i="16" a="1"/>
  <c r="AQ7" i="16" s="1"/>
  <c r="AQ8" i="16" a="1"/>
  <c r="AQ8" i="16" s="1"/>
  <c r="AQ9" i="16" a="1"/>
  <c r="AQ9" i="16" s="1"/>
  <c r="AQ10" i="16" a="1"/>
  <c r="AQ10" i="16" s="1"/>
  <c r="AQ11" i="16" a="1"/>
  <c r="AQ11" i="16" s="1"/>
  <c r="AQ12" i="16" a="1"/>
  <c r="AQ12" i="16" s="1"/>
  <c r="AQ13" i="16" a="1"/>
  <c r="AQ13" i="16" s="1"/>
  <c r="AQ14" i="16" a="1"/>
  <c r="AQ14" i="16" s="1"/>
  <c r="AQ15" i="16" a="1"/>
  <c r="AQ15" i="16" s="1"/>
  <c r="AQ16" i="16" a="1"/>
  <c r="AQ16" i="16" s="1"/>
  <c r="AQ17" i="16" a="1"/>
  <c r="AQ17" i="16" s="1"/>
  <c r="AQ18" i="16" a="1"/>
  <c r="AQ18" i="16" s="1"/>
  <c r="AQ19" i="16" a="1"/>
  <c r="AQ19" i="16" s="1"/>
  <c r="AQ20" i="16" a="1"/>
  <c r="AQ20" i="16" s="1"/>
  <c r="AQ2" i="16" a="1"/>
  <c r="AQ2" i="16" s="1"/>
  <c r="AP3" i="16" a="1"/>
  <c r="AP3" i="16" s="1"/>
  <c r="AP4" i="16" a="1"/>
  <c r="AP4" i="16" s="1"/>
  <c r="AP5" i="16" a="1"/>
  <c r="AP5" i="16" s="1"/>
  <c r="AP6" i="16" a="1"/>
  <c r="AP6" i="16" s="1"/>
  <c r="AP7" i="16" a="1"/>
  <c r="AP7" i="16" s="1"/>
  <c r="AP8" i="16" a="1"/>
  <c r="AP8" i="16" s="1"/>
  <c r="AP9" i="16" a="1"/>
  <c r="AP9" i="16" s="1"/>
  <c r="AP10" i="16" a="1"/>
  <c r="AP10" i="16" s="1"/>
  <c r="AP11" i="16" a="1"/>
  <c r="AP11" i="16" s="1"/>
  <c r="AP12" i="16" a="1"/>
  <c r="AP12" i="16" s="1"/>
  <c r="AP13" i="16" a="1"/>
  <c r="AP13" i="16" s="1"/>
  <c r="AP14" i="16" a="1"/>
  <c r="AP14" i="16" s="1"/>
  <c r="AP15" i="16" a="1"/>
  <c r="AP15" i="16" s="1"/>
  <c r="AP16" i="16" a="1"/>
  <c r="AP16" i="16" s="1"/>
  <c r="AP17" i="16" a="1"/>
  <c r="AP17" i="16" s="1"/>
  <c r="AP18" i="16" a="1"/>
  <c r="AP18" i="16" s="1"/>
  <c r="AP19" i="16" a="1"/>
  <c r="AP19" i="16" s="1"/>
  <c r="AP20" i="16" a="1"/>
  <c r="AP20" i="16" s="1"/>
  <c r="AP2" i="16" a="1"/>
  <c r="AP2" i="16" s="1"/>
  <c r="BU2" i="12" a="1"/>
  <c r="BU2" i="12" s="1"/>
  <c r="CU3" i="12" a="1"/>
  <c r="CU3" i="12" s="1"/>
  <c r="CU4" i="12" a="1"/>
  <c r="CU4" i="12" s="1"/>
  <c r="CU5" i="12" a="1"/>
  <c r="CU5" i="12" s="1"/>
  <c r="CU6" i="12" a="1"/>
  <c r="CU6" i="12" s="1"/>
  <c r="CU7" i="12" a="1"/>
  <c r="CU7" i="12" s="1"/>
  <c r="CU8" i="12" a="1"/>
  <c r="CU8" i="12" s="1"/>
  <c r="CU9" i="12" a="1"/>
  <c r="CU9" i="12" s="1"/>
  <c r="CU10" i="12" a="1"/>
  <c r="CU10" i="12" s="1"/>
  <c r="CU11" i="12" a="1"/>
  <c r="CU11" i="12" s="1"/>
  <c r="CU12" i="12" a="1"/>
  <c r="CU12" i="12" s="1"/>
  <c r="CU13" i="12" a="1"/>
  <c r="CU13" i="12" s="1"/>
  <c r="CU14" i="12" a="1"/>
  <c r="CU14" i="12" s="1"/>
  <c r="CU15" i="12" a="1"/>
  <c r="CU15" i="12" s="1"/>
  <c r="CU16" i="12" a="1"/>
  <c r="CU16" i="12" s="1"/>
  <c r="CU17" i="12" a="1"/>
  <c r="CU17" i="12" s="1"/>
  <c r="CU18" i="12" a="1"/>
  <c r="CU18" i="12" s="1"/>
  <c r="CU19" i="12" a="1"/>
  <c r="CU19" i="12" s="1"/>
  <c r="CU20" i="12" a="1"/>
  <c r="CU20" i="12" s="1"/>
  <c r="CU21" i="12" a="1"/>
  <c r="CU21" i="12" s="1"/>
  <c r="CU22" i="12" a="1"/>
  <c r="CU22" i="12" s="1"/>
  <c r="CU23" i="12" a="1"/>
  <c r="CU23" i="12" s="1"/>
  <c r="CU24" i="12" a="1"/>
  <c r="CU24" i="12" s="1"/>
  <c r="CU25" i="12" a="1"/>
  <c r="CU25" i="12" s="1"/>
  <c r="CU26" i="12" a="1"/>
  <c r="CU26" i="12" s="1"/>
  <c r="CU27" i="12" a="1"/>
  <c r="CU27" i="12" s="1"/>
  <c r="CU28" i="12" a="1"/>
  <c r="CU28" i="12" s="1"/>
  <c r="CU29" i="12" a="1"/>
  <c r="CU29" i="12" s="1"/>
  <c r="CU30" i="12" a="1"/>
  <c r="CU30" i="12" s="1"/>
  <c r="CT3" i="12" a="1"/>
  <c r="CT3" i="12" s="1"/>
  <c r="CT4" i="12" a="1"/>
  <c r="CT4" i="12" s="1"/>
  <c r="CT5" i="12" a="1"/>
  <c r="CT5" i="12" s="1"/>
  <c r="CT6" i="12" a="1"/>
  <c r="CT6" i="12" s="1"/>
  <c r="CT7" i="12" a="1"/>
  <c r="CT7" i="12" s="1"/>
  <c r="CT8" i="12" a="1"/>
  <c r="CT8" i="12" s="1"/>
  <c r="CT9" i="12" a="1"/>
  <c r="CT9" i="12" s="1"/>
  <c r="CT10" i="12" a="1"/>
  <c r="CT10" i="12" s="1"/>
  <c r="CT11" i="12" a="1"/>
  <c r="CT11" i="12" s="1"/>
  <c r="CT12" i="12" a="1"/>
  <c r="CT12" i="12" s="1"/>
  <c r="CT13" i="12" a="1"/>
  <c r="CT13" i="12" s="1"/>
  <c r="CT14" i="12" a="1"/>
  <c r="CT14" i="12" s="1"/>
  <c r="CT15" i="12" a="1"/>
  <c r="CT15" i="12" s="1"/>
  <c r="CT16" i="12" a="1"/>
  <c r="CT16" i="12" s="1"/>
  <c r="CT17" i="12" a="1"/>
  <c r="CT17" i="12" s="1"/>
  <c r="CT18" i="12" a="1"/>
  <c r="CT18" i="12" s="1"/>
  <c r="CT19" i="12" a="1"/>
  <c r="CT19" i="12" s="1"/>
  <c r="CT20" i="12" a="1"/>
  <c r="CT20" i="12" s="1"/>
  <c r="CT21" i="12" a="1"/>
  <c r="CT21" i="12" s="1"/>
  <c r="CT22" i="12" a="1"/>
  <c r="CT22" i="12" s="1"/>
  <c r="CT23" i="12" a="1"/>
  <c r="CT23" i="12" s="1"/>
  <c r="CT24" i="12" a="1"/>
  <c r="CT24" i="12" s="1"/>
  <c r="CT25" i="12" a="1"/>
  <c r="CT25" i="12" s="1"/>
  <c r="CT26" i="12" a="1"/>
  <c r="CT26" i="12" s="1"/>
  <c r="CT27" i="12" a="1"/>
  <c r="CT27" i="12" s="1"/>
  <c r="CT28" i="12" a="1"/>
  <c r="CT28" i="12" s="1"/>
  <c r="CT29" i="12" a="1"/>
  <c r="CT29" i="12" s="1"/>
  <c r="CT30" i="12" a="1"/>
  <c r="CT30" i="12" s="1"/>
  <c r="CT2" i="12" a="1"/>
  <c r="CT2" i="12" s="1"/>
  <c r="CS3" i="12" a="1"/>
  <c r="CS3" i="12" s="1"/>
  <c r="CS4" i="12" a="1"/>
  <c r="CS4" i="12" s="1"/>
  <c r="CS5" i="12" a="1"/>
  <c r="CS5" i="12" s="1"/>
  <c r="CS6" i="12" a="1"/>
  <c r="CS6" i="12" s="1"/>
  <c r="CS7" i="12" a="1"/>
  <c r="CS7" i="12" s="1"/>
  <c r="CS8" i="12" a="1"/>
  <c r="CS8" i="12" s="1"/>
  <c r="CS9" i="12" a="1"/>
  <c r="CS9" i="12" s="1"/>
  <c r="CS10" i="12" a="1"/>
  <c r="CS10" i="12" s="1"/>
  <c r="CS11" i="12" a="1"/>
  <c r="CS11" i="12" s="1"/>
  <c r="CS12" i="12" a="1"/>
  <c r="CS12" i="12" s="1"/>
  <c r="CS13" i="12" a="1"/>
  <c r="CS13" i="12" s="1"/>
  <c r="CS14" i="12" a="1"/>
  <c r="CS14" i="12" s="1"/>
  <c r="CS15" i="12" a="1"/>
  <c r="CS15" i="12" s="1"/>
  <c r="CS16" i="12" a="1"/>
  <c r="CS16" i="12" s="1"/>
  <c r="CS17" i="12" a="1"/>
  <c r="CS17" i="12" s="1"/>
  <c r="CS18" i="12" a="1"/>
  <c r="CS18" i="12" s="1"/>
  <c r="CS19" i="12" a="1"/>
  <c r="CS19" i="12" s="1"/>
  <c r="CS20" i="12" a="1"/>
  <c r="CS20" i="12" s="1"/>
  <c r="CS21" i="12" a="1"/>
  <c r="CS21" i="12" s="1"/>
  <c r="CS22" i="12" a="1"/>
  <c r="CS22" i="12" s="1"/>
  <c r="CS23" i="12" a="1"/>
  <c r="CS23" i="12" s="1"/>
  <c r="CS24" i="12" a="1"/>
  <c r="CS24" i="12" s="1"/>
  <c r="CS25" i="12" a="1"/>
  <c r="CS25" i="12" s="1"/>
  <c r="CS26" i="12" a="1"/>
  <c r="CS26" i="12" s="1"/>
  <c r="CS27" i="12" a="1"/>
  <c r="CS27" i="12" s="1"/>
  <c r="CS28" i="12" a="1"/>
  <c r="CS28" i="12" s="1"/>
  <c r="CS29" i="12" a="1"/>
  <c r="CS29" i="12" s="1"/>
  <c r="CS30" i="12" a="1"/>
  <c r="CS30" i="12" s="1"/>
  <c r="CS2" i="12" a="1"/>
  <c r="CS2" i="12" s="1"/>
  <c r="CR3" i="12" a="1"/>
  <c r="CR3" i="12" s="1"/>
  <c r="CR4" i="12" a="1"/>
  <c r="CR4" i="12" s="1"/>
  <c r="CR5" i="12" a="1"/>
  <c r="CR5" i="12" s="1"/>
  <c r="CR6" i="12" a="1"/>
  <c r="CR6" i="12" s="1"/>
  <c r="CR7" i="12" a="1"/>
  <c r="CR7" i="12" s="1"/>
  <c r="CR8" i="12" a="1"/>
  <c r="CR8" i="12" s="1"/>
  <c r="CR9" i="12" a="1"/>
  <c r="CR9" i="12" s="1"/>
  <c r="CR10" i="12" a="1"/>
  <c r="CR10" i="12" s="1"/>
  <c r="CR11" i="12" a="1"/>
  <c r="CR11" i="12" s="1"/>
  <c r="CR12" i="12" a="1"/>
  <c r="CR12" i="12" s="1"/>
  <c r="CR13" i="12" a="1"/>
  <c r="CR13" i="12" s="1"/>
  <c r="CR14" i="12" a="1"/>
  <c r="CR14" i="12" s="1"/>
  <c r="CR15" i="12" a="1"/>
  <c r="CR15" i="12" s="1"/>
  <c r="CR16" i="12" a="1"/>
  <c r="CR16" i="12" s="1"/>
  <c r="CR17" i="12" a="1"/>
  <c r="CR17" i="12" s="1"/>
  <c r="CR18" i="12" a="1"/>
  <c r="CR18" i="12" s="1"/>
  <c r="CR19" i="12" a="1"/>
  <c r="CR19" i="12" s="1"/>
  <c r="CR20" i="12" a="1"/>
  <c r="CR20" i="12" s="1"/>
  <c r="CR21" i="12" a="1"/>
  <c r="CR21" i="12" s="1"/>
  <c r="CR22" i="12" a="1"/>
  <c r="CR22" i="12" s="1"/>
  <c r="CR23" i="12" a="1"/>
  <c r="CR23" i="12" s="1"/>
  <c r="CR24" i="12" a="1"/>
  <c r="CR24" i="12" s="1"/>
  <c r="CR25" i="12" a="1"/>
  <c r="CR25" i="12" s="1"/>
  <c r="CR26" i="12" a="1"/>
  <c r="CR26" i="12" s="1"/>
  <c r="CR27" i="12" a="1"/>
  <c r="CR27" i="12" s="1"/>
  <c r="CR28" i="12" a="1"/>
  <c r="CR28" i="12" s="1"/>
  <c r="CR29" i="12" a="1"/>
  <c r="CR29" i="12" s="1"/>
  <c r="CR30" i="12" a="1"/>
  <c r="CR30" i="12" s="1"/>
  <c r="CR2" i="12" a="1"/>
  <c r="CR2" i="12" s="1"/>
  <c r="CQ3" i="12" a="1"/>
  <c r="CQ3" i="12" s="1"/>
  <c r="CQ4" i="12" a="1"/>
  <c r="CQ4" i="12" s="1"/>
  <c r="CQ5" i="12" a="1"/>
  <c r="CQ5" i="12" s="1"/>
  <c r="CQ6" i="12" a="1"/>
  <c r="CQ6" i="12" s="1"/>
  <c r="CQ7" i="12" a="1"/>
  <c r="CQ7" i="12" s="1"/>
  <c r="CQ8" i="12" a="1"/>
  <c r="CQ8" i="12" s="1"/>
  <c r="CQ9" i="12" a="1"/>
  <c r="CQ9" i="12" s="1"/>
  <c r="CQ10" i="12" a="1"/>
  <c r="CQ10" i="12" s="1"/>
  <c r="CQ11" i="12" a="1"/>
  <c r="CQ11" i="12" s="1"/>
  <c r="CQ12" i="12" a="1"/>
  <c r="CQ12" i="12" s="1"/>
  <c r="CQ13" i="12" a="1"/>
  <c r="CQ13" i="12" s="1"/>
  <c r="CQ14" i="12" a="1"/>
  <c r="CQ14" i="12" s="1"/>
  <c r="CQ15" i="12" a="1"/>
  <c r="CQ15" i="12" s="1"/>
  <c r="CQ16" i="12" a="1"/>
  <c r="CQ16" i="12" s="1"/>
  <c r="CQ17" i="12" a="1"/>
  <c r="CQ17" i="12" s="1"/>
  <c r="CQ18" i="12" a="1"/>
  <c r="CQ18" i="12" s="1"/>
  <c r="CQ19" i="12" a="1"/>
  <c r="CQ19" i="12" s="1"/>
  <c r="CQ20" i="12" a="1"/>
  <c r="CQ20" i="12" s="1"/>
  <c r="CQ21" i="12" a="1"/>
  <c r="CQ21" i="12" s="1"/>
  <c r="CQ22" i="12" a="1"/>
  <c r="CQ22" i="12" s="1"/>
  <c r="CQ23" i="12" a="1"/>
  <c r="CQ23" i="12" s="1"/>
  <c r="CQ24" i="12" a="1"/>
  <c r="CQ24" i="12" s="1"/>
  <c r="CQ25" i="12" a="1"/>
  <c r="CQ25" i="12" s="1"/>
  <c r="CQ26" i="12" a="1"/>
  <c r="CQ26" i="12" s="1"/>
  <c r="CQ27" i="12" a="1"/>
  <c r="CQ27" i="12" s="1"/>
  <c r="CQ28" i="12" a="1"/>
  <c r="CQ28" i="12" s="1"/>
  <c r="CQ29" i="12" a="1"/>
  <c r="CQ29" i="12" s="1"/>
  <c r="CQ30" i="12" a="1"/>
  <c r="CQ30" i="12" s="1"/>
  <c r="CP3" i="12" a="1"/>
  <c r="CP3" i="12" s="1"/>
  <c r="CP4" i="12" a="1"/>
  <c r="CP4" i="12" s="1"/>
  <c r="CP5" i="12" a="1"/>
  <c r="CP5" i="12" s="1"/>
  <c r="CP6" i="12" a="1"/>
  <c r="CP6" i="12" s="1"/>
  <c r="CP7" i="12" a="1"/>
  <c r="CP7" i="12" s="1"/>
  <c r="CP8" i="12" a="1"/>
  <c r="CP8" i="12" s="1"/>
  <c r="CP9" i="12" a="1"/>
  <c r="CP9" i="12" s="1"/>
  <c r="CP10" i="12" a="1"/>
  <c r="CP10" i="12" s="1"/>
  <c r="CP11" i="12" a="1"/>
  <c r="CP11" i="12" s="1"/>
  <c r="CP12" i="12" a="1"/>
  <c r="CP12" i="12" s="1"/>
  <c r="CP13" i="12" a="1"/>
  <c r="CP13" i="12" s="1"/>
  <c r="CP14" i="12" a="1"/>
  <c r="CP14" i="12" s="1"/>
  <c r="CP15" i="12" a="1"/>
  <c r="CP15" i="12" s="1"/>
  <c r="CP16" i="12" a="1"/>
  <c r="CP16" i="12" s="1"/>
  <c r="CP17" i="12" a="1"/>
  <c r="CP17" i="12" s="1"/>
  <c r="CP18" i="12" a="1"/>
  <c r="CP18" i="12" s="1"/>
  <c r="CP19" i="12" a="1"/>
  <c r="CP19" i="12" s="1"/>
  <c r="CP20" i="12" a="1"/>
  <c r="CP20" i="12" s="1"/>
  <c r="CP21" i="12" a="1"/>
  <c r="CP21" i="12" s="1"/>
  <c r="CP22" i="12" a="1"/>
  <c r="CP22" i="12" s="1"/>
  <c r="CP23" i="12" a="1"/>
  <c r="CP23" i="12" s="1"/>
  <c r="CP24" i="12" a="1"/>
  <c r="CP24" i="12" s="1"/>
  <c r="CP25" i="12" a="1"/>
  <c r="CP25" i="12" s="1"/>
  <c r="CP26" i="12" a="1"/>
  <c r="CP26" i="12" s="1"/>
  <c r="CP27" i="12" a="1"/>
  <c r="CP27" i="12" s="1"/>
  <c r="CP28" i="12" a="1"/>
  <c r="CP28" i="12" s="1"/>
  <c r="CP29" i="12" a="1"/>
  <c r="CP29" i="12" s="1"/>
  <c r="CP30" i="12" a="1"/>
  <c r="CP30" i="12" s="1"/>
  <c r="CP2" i="12" a="1"/>
  <c r="CP2" i="12" s="1"/>
  <c r="CO3" i="12" a="1"/>
  <c r="CO3" i="12" s="1"/>
  <c r="CO4" i="12" a="1"/>
  <c r="CO4" i="12" s="1"/>
  <c r="CO5" i="12" a="1"/>
  <c r="CO5" i="12" s="1"/>
  <c r="CO6" i="12" a="1"/>
  <c r="CO6" i="12" s="1"/>
  <c r="CO7" i="12" a="1"/>
  <c r="CO7" i="12" s="1"/>
  <c r="CO8" i="12" a="1"/>
  <c r="CO8" i="12" s="1"/>
  <c r="CO9" i="12" a="1"/>
  <c r="CO9" i="12" s="1"/>
  <c r="CO10" i="12" a="1"/>
  <c r="CO10" i="12" s="1"/>
  <c r="CO11" i="12" a="1"/>
  <c r="CO11" i="12" s="1"/>
  <c r="CO12" i="12" a="1"/>
  <c r="CO12" i="12" s="1"/>
  <c r="CO13" i="12" a="1"/>
  <c r="CO13" i="12" s="1"/>
  <c r="CO14" i="12" a="1"/>
  <c r="CO14" i="12" s="1"/>
  <c r="CO15" i="12" a="1"/>
  <c r="CO15" i="12" s="1"/>
  <c r="CO16" i="12" a="1"/>
  <c r="CO16" i="12" s="1"/>
  <c r="CO17" i="12" a="1"/>
  <c r="CO17" i="12" s="1"/>
  <c r="CO18" i="12" a="1"/>
  <c r="CO18" i="12" s="1"/>
  <c r="CO19" i="12" a="1"/>
  <c r="CO19" i="12" s="1"/>
  <c r="CO20" i="12" a="1"/>
  <c r="CO20" i="12" s="1"/>
  <c r="CO21" i="12" a="1"/>
  <c r="CO21" i="12" s="1"/>
  <c r="CO22" i="12" a="1"/>
  <c r="CO22" i="12" s="1"/>
  <c r="CO23" i="12" a="1"/>
  <c r="CO23" i="12" s="1"/>
  <c r="CO24" i="12" a="1"/>
  <c r="CO24" i="12" s="1"/>
  <c r="CO25" i="12" a="1"/>
  <c r="CO25" i="12" s="1"/>
  <c r="CO26" i="12" a="1"/>
  <c r="CO26" i="12" s="1"/>
  <c r="CO27" i="12" a="1"/>
  <c r="CO27" i="12" s="1"/>
  <c r="CO28" i="12" a="1"/>
  <c r="CO28" i="12" s="1"/>
  <c r="CO29" i="12" a="1"/>
  <c r="CO29" i="12" s="1"/>
  <c r="CO30" i="12" a="1"/>
  <c r="CO30" i="12" s="1"/>
  <c r="CO2" i="12" a="1"/>
  <c r="CO2" i="12" s="1"/>
  <c r="CN3" i="12" a="1"/>
  <c r="CN3" i="12" s="1"/>
  <c r="CN4" i="12" a="1"/>
  <c r="CN4" i="12" s="1"/>
  <c r="CN5" i="12" a="1"/>
  <c r="CN5" i="12" s="1"/>
  <c r="CN6" i="12" a="1"/>
  <c r="CN6" i="12" s="1"/>
  <c r="CN7" i="12" a="1"/>
  <c r="CN7" i="12" s="1"/>
  <c r="CN8" i="12" a="1"/>
  <c r="CN8" i="12" s="1"/>
  <c r="CN9" i="12" a="1"/>
  <c r="CN9" i="12" s="1"/>
  <c r="CN10" i="12" a="1"/>
  <c r="CN10" i="12" s="1"/>
  <c r="CN11" i="12" a="1"/>
  <c r="CN11" i="12" s="1"/>
  <c r="CN12" i="12" a="1"/>
  <c r="CN12" i="12" s="1"/>
  <c r="CN13" i="12" a="1"/>
  <c r="CN13" i="12" s="1"/>
  <c r="CN14" i="12" a="1"/>
  <c r="CN14" i="12" s="1"/>
  <c r="CN15" i="12" a="1"/>
  <c r="CN15" i="12" s="1"/>
  <c r="CN16" i="12" a="1"/>
  <c r="CN16" i="12" s="1"/>
  <c r="CN17" i="12" a="1"/>
  <c r="CN17" i="12" s="1"/>
  <c r="CN18" i="12" a="1"/>
  <c r="CN18" i="12" s="1"/>
  <c r="CN19" i="12" a="1"/>
  <c r="CN19" i="12" s="1"/>
  <c r="CN20" i="12" a="1"/>
  <c r="CN20" i="12" s="1"/>
  <c r="CN21" i="12" a="1"/>
  <c r="CN21" i="12" s="1"/>
  <c r="CN22" i="12" a="1"/>
  <c r="CN22" i="12" s="1"/>
  <c r="CN23" i="12" a="1"/>
  <c r="CN23" i="12" s="1"/>
  <c r="CN24" i="12" a="1"/>
  <c r="CN24" i="12" s="1"/>
  <c r="CN25" i="12" a="1"/>
  <c r="CN25" i="12" s="1"/>
  <c r="CN26" i="12" a="1"/>
  <c r="CN26" i="12" s="1"/>
  <c r="CN27" i="12" a="1"/>
  <c r="CN27" i="12" s="1"/>
  <c r="CN28" i="12" a="1"/>
  <c r="CN28" i="12" s="1"/>
  <c r="CN29" i="12" a="1"/>
  <c r="CN29" i="12" s="1"/>
  <c r="CN30" i="12" a="1"/>
  <c r="CN30" i="12" s="1"/>
  <c r="CM3" i="12" a="1"/>
  <c r="CM3" i="12" s="1"/>
  <c r="CM4" i="12" a="1"/>
  <c r="CM4" i="12" s="1"/>
  <c r="CM5" i="12" a="1"/>
  <c r="CM5" i="12" s="1"/>
  <c r="CM6" i="12" a="1"/>
  <c r="CM6" i="12" s="1"/>
  <c r="CM7" i="12" a="1"/>
  <c r="CM7" i="12" s="1"/>
  <c r="CM8" i="12" a="1"/>
  <c r="CM8" i="12" s="1"/>
  <c r="CM9" i="12" a="1"/>
  <c r="CM9" i="12" s="1"/>
  <c r="CM10" i="12" a="1"/>
  <c r="CM10" i="12" s="1"/>
  <c r="CM11" i="12" a="1"/>
  <c r="CM11" i="12" s="1"/>
  <c r="CM12" i="12" a="1"/>
  <c r="CM12" i="12" s="1"/>
  <c r="CM13" i="12" a="1"/>
  <c r="CM13" i="12" s="1"/>
  <c r="CM14" i="12" a="1"/>
  <c r="CM14" i="12" s="1"/>
  <c r="CM15" i="12" a="1"/>
  <c r="CM15" i="12" s="1"/>
  <c r="CM16" i="12" a="1"/>
  <c r="CM16" i="12" s="1"/>
  <c r="CM17" i="12" a="1"/>
  <c r="CM17" i="12" s="1"/>
  <c r="CM18" i="12" a="1"/>
  <c r="CM18" i="12" s="1"/>
  <c r="CM19" i="12" a="1"/>
  <c r="CM19" i="12" s="1"/>
  <c r="CM20" i="12" a="1"/>
  <c r="CM20" i="12" s="1"/>
  <c r="CM21" i="12" a="1"/>
  <c r="CM21" i="12" s="1"/>
  <c r="CM22" i="12" a="1"/>
  <c r="CM22" i="12" s="1"/>
  <c r="CM23" i="12" a="1"/>
  <c r="CM23" i="12" s="1"/>
  <c r="CM24" i="12" a="1"/>
  <c r="CM24" i="12" s="1"/>
  <c r="CM25" i="12" a="1"/>
  <c r="CM25" i="12" s="1"/>
  <c r="CM26" i="12" a="1"/>
  <c r="CM26" i="12" s="1"/>
  <c r="CM27" i="12" a="1"/>
  <c r="CM27" i="12" s="1"/>
  <c r="CM28" i="12" a="1"/>
  <c r="CM28" i="12" s="1"/>
  <c r="CM29" i="12" a="1"/>
  <c r="CM29" i="12" s="1"/>
  <c r="CM30" i="12" a="1"/>
  <c r="CM30" i="12" s="1"/>
  <c r="CL3" i="12" a="1"/>
  <c r="CL3" i="12" s="1"/>
  <c r="CL4" i="12" a="1"/>
  <c r="CL4" i="12" s="1"/>
  <c r="CL5" i="12" a="1"/>
  <c r="CL5" i="12" s="1"/>
  <c r="CL6" i="12" a="1"/>
  <c r="CL6" i="12" s="1"/>
  <c r="CL7" i="12" a="1"/>
  <c r="CL7" i="12" s="1"/>
  <c r="CL8" i="12" a="1"/>
  <c r="CL8" i="12" s="1"/>
  <c r="CL9" i="12" a="1"/>
  <c r="CL9" i="12" s="1"/>
  <c r="CL10" i="12" a="1"/>
  <c r="CL10" i="12" s="1"/>
  <c r="CL11" i="12" a="1"/>
  <c r="CL11" i="12" s="1"/>
  <c r="CL12" i="12" a="1"/>
  <c r="CL12" i="12" s="1"/>
  <c r="CL13" i="12" a="1"/>
  <c r="CL13" i="12" s="1"/>
  <c r="CL14" i="12" a="1"/>
  <c r="CL14" i="12" s="1"/>
  <c r="CL15" i="12" a="1"/>
  <c r="CL15" i="12" s="1"/>
  <c r="CL16" i="12" a="1"/>
  <c r="CL16" i="12" s="1"/>
  <c r="CL17" i="12" a="1"/>
  <c r="CL17" i="12" s="1"/>
  <c r="CL18" i="12" a="1"/>
  <c r="CL18" i="12" s="1"/>
  <c r="CL19" i="12" a="1"/>
  <c r="CL19" i="12" s="1"/>
  <c r="CL20" i="12" a="1"/>
  <c r="CL20" i="12" s="1"/>
  <c r="CL21" i="12" a="1"/>
  <c r="CL21" i="12" s="1"/>
  <c r="CL22" i="12" a="1"/>
  <c r="CL22" i="12" s="1"/>
  <c r="CL23" i="12" a="1"/>
  <c r="CL23" i="12" s="1"/>
  <c r="CL24" i="12" a="1"/>
  <c r="CL24" i="12" s="1"/>
  <c r="CL25" i="12" a="1"/>
  <c r="CL25" i="12" s="1"/>
  <c r="CL26" i="12" a="1"/>
  <c r="CL26" i="12" s="1"/>
  <c r="CL27" i="12" a="1"/>
  <c r="CL27" i="12" s="1"/>
  <c r="CL28" i="12" a="1"/>
  <c r="CL28" i="12" s="1"/>
  <c r="CL29" i="12" a="1"/>
  <c r="CL29" i="12" s="1"/>
  <c r="CL30" i="12" a="1"/>
  <c r="CL30" i="12" s="1"/>
  <c r="CL2" i="12" a="1"/>
  <c r="CL2" i="12" s="1"/>
  <c r="CK3" i="12" a="1"/>
  <c r="CK3" i="12" s="1"/>
  <c r="CK4" i="12" a="1"/>
  <c r="CK4" i="12" s="1"/>
  <c r="CK5" i="12" a="1"/>
  <c r="CK5" i="12" s="1"/>
  <c r="CK6" i="12" a="1"/>
  <c r="CK6" i="12" s="1"/>
  <c r="CK7" i="12" a="1"/>
  <c r="CK7" i="12" s="1"/>
  <c r="CK8" i="12" a="1"/>
  <c r="CK8" i="12" s="1"/>
  <c r="CK9" i="12" a="1"/>
  <c r="CK9" i="12" s="1"/>
  <c r="CK10" i="12" a="1"/>
  <c r="CK10" i="12" s="1"/>
  <c r="CK11" i="12" a="1"/>
  <c r="CK11" i="12" s="1"/>
  <c r="CK12" i="12" a="1"/>
  <c r="CK12" i="12" s="1"/>
  <c r="CK13" i="12" a="1"/>
  <c r="CK13" i="12" s="1"/>
  <c r="CK14" i="12" a="1"/>
  <c r="CK14" i="12" s="1"/>
  <c r="CK15" i="12" a="1"/>
  <c r="CK15" i="12" s="1"/>
  <c r="CK16" i="12" a="1"/>
  <c r="CK16" i="12" s="1"/>
  <c r="CK17" i="12" a="1"/>
  <c r="CK17" i="12" s="1"/>
  <c r="CK18" i="12" a="1"/>
  <c r="CK18" i="12" s="1"/>
  <c r="CK19" i="12" a="1"/>
  <c r="CK19" i="12" s="1"/>
  <c r="CK20" i="12" a="1"/>
  <c r="CK20" i="12" s="1"/>
  <c r="CK21" i="12" a="1"/>
  <c r="CK21" i="12" s="1"/>
  <c r="CK22" i="12" a="1"/>
  <c r="CK22" i="12" s="1"/>
  <c r="CK23" i="12" a="1"/>
  <c r="CK23" i="12" s="1"/>
  <c r="CK24" i="12" a="1"/>
  <c r="CK24" i="12" s="1"/>
  <c r="CK25" i="12" a="1"/>
  <c r="CK25" i="12" s="1"/>
  <c r="CK26" i="12" a="1"/>
  <c r="CK26" i="12" s="1"/>
  <c r="CK27" i="12" a="1"/>
  <c r="CK27" i="12" s="1"/>
  <c r="CK28" i="12" a="1"/>
  <c r="CK28" i="12" s="1"/>
  <c r="CK29" i="12" a="1"/>
  <c r="CK29" i="12" s="1"/>
  <c r="CK30" i="12" a="1"/>
  <c r="CK30" i="12" s="1"/>
  <c r="CK2" i="12" a="1"/>
  <c r="CK2" i="12" s="1"/>
  <c r="CM2" i="12" a="1"/>
  <c r="CM2" i="12" s="1"/>
  <c r="CN2" i="12" a="1"/>
  <c r="CN2" i="12" s="1"/>
  <c r="CQ2" i="12" a="1"/>
  <c r="CQ2" i="12" s="1"/>
  <c r="CU2" i="12" a="1"/>
  <c r="CU2" i="12" s="1"/>
  <c r="CJ3" i="12" a="1"/>
  <c r="CJ3" i="12" s="1"/>
  <c r="CJ4" i="12" a="1"/>
  <c r="CJ4" i="12" s="1"/>
  <c r="CJ5" i="12" a="1"/>
  <c r="CJ5" i="12" s="1"/>
  <c r="CJ6" i="12" a="1"/>
  <c r="CJ6" i="12" s="1"/>
  <c r="CJ7" i="12" a="1"/>
  <c r="CJ7" i="12" s="1"/>
  <c r="CJ8" i="12" a="1"/>
  <c r="CJ8" i="12" s="1"/>
  <c r="CJ9" i="12" a="1"/>
  <c r="CJ9" i="12" s="1"/>
  <c r="CJ10" i="12" a="1"/>
  <c r="CJ10" i="12" s="1"/>
  <c r="CJ11" i="12" a="1"/>
  <c r="CJ11" i="12" s="1"/>
  <c r="CJ12" i="12" a="1"/>
  <c r="CJ12" i="12" s="1"/>
  <c r="CJ13" i="12" a="1"/>
  <c r="CJ13" i="12" s="1"/>
  <c r="CJ14" i="12" a="1"/>
  <c r="CJ14" i="12" s="1"/>
  <c r="CJ15" i="12" a="1"/>
  <c r="CJ15" i="12" s="1"/>
  <c r="CJ16" i="12" a="1"/>
  <c r="CJ16" i="12" s="1"/>
  <c r="CJ17" i="12" a="1"/>
  <c r="CJ17" i="12" s="1"/>
  <c r="CJ18" i="12" a="1"/>
  <c r="CJ18" i="12" s="1"/>
  <c r="CJ19" i="12" a="1"/>
  <c r="CJ19" i="12" s="1"/>
  <c r="CJ20" i="12" a="1"/>
  <c r="CJ20" i="12" s="1"/>
  <c r="CJ21" i="12" a="1"/>
  <c r="CJ21" i="12" s="1"/>
  <c r="CJ22" i="12" a="1"/>
  <c r="CJ22" i="12" s="1"/>
  <c r="CJ23" i="12" a="1"/>
  <c r="CJ23" i="12" s="1"/>
  <c r="CJ24" i="12" a="1"/>
  <c r="CJ24" i="12" s="1"/>
  <c r="CJ25" i="12" a="1"/>
  <c r="CJ25" i="12" s="1"/>
  <c r="CJ26" i="12" a="1"/>
  <c r="CJ26" i="12" s="1"/>
  <c r="CJ27" i="12" a="1"/>
  <c r="CJ27" i="12" s="1"/>
  <c r="CJ28" i="12" a="1"/>
  <c r="CJ28" i="12" s="1"/>
  <c r="CJ29" i="12" a="1"/>
  <c r="CJ29" i="12" s="1"/>
  <c r="CJ30" i="12" a="1"/>
  <c r="CJ30" i="12" s="1"/>
  <c r="CJ2" i="12" a="1"/>
  <c r="CJ2" i="12" s="1"/>
  <c r="CI3" i="12" a="1"/>
  <c r="CI3" i="12" s="1"/>
  <c r="CI4" i="12" a="1"/>
  <c r="CI4" i="12" s="1"/>
  <c r="CI5" i="12" a="1"/>
  <c r="CI5" i="12" s="1"/>
  <c r="CI6" i="12" a="1"/>
  <c r="CI6" i="12" s="1"/>
  <c r="CI7" i="12" a="1"/>
  <c r="CI7" i="12" s="1"/>
  <c r="CI8" i="12" a="1"/>
  <c r="CI8" i="12" s="1"/>
  <c r="CI9" i="12" a="1"/>
  <c r="CI9" i="12" s="1"/>
  <c r="CI10" i="12" a="1"/>
  <c r="CI10" i="12" s="1"/>
  <c r="CI11" i="12" a="1"/>
  <c r="CI11" i="12" s="1"/>
  <c r="CI12" i="12" a="1"/>
  <c r="CI12" i="12" s="1"/>
  <c r="CI13" i="12" a="1"/>
  <c r="CI13" i="12" s="1"/>
  <c r="CI14" i="12" a="1"/>
  <c r="CI14" i="12" s="1"/>
  <c r="CI15" i="12" a="1"/>
  <c r="CI15" i="12" s="1"/>
  <c r="CI16" i="12" a="1"/>
  <c r="CI16" i="12" s="1"/>
  <c r="CI17" i="12" a="1"/>
  <c r="CI17" i="12" s="1"/>
  <c r="CI18" i="12" a="1"/>
  <c r="CI18" i="12" s="1"/>
  <c r="CI19" i="12" a="1"/>
  <c r="CI19" i="12" s="1"/>
  <c r="CI20" i="12" a="1"/>
  <c r="CI20" i="12" s="1"/>
  <c r="CI21" i="12" a="1"/>
  <c r="CI21" i="12" s="1"/>
  <c r="CI22" i="12" a="1"/>
  <c r="CI22" i="12" s="1"/>
  <c r="CI23" i="12" a="1"/>
  <c r="CI23" i="12" s="1"/>
  <c r="CI24" i="12" a="1"/>
  <c r="CI24" i="12" s="1"/>
  <c r="CI25" i="12" a="1"/>
  <c r="CI25" i="12" s="1"/>
  <c r="CI26" i="12" a="1"/>
  <c r="CI26" i="12" s="1"/>
  <c r="CI27" i="12" a="1"/>
  <c r="CI27" i="12" s="1"/>
  <c r="CI28" i="12" a="1"/>
  <c r="CI28" i="12" s="1"/>
  <c r="CI29" i="12" a="1"/>
  <c r="CI29" i="12" s="1"/>
  <c r="CI30" i="12" a="1"/>
  <c r="CI30" i="12" s="1"/>
  <c r="CI2" i="12" a="1"/>
  <c r="CI2" i="12" s="1"/>
  <c r="CH3" i="12" a="1"/>
  <c r="CH3" i="12" s="1"/>
  <c r="CH4" i="12" a="1"/>
  <c r="CH4" i="12" s="1"/>
  <c r="CH5" i="12" a="1"/>
  <c r="CH5" i="12" s="1"/>
  <c r="CH6" i="12" a="1"/>
  <c r="CH6" i="12" s="1"/>
  <c r="CH7" i="12" a="1"/>
  <c r="CH7" i="12" s="1"/>
  <c r="CH8" i="12" a="1"/>
  <c r="CH8" i="12" s="1"/>
  <c r="CH9" i="12" a="1"/>
  <c r="CH9" i="12" s="1"/>
  <c r="CH10" i="12" a="1"/>
  <c r="CH10" i="12" s="1"/>
  <c r="CH11" i="12" a="1"/>
  <c r="CH11" i="12" s="1"/>
  <c r="CH12" i="12" a="1"/>
  <c r="CH12" i="12" s="1"/>
  <c r="CH13" i="12" a="1"/>
  <c r="CH13" i="12" s="1"/>
  <c r="CH14" i="12" a="1"/>
  <c r="CH14" i="12" s="1"/>
  <c r="CH15" i="12" a="1"/>
  <c r="CH15" i="12" s="1"/>
  <c r="CH16" i="12" a="1"/>
  <c r="CH16" i="12" s="1"/>
  <c r="CH17" i="12" a="1"/>
  <c r="CH17" i="12" s="1"/>
  <c r="CH18" i="12" a="1"/>
  <c r="CH18" i="12" s="1"/>
  <c r="CH19" i="12" a="1"/>
  <c r="CH19" i="12" s="1"/>
  <c r="CH20" i="12" a="1"/>
  <c r="CH20" i="12" s="1"/>
  <c r="CH21" i="12" a="1"/>
  <c r="CH21" i="12" s="1"/>
  <c r="CH22" i="12" a="1"/>
  <c r="CH22" i="12" s="1"/>
  <c r="CH23" i="12" a="1"/>
  <c r="CH23" i="12" s="1"/>
  <c r="CH24" i="12" a="1"/>
  <c r="CH24" i="12" s="1"/>
  <c r="CH25" i="12" a="1"/>
  <c r="CH25" i="12" s="1"/>
  <c r="CH26" i="12" a="1"/>
  <c r="CH26" i="12" s="1"/>
  <c r="CH27" i="12" a="1"/>
  <c r="CH27" i="12" s="1"/>
  <c r="CH28" i="12" a="1"/>
  <c r="CH28" i="12" s="1"/>
  <c r="CH29" i="12" a="1"/>
  <c r="CH29" i="12" s="1"/>
  <c r="CH30" i="12" a="1"/>
  <c r="CH30" i="12" s="1"/>
  <c r="CH2" i="12" a="1"/>
  <c r="CH2" i="12" s="1"/>
  <c r="CG3" i="12" a="1"/>
  <c r="CG3" i="12" s="1"/>
  <c r="CG4" i="12" a="1"/>
  <c r="CG4" i="12" s="1"/>
  <c r="CG5" i="12" a="1"/>
  <c r="CG5" i="12" s="1"/>
  <c r="CG6" i="12" a="1"/>
  <c r="CG6" i="12" s="1"/>
  <c r="CG7" i="12" a="1"/>
  <c r="CG7" i="12" s="1"/>
  <c r="CG8" i="12" a="1"/>
  <c r="CG8" i="12" s="1"/>
  <c r="CG9" i="12" a="1"/>
  <c r="CG9" i="12" s="1"/>
  <c r="CG10" i="12" a="1"/>
  <c r="CG10" i="12" s="1"/>
  <c r="CG11" i="12" a="1"/>
  <c r="CG11" i="12" s="1"/>
  <c r="CG12" i="12" a="1"/>
  <c r="CG12" i="12" s="1"/>
  <c r="CG13" i="12" a="1"/>
  <c r="CG13" i="12" s="1"/>
  <c r="CG14" i="12" a="1"/>
  <c r="CG14" i="12" s="1"/>
  <c r="CG15" i="12" a="1"/>
  <c r="CG15" i="12" s="1"/>
  <c r="CG16" i="12" a="1"/>
  <c r="CG16" i="12" s="1"/>
  <c r="CG17" i="12" a="1"/>
  <c r="CG17" i="12" s="1"/>
  <c r="CG18" i="12" a="1"/>
  <c r="CG18" i="12" s="1"/>
  <c r="CG19" i="12" a="1"/>
  <c r="CG19" i="12" s="1"/>
  <c r="CG20" i="12" a="1"/>
  <c r="CG20" i="12" s="1"/>
  <c r="CG21" i="12" a="1"/>
  <c r="CG21" i="12" s="1"/>
  <c r="CG22" i="12" a="1"/>
  <c r="CG22" i="12" s="1"/>
  <c r="CG23" i="12" a="1"/>
  <c r="CG23" i="12" s="1"/>
  <c r="CG24" i="12" a="1"/>
  <c r="CG24" i="12" s="1"/>
  <c r="CG25" i="12" a="1"/>
  <c r="CG25" i="12" s="1"/>
  <c r="CG26" i="12" a="1"/>
  <c r="CG26" i="12" s="1"/>
  <c r="CG27" i="12" a="1"/>
  <c r="CG27" i="12" s="1"/>
  <c r="CG28" i="12" a="1"/>
  <c r="CG28" i="12" s="1"/>
  <c r="CG29" i="12" a="1"/>
  <c r="CG29" i="12" s="1"/>
  <c r="CG30" i="12" a="1"/>
  <c r="CG30" i="12" s="1"/>
  <c r="CG2" i="12" a="1"/>
  <c r="CG2" i="12" s="1"/>
  <c r="CF3" i="12" a="1"/>
  <c r="CF3" i="12" s="1"/>
  <c r="CF4" i="12" a="1"/>
  <c r="CF4" i="12" s="1"/>
  <c r="CF5" i="12" a="1"/>
  <c r="CF5" i="12" s="1"/>
  <c r="CF6" i="12" a="1"/>
  <c r="CF6" i="12" s="1"/>
  <c r="CF7" i="12" a="1"/>
  <c r="CF7" i="12" s="1"/>
  <c r="CF8" i="12" a="1"/>
  <c r="CF8" i="12" s="1"/>
  <c r="CF9" i="12" a="1"/>
  <c r="CF9" i="12" s="1"/>
  <c r="CF10" i="12" a="1"/>
  <c r="CF10" i="12" s="1"/>
  <c r="CF11" i="12" a="1"/>
  <c r="CF11" i="12" s="1"/>
  <c r="CF12" i="12" a="1"/>
  <c r="CF12" i="12" s="1"/>
  <c r="CF13" i="12" a="1"/>
  <c r="CF13" i="12" s="1"/>
  <c r="CF14" i="12" a="1"/>
  <c r="CF14" i="12" s="1"/>
  <c r="CF15" i="12" a="1"/>
  <c r="CF15" i="12" s="1"/>
  <c r="CF16" i="12" a="1"/>
  <c r="CF16" i="12" s="1"/>
  <c r="CF17" i="12" a="1"/>
  <c r="CF17" i="12" s="1"/>
  <c r="CF18" i="12" a="1"/>
  <c r="CF18" i="12" s="1"/>
  <c r="CF19" i="12" a="1"/>
  <c r="CF19" i="12" s="1"/>
  <c r="CF20" i="12" a="1"/>
  <c r="CF20" i="12" s="1"/>
  <c r="CF21" i="12" a="1"/>
  <c r="CF21" i="12" s="1"/>
  <c r="CF22" i="12" a="1"/>
  <c r="CF22" i="12" s="1"/>
  <c r="CF23" i="12" a="1"/>
  <c r="CF23" i="12" s="1"/>
  <c r="CF24" i="12" a="1"/>
  <c r="CF24" i="12" s="1"/>
  <c r="CF25" i="12" a="1"/>
  <c r="CF25" i="12" s="1"/>
  <c r="CF26" i="12" a="1"/>
  <c r="CF26" i="12" s="1"/>
  <c r="CF28" i="12" a="1"/>
  <c r="CF28" i="12" s="1"/>
  <c r="CF29" i="12" a="1"/>
  <c r="CF29" i="12" s="1"/>
  <c r="CF30" i="12" a="1"/>
  <c r="CF30" i="12" s="1"/>
  <c r="CF2" i="12" a="1"/>
  <c r="CF2" i="12" s="1"/>
  <c r="CE3" i="12" a="1"/>
  <c r="CE3" i="12" s="1"/>
  <c r="CE4" i="12" a="1"/>
  <c r="CE4" i="12" s="1"/>
  <c r="CE5" i="12" a="1"/>
  <c r="CE5" i="12" s="1"/>
  <c r="CE6" i="12" a="1"/>
  <c r="CE6" i="12" s="1"/>
  <c r="CE7" i="12" a="1"/>
  <c r="CE7" i="12" s="1"/>
  <c r="CE8" i="12" a="1"/>
  <c r="CE8" i="12" s="1"/>
  <c r="CE9" i="12" a="1"/>
  <c r="CE9" i="12" s="1"/>
  <c r="CE10" i="12" a="1"/>
  <c r="CE10" i="12" s="1"/>
  <c r="CE11" i="12" a="1"/>
  <c r="CE11" i="12" s="1"/>
  <c r="CE12" i="12" a="1"/>
  <c r="CE12" i="12" s="1"/>
  <c r="CE13" i="12" a="1"/>
  <c r="CE13" i="12" s="1"/>
  <c r="CE14" i="12" a="1"/>
  <c r="CE14" i="12" s="1"/>
  <c r="CE15" i="12" a="1"/>
  <c r="CE15" i="12" s="1"/>
  <c r="CE16" i="12" a="1"/>
  <c r="CE16" i="12" s="1"/>
  <c r="CE17" i="12" a="1"/>
  <c r="CE17" i="12" s="1"/>
  <c r="CE18" i="12" a="1"/>
  <c r="CE18" i="12" s="1"/>
  <c r="CE19" i="12" a="1"/>
  <c r="CE19" i="12" s="1"/>
  <c r="CE20" i="12" a="1"/>
  <c r="CE20" i="12" s="1"/>
  <c r="CE21" i="12" a="1"/>
  <c r="CE21" i="12" s="1"/>
  <c r="CE22" i="12" a="1"/>
  <c r="CE22" i="12" s="1"/>
  <c r="CE23" i="12" a="1"/>
  <c r="CE23" i="12" s="1"/>
  <c r="CE24" i="12" a="1"/>
  <c r="CE24" i="12" s="1"/>
  <c r="CE25" i="12" a="1"/>
  <c r="CE25" i="12" s="1"/>
  <c r="CE26" i="12" a="1"/>
  <c r="CE26" i="12" s="1"/>
  <c r="CE27" i="12" a="1"/>
  <c r="CE27" i="12" s="1"/>
  <c r="CE29" i="12" a="1"/>
  <c r="CE29" i="12" s="1"/>
  <c r="CE30" i="12" a="1"/>
  <c r="CE30" i="12" s="1"/>
  <c r="CE2" i="12" a="1"/>
  <c r="CE2" i="12" s="1"/>
  <c r="CD3" i="12" a="1"/>
  <c r="CD3" i="12" s="1"/>
  <c r="CD4" i="12" a="1"/>
  <c r="CD4" i="12" s="1"/>
  <c r="CD5" i="12" a="1"/>
  <c r="CD5" i="12" s="1"/>
  <c r="CD6" i="12" a="1"/>
  <c r="CD6" i="12" s="1"/>
  <c r="CD7" i="12" a="1"/>
  <c r="CD7" i="12" s="1"/>
  <c r="CD8" i="12" a="1"/>
  <c r="CD8" i="12" s="1"/>
  <c r="CD9" i="12" a="1"/>
  <c r="CD9" i="12" s="1"/>
  <c r="CD10" i="12" a="1"/>
  <c r="CD10" i="12" s="1"/>
  <c r="CD11" i="12" a="1"/>
  <c r="CD11" i="12" s="1"/>
  <c r="CD12" i="12" a="1"/>
  <c r="CD12" i="12" s="1"/>
  <c r="CD13" i="12" a="1"/>
  <c r="CD13" i="12" s="1"/>
  <c r="CD14" i="12" a="1"/>
  <c r="CD14" i="12" s="1"/>
  <c r="CD15" i="12" a="1"/>
  <c r="CD15" i="12" s="1"/>
  <c r="CD16" i="12" a="1"/>
  <c r="CD16" i="12" s="1"/>
  <c r="CD17" i="12" a="1"/>
  <c r="CD17" i="12" s="1"/>
  <c r="CD18" i="12" a="1"/>
  <c r="CD18" i="12" s="1"/>
  <c r="CD19" i="12" a="1"/>
  <c r="CD19" i="12" s="1"/>
  <c r="CD20" i="12" a="1"/>
  <c r="CD20" i="12" s="1"/>
  <c r="CD21" i="12" a="1"/>
  <c r="CD21" i="12" s="1"/>
  <c r="CD22" i="12" a="1"/>
  <c r="CD22" i="12" s="1"/>
  <c r="CD23" i="12" a="1"/>
  <c r="CD23" i="12" s="1"/>
  <c r="CD24" i="12" a="1"/>
  <c r="CD24" i="12" s="1"/>
  <c r="CD25" i="12" a="1"/>
  <c r="CD25" i="12" s="1"/>
  <c r="CD26" i="12" a="1"/>
  <c r="CD26" i="12" s="1"/>
  <c r="CD27" i="12" a="1"/>
  <c r="CD27" i="12" s="1"/>
  <c r="CD28" i="12" a="1"/>
  <c r="CD28" i="12" s="1"/>
  <c r="CD29" i="12" a="1"/>
  <c r="CD29" i="12" s="1"/>
  <c r="CD30" i="12" a="1"/>
  <c r="CD30" i="12" s="1"/>
  <c r="CD2" i="12" a="1"/>
  <c r="CD2" i="12" s="1"/>
  <c r="CC3" i="12" a="1"/>
  <c r="CC3" i="12" s="1"/>
  <c r="CC4" i="12" a="1"/>
  <c r="CC4" i="12" s="1"/>
  <c r="CC5" i="12" a="1"/>
  <c r="CC5" i="12" s="1"/>
  <c r="CC6" i="12" a="1"/>
  <c r="CC6" i="12" s="1"/>
  <c r="CC7" i="12" a="1"/>
  <c r="CC7" i="12" s="1"/>
  <c r="CC8" i="12" a="1"/>
  <c r="CC8" i="12" s="1"/>
  <c r="CC9" i="12" a="1"/>
  <c r="CC9" i="12" s="1"/>
  <c r="CC10" i="12" a="1"/>
  <c r="CC10" i="12" s="1"/>
  <c r="CC11" i="12" a="1"/>
  <c r="CC11" i="12" s="1"/>
  <c r="CC12" i="12" a="1"/>
  <c r="CC12" i="12" s="1"/>
  <c r="CC13" i="12" a="1"/>
  <c r="CC13" i="12" s="1"/>
  <c r="CC14" i="12" a="1"/>
  <c r="CC14" i="12" s="1"/>
  <c r="CC15" i="12" a="1"/>
  <c r="CC15" i="12" s="1"/>
  <c r="CC16" i="12" a="1"/>
  <c r="CC16" i="12" s="1"/>
  <c r="CC17" i="12" a="1"/>
  <c r="CC17" i="12" s="1"/>
  <c r="CC18" i="12" a="1"/>
  <c r="CC18" i="12" s="1"/>
  <c r="CC19" i="12" a="1"/>
  <c r="CC19" i="12" s="1"/>
  <c r="CC20" i="12" a="1"/>
  <c r="CC20" i="12" s="1"/>
  <c r="CC21" i="12" a="1"/>
  <c r="CC21" i="12" s="1"/>
  <c r="CC22" i="12" a="1"/>
  <c r="CC22" i="12" s="1"/>
  <c r="CC23" i="12" a="1"/>
  <c r="CC23" i="12" s="1"/>
  <c r="CC24" i="12" a="1"/>
  <c r="CC24" i="12" s="1"/>
  <c r="CC25" i="12" a="1"/>
  <c r="CC25" i="12" s="1"/>
  <c r="CC26" i="12" a="1"/>
  <c r="CC26" i="12" s="1"/>
  <c r="CC27" i="12" a="1"/>
  <c r="CC27" i="12" s="1"/>
  <c r="CC28" i="12" a="1"/>
  <c r="CC28" i="12" s="1"/>
  <c r="CC29" i="12" a="1"/>
  <c r="CC29" i="12" s="1"/>
  <c r="CC30" i="12" a="1"/>
  <c r="CC30" i="12" s="1"/>
  <c r="CC2" i="12" a="1"/>
  <c r="CC2" i="12" s="1"/>
  <c r="CB3" i="12" a="1"/>
  <c r="CB3" i="12" s="1"/>
  <c r="CB4" i="12" a="1"/>
  <c r="CB4" i="12" s="1"/>
  <c r="CB5" i="12" a="1"/>
  <c r="CB5" i="12" s="1"/>
  <c r="CB6" i="12" a="1"/>
  <c r="CB6" i="12" s="1"/>
  <c r="CB8" i="12" a="1"/>
  <c r="CB8" i="12" s="1"/>
  <c r="CB9" i="12" a="1"/>
  <c r="CB9" i="12" s="1"/>
  <c r="CB10" i="12" a="1"/>
  <c r="CB10" i="12" s="1"/>
  <c r="CB11" i="12" a="1"/>
  <c r="CB11" i="12" s="1"/>
  <c r="CB12" i="12" a="1"/>
  <c r="CB12" i="12" s="1"/>
  <c r="CB13" i="12" a="1"/>
  <c r="CB13" i="12" s="1"/>
  <c r="CB14" i="12" a="1"/>
  <c r="CB14" i="12" s="1"/>
  <c r="CB15" i="12" a="1"/>
  <c r="CB15" i="12" s="1"/>
  <c r="CB16" i="12" a="1"/>
  <c r="CB16" i="12" s="1"/>
  <c r="CB17" i="12" a="1"/>
  <c r="CB17" i="12" s="1"/>
  <c r="CB18" i="12" a="1"/>
  <c r="CB18" i="12" s="1"/>
  <c r="CB19" i="12" a="1"/>
  <c r="CB19" i="12" s="1"/>
  <c r="CB20" i="12" a="1"/>
  <c r="CB20" i="12" s="1"/>
  <c r="CB21" i="12" a="1"/>
  <c r="CB21" i="12" s="1"/>
  <c r="CB22" i="12" a="1"/>
  <c r="CB22" i="12" s="1"/>
  <c r="CB23" i="12" a="1"/>
  <c r="CB23" i="12" s="1"/>
  <c r="CB24" i="12" a="1"/>
  <c r="CB24" i="12" s="1"/>
  <c r="CB25" i="12" a="1"/>
  <c r="CB25" i="12" s="1"/>
  <c r="CB26" i="12" a="1"/>
  <c r="CB26" i="12" s="1"/>
  <c r="CB27" i="12" a="1"/>
  <c r="CB27" i="12" s="1"/>
  <c r="CB29" i="12" a="1"/>
  <c r="CB29" i="12" s="1"/>
  <c r="CB30" i="12" a="1"/>
  <c r="CB30" i="12" s="1"/>
  <c r="CB2" i="12" a="1"/>
  <c r="CB2" i="12" s="1"/>
  <c r="CA3" i="12" a="1"/>
  <c r="CA3" i="12" s="1"/>
  <c r="CA4" i="12" a="1"/>
  <c r="CA4" i="12" s="1"/>
  <c r="CA5" i="12" a="1"/>
  <c r="CA5" i="12" s="1"/>
  <c r="CA6" i="12" a="1"/>
  <c r="CA6" i="12" s="1"/>
  <c r="CA8" i="12" a="1"/>
  <c r="CA8" i="12" s="1"/>
  <c r="CA9" i="12" a="1"/>
  <c r="CA9" i="12" s="1"/>
  <c r="CA10" i="12" a="1"/>
  <c r="CA10" i="12" s="1"/>
  <c r="CA11" i="12" a="1"/>
  <c r="CA11" i="12" s="1"/>
  <c r="CA12" i="12" a="1"/>
  <c r="CA12" i="12" s="1"/>
  <c r="CA13" i="12" a="1"/>
  <c r="CA13" i="12" s="1"/>
  <c r="CA14" i="12" a="1"/>
  <c r="CA14" i="12" s="1"/>
  <c r="CA15" i="12" a="1"/>
  <c r="CA15" i="12" s="1"/>
  <c r="CA16" i="12" a="1"/>
  <c r="CA16" i="12" s="1"/>
  <c r="CA17" i="12" a="1"/>
  <c r="CA17" i="12" s="1"/>
  <c r="CA18" i="12" a="1"/>
  <c r="CA18" i="12" s="1"/>
  <c r="CA19" i="12" a="1"/>
  <c r="CA19" i="12" s="1"/>
  <c r="CA20" i="12" a="1"/>
  <c r="CA20" i="12" s="1"/>
  <c r="CA21" i="12" a="1"/>
  <c r="CA21" i="12" s="1"/>
  <c r="CA22" i="12" a="1"/>
  <c r="CA22" i="12" s="1"/>
  <c r="CA23" i="12" a="1"/>
  <c r="CA23" i="12" s="1"/>
  <c r="CA24" i="12" a="1"/>
  <c r="CA24" i="12" s="1"/>
  <c r="CA25" i="12" a="1"/>
  <c r="CA25" i="12" s="1"/>
  <c r="CA26" i="12" a="1"/>
  <c r="CA26" i="12" s="1"/>
  <c r="CA27" i="12" a="1"/>
  <c r="CA27" i="12" s="1"/>
  <c r="CA29" i="12" a="1"/>
  <c r="CA29" i="12" s="1"/>
  <c r="CA30" i="12" a="1"/>
  <c r="CA30" i="12" s="1"/>
  <c r="CA2" i="12" a="1"/>
  <c r="CA2" i="12" s="1"/>
  <c r="BZ3" i="12" a="1"/>
  <c r="BZ3" i="12" s="1"/>
  <c r="BZ4" i="12" a="1"/>
  <c r="BZ4" i="12" s="1"/>
  <c r="BZ5" i="12" a="1"/>
  <c r="BZ5" i="12" s="1"/>
  <c r="BZ6" i="12" a="1"/>
  <c r="BZ6" i="12" s="1"/>
  <c r="BZ7" i="12" a="1"/>
  <c r="BZ7" i="12" s="1"/>
  <c r="BZ8" i="12" a="1"/>
  <c r="BZ8" i="12" s="1"/>
  <c r="BZ9" i="12" a="1"/>
  <c r="BZ9" i="12" s="1"/>
  <c r="BZ10" i="12" a="1"/>
  <c r="BZ10" i="12" s="1"/>
  <c r="BZ11" i="12" a="1"/>
  <c r="BZ11" i="12" s="1"/>
  <c r="BZ12" i="12" a="1"/>
  <c r="BZ12" i="12" s="1"/>
  <c r="BZ13" i="12" a="1"/>
  <c r="BZ13" i="12" s="1"/>
  <c r="BZ14" i="12" a="1"/>
  <c r="BZ14" i="12" s="1"/>
  <c r="BZ15" i="12" a="1"/>
  <c r="BZ15" i="12" s="1"/>
  <c r="BZ16" i="12" a="1"/>
  <c r="BZ16" i="12" s="1"/>
  <c r="BZ17" i="12" a="1"/>
  <c r="BZ17" i="12" s="1"/>
  <c r="BZ18" i="12" a="1"/>
  <c r="BZ18" i="12" s="1"/>
  <c r="BZ19" i="12" a="1"/>
  <c r="BZ19" i="12" s="1"/>
  <c r="BZ20" i="12" a="1"/>
  <c r="BZ20" i="12" s="1"/>
  <c r="BZ21" i="12" a="1"/>
  <c r="BZ21" i="12" s="1"/>
  <c r="BZ22" i="12" a="1"/>
  <c r="BZ22" i="12" s="1"/>
  <c r="BZ23" i="12" a="1"/>
  <c r="BZ23" i="12" s="1"/>
  <c r="BZ24" i="12" a="1"/>
  <c r="BZ24" i="12" s="1"/>
  <c r="BZ25" i="12" a="1"/>
  <c r="BZ25" i="12" s="1"/>
  <c r="BZ26" i="12" a="1"/>
  <c r="BZ26" i="12" s="1"/>
  <c r="BZ27" i="12" a="1"/>
  <c r="BZ27" i="12" s="1"/>
  <c r="BZ28" i="12" a="1"/>
  <c r="BZ28" i="12" s="1"/>
  <c r="BZ29" i="12" a="1"/>
  <c r="BZ29" i="12" s="1"/>
  <c r="BZ30" i="12" a="1"/>
  <c r="BZ30" i="12" s="1"/>
  <c r="BZ2" i="12" a="1"/>
  <c r="BZ2" i="12" s="1"/>
  <c r="BY3" i="12" a="1"/>
  <c r="BY3" i="12" s="1"/>
  <c r="BY4" i="12" a="1"/>
  <c r="BY4" i="12" s="1"/>
  <c r="BY5" i="12" a="1"/>
  <c r="BY5" i="12" s="1"/>
  <c r="BY6" i="12" a="1"/>
  <c r="BY6" i="12" s="1"/>
  <c r="BY7" i="12" a="1"/>
  <c r="BY7" i="12" s="1"/>
  <c r="BY8" i="12" a="1"/>
  <c r="BY8" i="12" s="1"/>
  <c r="BY9" i="12" a="1"/>
  <c r="BY9" i="12" s="1"/>
  <c r="BY10" i="12" a="1"/>
  <c r="BY10" i="12" s="1"/>
  <c r="BY11" i="12" a="1"/>
  <c r="BY11" i="12" s="1"/>
  <c r="BY12" i="12" a="1"/>
  <c r="BY12" i="12" s="1"/>
  <c r="BY13" i="12" a="1"/>
  <c r="BY13" i="12" s="1"/>
  <c r="BY14" i="12" a="1"/>
  <c r="BY14" i="12" s="1"/>
  <c r="BY15" i="12" a="1"/>
  <c r="BY15" i="12" s="1"/>
  <c r="BY16" i="12" a="1"/>
  <c r="BY16" i="12" s="1"/>
  <c r="BY17" i="12" a="1"/>
  <c r="BY17" i="12" s="1"/>
  <c r="BY18" i="12" a="1"/>
  <c r="BY18" i="12" s="1"/>
  <c r="BY19" i="12" a="1"/>
  <c r="BY19" i="12" s="1"/>
  <c r="BY20" i="12" a="1"/>
  <c r="BY20" i="12" s="1"/>
  <c r="BY21" i="12" a="1"/>
  <c r="BY21" i="12" s="1"/>
  <c r="BY22" i="12" a="1"/>
  <c r="BY22" i="12" s="1"/>
  <c r="BY23" i="12" a="1"/>
  <c r="BY23" i="12" s="1"/>
  <c r="BY24" i="12" a="1"/>
  <c r="BY24" i="12" s="1"/>
  <c r="BY25" i="12" a="1"/>
  <c r="BY25" i="12" s="1"/>
  <c r="BY26" i="12" a="1"/>
  <c r="BY26" i="12" s="1"/>
  <c r="BY27" i="12" a="1"/>
  <c r="BY27" i="12" s="1"/>
  <c r="BY28" i="12" a="1"/>
  <c r="BY28" i="12" s="1"/>
  <c r="BY29" i="12" a="1"/>
  <c r="BY29" i="12" s="1"/>
  <c r="BY30" i="12" a="1"/>
  <c r="BY30" i="12" s="1"/>
  <c r="BY2" i="12" a="1"/>
  <c r="BY2" i="12" s="1"/>
  <c r="BX3" i="12" a="1"/>
  <c r="BX3" i="12" s="1"/>
  <c r="BX4" i="12" a="1"/>
  <c r="BX4" i="12" s="1"/>
  <c r="BX5" i="12" a="1"/>
  <c r="BX5" i="12" s="1"/>
  <c r="BX6" i="12" a="1"/>
  <c r="BX6" i="12" s="1"/>
  <c r="BX7" i="12" a="1"/>
  <c r="BX7" i="12" s="1"/>
  <c r="BX8" i="12" a="1"/>
  <c r="BX8" i="12" s="1"/>
  <c r="BX9" i="12" a="1"/>
  <c r="BX9" i="12" s="1"/>
  <c r="BX10" i="12" a="1"/>
  <c r="BX10" i="12" s="1"/>
  <c r="BX11" i="12" a="1"/>
  <c r="BX11" i="12" s="1"/>
  <c r="BX12" i="12" a="1"/>
  <c r="BX12" i="12" s="1"/>
  <c r="BX13" i="12" a="1"/>
  <c r="BX13" i="12" s="1"/>
  <c r="BX14" i="12" a="1"/>
  <c r="BX14" i="12" s="1"/>
  <c r="BX15" i="12" a="1"/>
  <c r="BX15" i="12" s="1"/>
  <c r="BX16" i="12" a="1"/>
  <c r="BX16" i="12" s="1"/>
  <c r="BX17" i="12" a="1"/>
  <c r="BX17" i="12" s="1"/>
  <c r="BX18" i="12" a="1"/>
  <c r="BX18" i="12" s="1"/>
  <c r="BX19" i="12" a="1"/>
  <c r="BX19" i="12" s="1"/>
  <c r="BX20" i="12" a="1"/>
  <c r="BX20" i="12" s="1"/>
  <c r="BX21" i="12" a="1"/>
  <c r="BX21" i="12" s="1"/>
  <c r="BX22" i="12" a="1"/>
  <c r="BX22" i="12" s="1"/>
  <c r="BX23" i="12" a="1"/>
  <c r="BX23" i="12" s="1"/>
  <c r="BX24" i="12" a="1"/>
  <c r="BX24" i="12" s="1"/>
  <c r="BX25" i="12" a="1"/>
  <c r="BX25" i="12" s="1"/>
  <c r="BX26" i="12" a="1"/>
  <c r="BX26" i="12" s="1"/>
  <c r="BX27" i="12" a="1"/>
  <c r="BX27" i="12" s="1"/>
  <c r="BX28" i="12" a="1"/>
  <c r="BX28" i="12" s="1"/>
  <c r="BX29" i="12" a="1"/>
  <c r="BX29" i="12" s="1"/>
  <c r="BX30" i="12" a="1"/>
  <c r="BX30" i="12" s="1"/>
  <c r="BX2" i="12" a="1"/>
  <c r="BX2" i="12" s="1"/>
  <c r="BW3" i="12" a="1"/>
  <c r="BW3" i="12" s="1"/>
  <c r="BW4" i="12" a="1"/>
  <c r="BW4" i="12" s="1"/>
  <c r="BW5" i="12" a="1"/>
  <c r="BW5" i="12" s="1"/>
  <c r="BW6" i="12" a="1"/>
  <c r="BW6" i="12" s="1"/>
  <c r="BW7" i="12" a="1"/>
  <c r="BW7" i="12" s="1"/>
  <c r="BW8" i="12" a="1"/>
  <c r="BW8" i="12" s="1"/>
  <c r="BW9" i="12" a="1"/>
  <c r="BW9" i="12" s="1"/>
  <c r="BW10" i="12" a="1"/>
  <c r="BW10" i="12" s="1"/>
  <c r="BW11" i="12" a="1"/>
  <c r="BW11" i="12" s="1"/>
  <c r="BW12" i="12" a="1"/>
  <c r="BW12" i="12" s="1"/>
  <c r="BW13" i="12" a="1"/>
  <c r="BW13" i="12" s="1"/>
  <c r="BW14" i="12" a="1"/>
  <c r="BW14" i="12" s="1"/>
  <c r="BW15" i="12" a="1"/>
  <c r="BW15" i="12" s="1"/>
  <c r="BW16" i="12" a="1"/>
  <c r="BW16" i="12" s="1"/>
  <c r="BW17" i="12" a="1"/>
  <c r="BW17" i="12" s="1"/>
  <c r="BW18" i="12" a="1"/>
  <c r="BW18" i="12" s="1"/>
  <c r="BW19" i="12" a="1"/>
  <c r="BW19" i="12" s="1"/>
  <c r="BW20" i="12" a="1"/>
  <c r="BW20" i="12" s="1"/>
  <c r="BW21" i="12" a="1"/>
  <c r="BW21" i="12" s="1"/>
  <c r="BW22" i="12" a="1"/>
  <c r="BW22" i="12" s="1"/>
  <c r="BW23" i="12" a="1"/>
  <c r="BW23" i="12" s="1"/>
  <c r="BW24" i="12" a="1"/>
  <c r="BW24" i="12" s="1"/>
  <c r="BW25" i="12" a="1"/>
  <c r="BW25" i="12" s="1"/>
  <c r="BW26" i="12" a="1"/>
  <c r="BW26" i="12" s="1"/>
  <c r="BW27" i="12" a="1"/>
  <c r="BW27" i="12" s="1"/>
  <c r="BW28" i="12" a="1"/>
  <c r="BW28" i="12" s="1"/>
  <c r="BW29" i="12" a="1"/>
  <c r="BW29" i="12" s="1"/>
  <c r="BW30" i="12" a="1"/>
  <c r="BW30" i="12" s="1"/>
  <c r="BW2" i="12" a="1"/>
  <c r="BW2" i="12" s="1"/>
  <c r="BV3" i="12" a="1"/>
  <c r="BV3" i="12" s="1"/>
  <c r="BV4" i="12" a="1"/>
  <c r="BV4" i="12" s="1"/>
  <c r="BV5" i="12" a="1"/>
  <c r="BV5" i="12" s="1"/>
  <c r="BV6" i="12" a="1"/>
  <c r="BV6" i="12" s="1"/>
  <c r="BV7" i="12" a="1"/>
  <c r="BV7" i="12" s="1"/>
  <c r="BV8" i="12" a="1"/>
  <c r="BV8" i="12" s="1"/>
  <c r="BV9" i="12" a="1"/>
  <c r="BV9" i="12" s="1"/>
  <c r="BV10" i="12" a="1"/>
  <c r="BV10" i="12" s="1"/>
  <c r="BV11" i="12" a="1"/>
  <c r="BV11" i="12" s="1"/>
  <c r="BV12" i="12" a="1"/>
  <c r="BV12" i="12" s="1"/>
  <c r="BV13" i="12" a="1"/>
  <c r="BV13" i="12" s="1"/>
  <c r="BV14" i="12" a="1"/>
  <c r="BV14" i="12" s="1"/>
  <c r="BV15" i="12" a="1"/>
  <c r="BV15" i="12" s="1"/>
  <c r="BV16" i="12" a="1"/>
  <c r="BV16" i="12" s="1"/>
  <c r="BV17" i="12" a="1"/>
  <c r="BV17" i="12" s="1"/>
  <c r="BV18" i="12" a="1"/>
  <c r="BV18" i="12" s="1"/>
  <c r="BV19" i="12" a="1"/>
  <c r="BV19" i="12" s="1"/>
  <c r="BV20" i="12" a="1"/>
  <c r="BV20" i="12" s="1"/>
  <c r="BV21" i="12" a="1"/>
  <c r="BV21" i="12" s="1"/>
  <c r="BV22" i="12" a="1"/>
  <c r="BV22" i="12" s="1"/>
  <c r="BV23" i="12" a="1"/>
  <c r="BV23" i="12" s="1"/>
  <c r="BV24" i="12" a="1"/>
  <c r="BV24" i="12" s="1"/>
  <c r="BV25" i="12" a="1"/>
  <c r="BV25" i="12" s="1"/>
  <c r="BV26" i="12" a="1"/>
  <c r="BV26" i="12" s="1"/>
  <c r="BV27" i="12" a="1"/>
  <c r="BV27" i="12" s="1"/>
  <c r="BV28" i="12" a="1"/>
  <c r="BV28" i="12" s="1"/>
  <c r="BV29" i="12" a="1"/>
  <c r="BV29" i="12" s="1"/>
  <c r="BV30" i="12" a="1"/>
  <c r="BV30" i="12" s="1"/>
  <c r="BV2" i="12" a="1"/>
  <c r="BV2" i="12" s="1"/>
  <c r="BU4" i="12" a="1"/>
  <c r="BU4" i="12" s="1"/>
  <c r="BU8" i="12" a="1"/>
  <c r="BU8" i="12" s="1"/>
  <c r="BU9" i="12" a="1"/>
  <c r="BU9" i="12" s="1"/>
  <c r="BU12" i="12" a="1"/>
  <c r="BU12" i="12" s="1"/>
  <c r="BU13" i="12" a="1"/>
  <c r="BU13" i="12" s="1"/>
  <c r="BU14" i="12" a="1"/>
  <c r="BU14" i="12" s="1"/>
  <c r="BU16" i="12" a="1"/>
  <c r="BU16" i="12" s="1"/>
  <c r="BU18" i="12" a="1"/>
  <c r="BU18" i="12" s="1"/>
  <c r="BU19" i="12" a="1"/>
  <c r="BU19" i="12" s="1"/>
  <c r="BU21" i="12" a="1"/>
  <c r="BU21" i="12" s="1"/>
  <c r="BU22" i="12" a="1"/>
  <c r="BU22" i="12" s="1"/>
  <c r="BU23" i="12" a="1"/>
  <c r="BU23" i="12" s="1"/>
  <c r="BU24" i="12" a="1"/>
  <c r="BU24" i="12" s="1"/>
  <c r="BU25" i="12" a="1"/>
  <c r="BU25" i="12" s="1"/>
  <c r="BU26" i="12" a="1"/>
  <c r="BU26" i="12" s="1"/>
  <c r="BU29" i="12" a="1"/>
  <c r="BU29" i="12" s="1"/>
  <c r="BU30" i="12" a="1"/>
  <c r="BU30" i="12" s="1"/>
  <c r="BT3" i="12" a="1"/>
  <c r="BT3" i="12" s="1"/>
  <c r="BT4" i="12" a="1"/>
  <c r="BT4" i="12" s="1"/>
  <c r="BT5" i="12" a="1"/>
  <c r="BT5" i="12" s="1"/>
  <c r="BT6" i="12" a="1"/>
  <c r="BT6" i="12" s="1"/>
  <c r="BT7" i="12" a="1"/>
  <c r="BT7" i="12" s="1"/>
  <c r="BT8" i="12" a="1"/>
  <c r="BT8" i="12" s="1"/>
  <c r="BT9" i="12" a="1"/>
  <c r="BT9" i="12" s="1"/>
  <c r="BT10" i="12" a="1"/>
  <c r="BT10" i="12" s="1"/>
  <c r="BT11" i="12" a="1"/>
  <c r="BT11" i="12" s="1"/>
  <c r="BT12" i="12" a="1"/>
  <c r="BT12" i="12" s="1"/>
  <c r="BT13" i="12" a="1"/>
  <c r="BT13" i="12" s="1"/>
  <c r="BT14" i="12" a="1"/>
  <c r="BT14" i="12" s="1"/>
  <c r="BT15" i="12" a="1"/>
  <c r="BT15" i="12" s="1"/>
  <c r="BT16" i="12" a="1"/>
  <c r="BT16" i="12" s="1"/>
  <c r="BT17" i="12" a="1"/>
  <c r="BT17" i="12" s="1"/>
  <c r="BT18" i="12" a="1"/>
  <c r="BT18" i="12" s="1"/>
  <c r="BT19" i="12" a="1"/>
  <c r="BT19" i="12" s="1"/>
  <c r="BT20" i="12" a="1"/>
  <c r="BT20" i="12" s="1"/>
  <c r="BT21" i="12" a="1"/>
  <c r="BT21" i="12" s="1"/>
  <c r="BT22" i="12" a="1"/>
  <c r="BT22" i="12" s="1"/>
  <c r="BT23" i="12" a="1"/>
  <c r="BT23" i="12" s="1"/>
  <c r="BT24" i="12" a="1"/>
  <c r="BT24" i="12" s="1"/>
  <c r="BT25" i="12" a="1"/>
  <c r="BT25" i="12" s="1"/>
  <c r="BT26" i="12" a="1"/>
  <c r="BT26" i="12" s="1"/>
  <c r="BT27" i="12" a="1"/>
  <c r="BT27" i="12" s="1"/>
  <c r="BT28" i="12" a="1"/>
  <c r="BT28" i="12" s="1"/>
  <c r="BT29" i="12" a="1"/>
  <c r="BT29" i="12" s="1"/>
  <c r="BT30" i="12" a="1"/>
  <c r="BT30" i="12" s="1"/>
  <c r="BT2" i="12" a="1"/>
  <c r="BT2" i="12" s="1"/>
  <c r="BS3" i="12" a="1"/>
  <c r="BS3" i="12" s="1"/>
  <c r="BS4" i="12" a="1"/>
  <c r="BS4" i="12" s="1"/>
  <c r="BS5" i="12" a="1"/>
  <c r="BS5" i="12" s="1"/>
  <c r="BS6" i="12" a="1"/>
  <c r="BS6" i="12" s="1"/>
  <c r="BS7" i="12" a="1"/>
  <c r="BS7" i="12" s="1"/>
  <c r="BS8" i="12" a="1"/>
  <c r="BS8" i="12" s="1"/>
  <c r="BS9" i="12" a="1"/>
  <c r="BS9" i="12" s="1"/>
  <c r="BS10" i="12" a="1"/>
  <c r="BS10" i="12" s="1"/>
  <c r="BS11" i="12" a="1"/>
  <c r="BS11" i="12" s="1"/>
  <c r="BS12" i="12" a="1"/>
  <c r="BS12" i="12" s="1"/>
  <c r="BS13" i="12" a="1"/>
  <c r="BS13" i="12" s="1"/>
  <c r="BS14" i="12" a="1"/>
  <c r="BS14" i="12" s="1"/>
  <c r="BS15" i="12" a="1"/>
  <c r="BS15" i="12" s="1"/>
  <c r="BS16" i="12" a="1"/>
  <c r="BS16" i="12" s="1"/>
  <c r="BS17" i="12" a="1"/>
  <c r="BS17" i="12" s="1"/>
  <c r="BS18" i="12" a="1"/>
  <c r="BS18" i="12" s="1"/>
  <c r="BS19" i="12" a="1"/>
  <c r="BS19" i="12" s="1"/>
  <c r="BS20" i="12" a="1"/>
  <c r="BS20" i="12" s="1"/>
  <c r="BS21" i="12" a="1"/>
  <c r="BS21" i="12" s="1"/>
  <c r="BS22" i="12" a="1"/>
  <c r="BS22" i="12" s="1"/>
  <c r="BS23" i="12" a="1"/>
  <c r="BS23" i="12" s="1"/>
  <c r="BS24" i="12" a="1"/>
  <c r="BS24" i="12" s="1"/>
  <c r="BS25" i="12" a="1"/>
  <c r="BS25" i="12" s="1"/>
  <c r="BS26" i="12" a="1"/>
  <c r="BS26" i="12" s="1"/>
  <c r="BS27" i="12" a="1"/>
  <c r="BS27" i="12" s="1"/>
  <c r="BS28" i="12" a="1"/>
  <c r="BS28" i="12" s="1"/>
  <c r="BS29" i="12" a="1"/>
  <c r="BS29" i="12" s="1"/>
  <c r="BS30" i="12" a="1"/>
  <c r="BS30" i="12" s="1"/>
  <c r="BS2" i="12" a="1"/>
  <c r="BS2" i="12" s="1"/>
  <c r="BR3" i="12" a="1"/>
  <c r="BR3" i="12" s="1"/>
  <c r="BR4" i="12" a="1"/>
  <c r="BR4" i="12" s="1"/>
  <c r="BR6" i="12" a="1"/>
  <c r="BR6" i="12" s="1"/>
  <c r="BR7" i="12" a="1"/>
  <c r="BR7" i="12" s="1"/>
  <c r="BR8" i="12" a="1"/>
  <c r="BR8" i="12" s="1"/>
  <c r="BR9" i="12" a="1"/>
  <c r="BR9" i="12" s="1"/>
  <c r="BR10" i="12" a="1"/>
  <c r="BR10" i="12" s="1"/>
  <c r="BR11" i="12" a="1"/>
  <c r="BR11" i="12" s="1"/>
  <c r="BR12" i="12" a="1"/>
  <c r="BR12" i="12" s="1"/>
  <c r="BR13" i="12" a="1"/>
  <c r="BR13" i="12" s="1"/>
  <c r="BR14" i="12" a="1"/>
  <c r="BR14" i="12" s="1"/>
  <c r="BR15" i="12" a="1"/>
  <c r="BR15" i="12" s="1"/>
  <c r="BR16" i="12" a="1"/>
  <c r="BR16" i="12" s="1"/>
  <c r="BR17" i="12" a="1"/>
  <c r="BR17" i="12" s="1"/>
  <c r="BR18" i="12" a="1"/>
  <c r="BR18" i="12" s="1"/>
  <c r="BR19" i="12" a="1"/>
  <c r="BR19" i="12" s="1"/>
  <c r="BR20" i="12" a="1"/>
  <c r="BR20" i="12" s="1"/>
  <c r="BR21" i="12" a="1"/>
  <c r="BR21" i="12" s="1"/>
  <c r="BR22" i="12" a="1"/>
  <c r="BR22" i="12" s="1"/>
  <c r="BR23" i="12" a="1"/>
  <c r="BR23" i="12" s="1"/>
  <c r="BR24" i="12" a="1"/>
  <c r="BR24" i="12" s="1"/>
  <c r="BR25" i="12" a="1"/>
  <c r="BR25" i="12" s="1"/>
  <c r="BR26" i="12" a="1"/>
  <c r="BR26" i="12" s="1"/>
  <c r="BR27" i="12" a="1"/>
  <c r="BR27" i="12" s="1"/>
  <c r="BR28" i="12" a="1"/>
  <c r="BR28" i="12" s="1"/>
  <c r="BR29" i="12" a="1"/>
  <c r="BR29" i="12" s="1"/>
  <c r="BR30" i="12" a="1"/>
  <c r="BR30" i="12" s="1"/>
  <c r="BR2" i="12" a="1"/>
  <c r="BR2" i="12" s="1"/>
  <c r="BQ3" i="12" a="1"/>
  <c r="BQ3" i="12" s="1"/>
  <c r="BQ4" i="12" a="1"/>
  <c r="BQ4" i="12" s="1"/>
  <c r="BQ5" i="12" a="1"/>
  <c r="BQ5" i="12" s="1"/>
  <c r="BQ6" i="12" a="1"/>
  <c r="BQ6" i="12" s="1"/>
  <c r="BQ7" i="12" a="1"/>
  <c r="BQ7" i="12" s="1"/>
  <c r="BQ8" i="12" a="1"/>
  <c r="BQ8" i="12" s="1"/>
  <c r="BQ9" i="12" a="1"/>
  <c r="BQ9" i="12" s="1"/>
  <c r="BQ10" i="12" a="1"/>
  <c r="BQ10" i="12" s="1"/>
  <c r="BQ11" i="12" a="1"/>
  <c r="BQ11" i="12" s="1"/>
  <c r="BQ12" i="12" a="1"/>
  <c r="BQ12" i="12" s="1"/>
  <c r="BQ13" i="12" a="1"/>
  <c r="BQ13" i="12" s="1"/>
  <c r="BQ14" i="12" a="1"/>
  <c r="BQ14" i="12" s="1"/>
  <c r="BQ15" i="12" a="1"/>
  <c r="BQ15" i="12" s="1"/>
  <c r="BQ16" i="12" a="1"/>
  <c r="BQ16" i="12" s="1"/>
  <c r="BQ17" i="12" a="1"/>
  <c r="BQ17" i="12" s="1"/>
  <c r="BQ18" i="12" a="1"/>
  <c r="BQ18" i="12" s="1"/>
  <c r="BQ19" i="12" a="1"/>
  <c r="BQ19" i="12" s="1"/>
  <c r="BQ20" i="12" a="1"/>
  <c r="BQ20" i="12" s="1"/>
  <c r="BQ21" i="12" a="1"/>
  <c r="BQ21" i="12" s="1"/>
  <c r="BQ22" i="12" a="1"/>
  <c r="BQ22" i="12" s="1"/>
  <c r="BQ23" i="12" a="1"/>
  <c r="BQ23" i="12" s="1"/>
  <c r="BQ24" i="12" a="1"/>
  <c r="BQ24" i="12" s="1"/>
  <c r="BQ25" i="12" a="1"/>
  <c r="BQ25" i="12" s="1"/>
  <c r="BQ26" i="12" a="1"/>
  <c r="BQ26" i="12" s="1"/>
  <c r="BQ27" i="12" a="1"/>
  <c r="BQ27" i="12" s="1"/>
  <c r="BQ28" i="12" a="1"/>
  <c r="BQ28" i="12" s="1"/>
  <c r="BQ29" i="12" a="1"/>
  <c r="BQ29" i="12" s="1"/>
  <c r="BQ30" i="12" a="1"/>
  <c r="BQ30" i="12" s="1"/>
  <c r="BP3" i="12" a="1"/>
  <c r="BP3" i="12" s="1"/>
  <c r="BP4" i="12" a="1"/>
  <c r="BP4" i="12" s="1"/>
  <c r="BP5" i="12" a="1"/>
  <c r="BP5" i="12" s="1"/>
  <c r="BP6" i="12" a="1"/>
  <c r="BP6" i="12" s="1"/>
  <c r="BP7" i="12" a="1"/>
  <c r="BP7" i="12" s="1"/>
  <c r="BP8" i="12" a="1"/>
  <c r="BP8" i="12" s="1"/>
  <c r="BP9" i="12" a="1"/>
  <c r="BP9" i="12" s="1"/>
  <c r="BP10" i="12" a="1"/>
  <c r="BP10" i="12" s="1"/>
  <c r="BP11" i="12" a="1"/>
  <c r="BP11" i="12" s="1"/>
  <c r="BP12" i="12" a="1"/>
  <c r="BP12" i="12" s="1"/>
  <c r="BP13" i="12" a="1"/>
  <c r="BP13" i="12" s="1"/>
  <c r="BP14" i="12" a="1"/>
  <c r="BP14" i="12" s="1"/>
  <c r="BP15" i="12" a="1"/>
  <c r="BP15" i="12" s="1"/>
  <c r="BP16" i="12" a="1"/>
  <c r="BP16" i="12" s="1"/>
  <c r="BP17" i="12" a="1"/>
  <c r="BP17" i="12" s="1"/>
  <c r="BP18" i="12" a="1"/>
  <c r="BP18" i="12" s="1"/>
  <c r="BP19" i="12" a="1"/>
  <c r="BP19" i="12" s="1"/>
  <c r="BP20" i="12" a="1"/>
  <c r="BP20" i="12" s="1"/>
  <c r="BP21" i="12" a="1"/>
  <c r="BP21" i="12" s="1"/>
  <c r="BP22" i="12" a="1"/>
  <c r="BP22" i="12" s="1"/>
  <c r="BP23" i="12" a="1"/>
  <c r="BP23" i="12" s="1"/>
  <c r="BP24" i="12" a="1"/>
  <c r="BP24" i="12" s="1"/>
  <c r="BP25" i="12" a="1"/>
  <c r="BP25" i="12" s="1"/>
  <c r="BP26" i="12" a="1"/>
  <c r="BP26" i="12" s="1"/>
  <c r="BP27" i="12" a="1"/>
  <c r="BP27" i="12" s="1"/>
  <c r="BP28" i="12" a="1"/>
  <c r="BP28" i="12" s="1"/>
  <c r="BP29" i="12" a="1"/>
  <c r="BP29" i="12" s="1"/>
  <c r="BP30" i="12" a="1"/>
  <c r="BP30" i="12" s="1"/>
  <c r="BO3" i="12" a="1"/>
  <c r="BO3" i="12" s="1"/>
  <c r="BO4" i="12" a="1"/>
  <c r="BO4" i="12" s="1"/>
  <c r="BO5" i="12" a="1"/>
  <c r="BO5" i="12" s="1"/>
  <c r="BO6" i="12" a="1"/>
  <c r="BO6" i="12" s="1"/>
  <c r="BO7" i="12" a="1"/>
  <c r="BO7" i="12" s="1"/>
  <c r="BO8" i="12" a="1"/>
  <c r="BO8" i="12" s="1"/>
  <c r="BO9" i="12" a="1"/>
  <c r="BO9" i="12" s="1"/>
  <c r="BO10" i="12" a="1"/>
  <c r="BO10" i="12" s="1"/>
  <c r="BO11" i="12" a="1"/>
  <c r="BO11" i="12" s="1"/>
  <c r="BO12" i="12" a="1"/>
  <c r="BO12" i="12" s="1"/>
  <c r="BO13" i="12" a="1"/>
  <c r="BO13" i="12" s="1"/>
  <c r="BO14" i="12" a="1"/>
  <c r="BO14" i="12" s="1"/>
  <c r="BO15" i="12" a="1"/>
  <c r="BO15" i="12" s="1"/>
  <c r="BO16" i="12" a="1"/>
  <c r="BO16" i="12" s="1"/>
  <c r="BO17" i="12" a="1"/>
  <c r="BO17" i="12" s="1"/>
  <c r="BO18" i="12" a="1"/>
  <c r="BO18" i="12" s="1"/>
  <c r="BO19" i="12" a="1"/>
  <c r="BO19" i="12" s="1"/>
  <c r="BO20" i="12" a="1"/>
  <c r="BO20" i="12" s="1"/>
  <c r="BO21" i="12" a="1"/>
  <c r="BO21" i="12" s="1"/>
  <c r="BO22" i="12" a="1"/>
  <c r="BO22" i="12" s="1"/>
  <c r="BO23" i="12" a="1"/>
  <c r="BO23" i="12" s="1"/>
  <c r="BO24" i="12" a="1"/>
  <c r="BO24" i="12" s="1"/>
  <c r="BO25" i="12" a="1"/>
  <c r="BO25" i="12" s="1"/>
  <c r="BO26" i="12" a="1"/>
  <c r="BO26" i="12" s="1"/>
  <c r="BO27" i="12" a="1"/>
  <c r="BO27" i="12" s="1"/>
  <c r="BO28" i="12" a="1"/>
  <c r="BO28" i="12" s="1"/>
  <c r="BO29" i="12" a="1"/>
  <c r="BO29" i="12" s="1"/>
  <c r="BO30" i="12" a="1"/>
  <c r="BO30" i="12" s="1"/>
  <c r="BN3" i="12" a="1"/>
  <c r="BN3" i="12" s="1"/>
  <c r="BN4" i="12" a="1"/>
  <c r="BN4" i="12" s="1"/>
  <c r="BN5" i="12" a="1"/>
  <c r="BN5" i="12" s="1"/>
  <c r="BN6" i="12" a="1"/>
  <c r="BN6" i="12" s="1"/>
  <c r="BN7" i="12" a="1"/>
  <c r="BN7" i="12" s="1"/>
  <c r="BN8" i="12" a="1"/>
  <c r="BN8" i="12" s="1"/>
  <c r="BN9" i="12" a="1"/>
  <c r="BN9" i="12" s="1"/>
  <c r="BN10" i="12" a="1"/>
  <c r="BN10" i="12" s="1"/>
  <c r="BN11" i="12" a="1"/>
  <c r="BN11" i="12" s="1"/>
  <c r="BN12" i="12" a="1"/>
  <c r="BN12" i="12" s="1"/>
  <c r="BN13" i="12" a="1"/>
  <c r="BN13" i="12" s="1"/>
  <c r="BN14" i="12" a="1"/>
  <c r="BN14" i="12" s="1"/>
  <c r="BN15" i="12" a="1"/>
  <c r="BN15" i="12" s="1"/>
  <c r="BN16" i="12" a="1"/>
  <c r="BN16" i="12" s="1"/>
  <c r="BN17" i="12" a="1"/>
  <c r="BN17" i="12" s="1"/>
  <c r="BN18" i="12" a="1"/>
  <c r="BN18" i="12" s="1"/>
  <c r="BN19" i="12" a="1"/>
  <c r="BN19" i="12" s="1"/>
  <c r="BN20" i="12" a="1"/>
  <c r="BN20" i="12" s="1"/>
  <c r="BN21" i="12" a="1"/>
  <c r="BN21" i="12" s="1"/>
  <c r="BN22" i="12" a="1"/>
  <c r="BN22" i="12" s="1"/>
  <c r="BN23" i="12" a="1"/>
  <c r="BN23" i="12" s="1"/>
  <c r="BN24" i="12" a="1"/>
  <c r="BN24" i="12" s="1"/>
  <c r="BN25" i="12" a="1"/>
  <c r="BN25" i="12" s="1"/>
  <c r="BN26" i="12" a="1"/>
  <c r="BN26" i="12" s="1"/>
  <c r="BN27" i="12" a="1"/>
  <c r="BN27" i="12" s="1"/>
  <c r="BN28" i="12" a="1"/>
  <c r="BN28" i="12" s="1"/>
  <c r="BN29" i="12" a="1"/>
  <c r="BN29" i="12" s="1"/>
  <c r="BN30" i="12" a="1"/>
  <c r="BN30" i="12" s="1"/>
  <c r="BM3" i="12" a="1"/>
  <c r="BM3" i="12" s="1"/>
  <c r="BM4" i="12" a="1"/>
  <c r="BM4" i="12" s="1"/>
  <c r="BM5" i="12" a="1"/>
  <c r="BM5" i="12" s="1"/>
  <c r="BM6" i="12" a="1"/>
  <c r="BM6" i="12" s="1"/>
  <c r="BM7" i="12" a="1"/>
  <c r="BM7" i="12" s="1"/>
  <c r="BM8" i="12" a="1"/>
  <c r="BM8" i="12" s="1"/>
  <c r="BM9" i="12" a="1"/>
  <c r="BM9" i="12" s="1"/>
  <c r="BM10" i="12" a="1"/>
  <c r="BM10" i="12" s="1"/>
  <c r="BM11" i="12" a="1"/>
  <c r="BM11" i="12" s="1"/>
  <c r="BM12" i="12" a="1"/>
  <c r="BM12" i="12" s="1"/>
  <c r="BM13" i="12" a="1"/>
  <c r="BM13" i="12" s="1"/>
  <c r="BM14" i="12" a="1"/>
  <c r="BM14" i="12" s="1"/>
  <c r="BM15" i="12" a="1"/>
  <c r="BM15" i="12" s="1"/>
  <c r="BM16" i="12" a="1"/>
  <c r="BM16" i="12" s="1"/>
  <c r="BM17" i="12" a="1"/>
  <c r="BM17" i="12" s="1"/>
  <c r="BM18" i="12" a="1"/>
  <c r="BM18" i="12" s="1"/>
  <c r="BM19" i="12" a="1"/>
  <c r="BM19" i="12" s="1"/>
  <c r="BM20" i="12" a="1"/>
  <c r="BM20" i="12" s="1"/>
  <c r="BM21" i="12" a="1"/>
  <c r="BM21" i="12" s="1"/>
  <c r="BM22" i="12" a="1"/>
  <c r="BM22" i="12" s="1"/>
  <c r="BM23" i="12" a="1"/>
  <c r="BM23" i="12" s="1"/>
  <c r="BM24" i="12" a="1"/>
  <c r="BM24" i="12" s="1"/>
  <c r="BM25" i="12" a="1"/>
  <c r="BM25" i="12" s="1"/>
  <c r="BM26" i="12" a="1"/>
  <c r="BM26" i="12" s="1"/>
  <c r="BM27" i="12" a="1"/>
  <c r="BM27" i="12" s="1"/>
  <c r="BM28" i="12" a="1"/>
  <c r="BM28" i="12" s="1"/>
  <c r="BM29" i="12" a="1"/>
  <c r="BM29" i="12" s="1"/>
  <c r="BM30" i="12" a="1"/>
  <c r="BM30" i="12" s="1"/>
  <c r="BM2" i="12" a="1"/>
  <c r="BM2" i="12" s="1"/>
  <c r="BN2" i="12" a="1"/>
  <c r="BN2" i="12" s="1"/>
  <c r="BO2" i="12" a="1"/>
  <c r="BO2" i="12" s="1"/>
  <c r="BP2" i="12" a="1"/>
  <c r="BP2" i="12" s="1"/>
  <c r="BQ2" i="12" a="1"/>
  <c r="BQ2" i="12" s="1"/>
  <c r="BL3" i="12" a="1"/>
  <c r="BL3" i="12" s="1"/>
  <c r="BL4" i="12" a="1"/>
  <c r="BL4" i="12" s="1"/>
  <c r="BL5" i="12" a="1"/>
  <c r="BL5" i="12" s="1"/>
  <c r="BL6" i="12" a="1"/>
  <c r="BL6" i="12" s="1"/>
  <c r="BL7" i="12" a="1"/>
  <c r="BL7" i="12" s="1"/>
  <c r="BL8" i="12" a="1"/>
  <c r="BL8" i="12" s="1"/>
  <c r="BL9" i="12" a="1"/>
  <c r="BL9" i="12" s="1"/>
  <c r="BL10" i="12" a="1"/>
  <c r="BL10" i="12" s="1"/>
  <c r="BL11" i="12" a="1"/>
  <c r="BL11" i="12" s="1"/>
  <c r="BL12" i="12" a="1"/>
  <c r="BL12" i="12" s="1"/>
  <c r="BL13" i="12" a="1"/>
  <c r="BL13" i="12" s="1"/>
  <c r="BL14" i="12" a="1"/>
  <c r="BL14" i="12" s="1"/>
  <c r="BL15" i="12" a="1"/>
  <c r="BL15" i="12" s="1"/>
  <c r="BL16" i="12" a="1"/>
  <c r="BL16" i="12" s="1"/>
  <c r="BL17" i="12" a="1"/>
  <c r="BL17" i="12" s="1"/>
  <c r="BL18" i="12" a="1"/>
  <c r="BL18" i="12" s="1"/>
  <c r="BL19" i="12" a="1"/>
  <c r="BL19" i="12" s="1"/>
  <c r="BL20" i="12" a="1"/>
  <c r="BL20" i="12" s="1"/>
  <c r="BL21" i="12" a="1"/>
  <c r="BL21" i="12" s="1"/>
  <c r="BL22" i="12" a="1"/>
  <c r="BL22" i="12" s="1"/>
  <c r="BL23" i="12" a="1"/>
  <c r="BL23" i="12" s="1"/>
  <c r="BL24" i="12" a="1"/>
  <c r="BL24" i="12" s="1"/>
  <c r="BL25" i="12" a="1"/>
  <c r="BL25" i="12" s="1"/>
  <c r="BL26" i="12" a="1"/>
  <c r="BL26" i="12" s="1"/>
  <c r="BL27" i="12" a="1"/>
  <c r="BL27" i="12" s="1"/>
  <c r="BL28" i="12" a="1"/>
  <c r="BL28" i="12" s="1"/>
  <c r="BL29" i="12" a="1"/>
  <c r="BL29" i="12" s="1"/>
  <c r="BL30" i="12" a="1"/>
  <c r="BL30" i="12" s="1"/>
  <c r="BL2" i="12" a="1"/>
  <c r="BL2" i="12" s="1"/>
  <c r="BK3" i="12" a="1"/>
  <c r="BK3" i="12" s="1"/>
  <c r="BK4" i="12" a="1"/>
  <c r="BK4" i="12" s="1"/>
  <c r="BK5" i="12" a="1"/>
  <c r="BK5" i="12" s="1"/>
  <c r="BK6" i="12" a="1"/>
  <c r="BK6" i="12" s="1"/>
  <c r="BK7" i="12" a="1"/>
  <c r="BK7" i="12" s="1"/>
  <c r="BK8" i="12" a="1"/>
  <c r="BK8" i="12" s="1"/>
  <c r="BK9" i="12" a="1"/>
  <c r="BK9" i="12" s="1"/>
  <c r="BK10" i="12" a="1"/>
  <c r="BK10" i="12" s="1"/>
  <c r="BK11" i="12" a="1"/>
  <c r="BK11" i="12" s="1"/>
  <c r="BK12" i="12" a="1"/>
  <c r="BK12" i="12" s="1"/>
  <c r="BK13" i="12" a="1"/>
  <c r="BK13" i="12" s="1"/>
  <c r="BK14" i="12" a="1"/>
  <c r="BK14" i="12" s="1"/>
  <c r="BK15" i="12" a="1"/>
  <c r="BK15" i="12" s="1"/>
  <c r="BK16" i="12" a="1"/>
  <c r="BK16" i="12" s="1"/>
  <c r="BK17" i="12" a="1"/>
  <c r="BK17" i="12" s="1"/>
  <c r="BK18" i="12" a="1"/>
  <c r="BK18" i="12" s="1"/>
  <c r="BK19" i="12" a="1"/>
  <c r="BK19" i="12" s="1"/>
  <c r="BK20" i="12" a="1"/>
  <c r="BK20" i="12" s="1"/>
  <c r="BK21" i="12" a="1"/>
  <c r="BK21" i="12" s="1"/>
  <c r="BK22" i="12" a="1"/>
  <c r="BK22" i="12" s="1"/>
  <c r="BK23" i="12" a="1"/>
  <c r="BK23" i="12" s="1"/>
  <c r="BK24" i="12" a="1"/>
  <c r="BK24" i="12" s="1"/>
  <c r="BK25" i="12" a="1"/>
  <c r="BK25" i="12" s="1"/>
  <c r="BK26" i="12" a="1"/>
  <c r="BK26" i="12" s="1"/>
  <c r="BK27" i="12" a="1"/>
  <c r="BK27" i="12" s="1"/>
  <c r="BK28" i="12" a="1"/>
  <c r="BK28" i="12" s="1"/>
  <c r="BK29" i="12" a="1"/>
  <c r="BK29" i="12" s="1"/>
  <c r="BK30" i="12" a="1"/>
  <c r="BK30" i="12" s="1"/>
  <c r="BK2" i="12" a="1"/>
  <c r="BK2" i="12" s="1"/>
  <c r="BJ3" i="12" a="1"/>
  <c r="BJ3" i="12" s="1"/>
  <c r="BJ4" i="12" a="1"/>
  <c r="BJ4" i="12" s="1"/>
  <c r="BJ5" i="12" a="1"/>
  <c r="BJ5" i="12" s="1"/>
  <c r="BJ6" i="12" a="1"/>
  <c r="BJ6" i="12" s="1"/>
  <c r="BJ7" i="12" a="1"/>
  <c r="BJ7" i="12" s="1"/>
  <c r="BJ8" i="12" a="1"/>
  <c r="BJ8" i="12" s="1"/>
  <c r="BJ9" i="12" a="1"/>
  <c r="BJ9" i="12" s="1"/>
  <c r="BJ10" i="12" a="1"/>
  <c r="BJ10" i="12" s="1"/>
  <c r="BJ11" i="12" a="1"/>
  <c r="BJ11" i="12" s="1"/>
  <c r="BJ12" i="12" a="1"/>
  <c r="BJ12" i="12" s="1"/>
  <c r="BJ13" i="12" a="1"/>
  <c r="BJ13" i="12" s="1"/>
  <c r="BJ14" i="12" a="1"/>
  <c r="BJ14" i="12" s="1"/>
  <c r="BJ15" i="12" a="1"/>
  <c r="BJ15" i="12" s="1"/>
  <c r="BJ16" i="12" a="1"/>
  <c r="BJ16" i="12" s="1"/>
  <c r="BJ17" i="12" a="1"/>
  <c r="BJ17" i="12" s="1"/>
  <c r="BJ18" i="12" a="1"/>
  <c r="BJ18" i="12" s="1"/>
  <c r="BJ19" i="12" a="1"/>
  <c r="BJ19" i="12" s="1"/>
  <c r="BJ20" i="12" a="1"/>
  <c r="BJ20" i="12" s="1"/>
  <c r="BJ21" i="12" a="1"/>
  <c r="BJ21" i="12" s="1"/>
  <c r="BJ22" i="12" a="1"/>
  <c r="BJ22" i="12" s="1"/>
  <c r="BJ23" i="12" a="1"/>
  <c r="BJ23" i="12" s="1"/>
  <c r="BJ24" i="12" a="1"/>
  <c r="BJ24" i="12" s="1"/>
  <c r="BJ25" i="12" a="1"/>
  <c r="BJ25" i="12" s="1"/>
  <c r="BJ26" i="12" a="1"/>
  <c r="BJ26" i="12" s="1"/>
  <c r="BJ27" i="12" a="1"/>
  <c r="BJ27" i="12" s="1"/>
  <c r="BJ28" i="12" a="1"/>
  <c r="BJ28" i="12" s="1"/>
  <c r="BJ29" i="12" a="1"/>
  <c r="BJ29" i="12" s="1"/>
  <c r="BJ30" i="12" a="1"/>
  <c r="BJ30" i="12" s="1"/>
  <c r="BJ2" i="12" a="1"/>
  <c r="BJ2" i="12" s="1"/>
  <c r="BI3" i="12" a="1"/>
  <c r="BI3" i="12" s="1"/>
  <c r="BI4" i="12" a="1"/>
  <c r="BI4" i="12" s="1"/>
  <c r="BI5" i="12" a="1"/>
  <c r="BI5" i="12" s="1"/>
  <c r="BI6" i="12" a="1"/>
  <c r="BI6" i="12" s="1"/>
  <c r="BI7" i="12" a="1"/>
  <c r="BI7" i="12" s="1"/>
  <c r="BI8" i="12" a="1"/>
  <c r="BI8" i="12" s="1"/>
  <c r="BI9" i="12" a="1"/>
  <c r="BI9" i="12" s="1"/>
  <c r="BI10" i="12" a="1"/>
  <c r="BI10" i="12" s="1"/>
  <c r="BI11" i="12" a="1"/>
  <c r="BI11" i="12" s="1"/>
  <c r="BI12" i="12" a="1"/>
  <c r="BI12" i="12" s="1"/>
  <c r="BI13" i="12" a="1"/>
  <c r="BI13" i="12" s="1"/>
  <c r="BI14" i="12" a="1"/>
  <c r="BI14" i="12" s="1"/>
  <c r="BI15" i="12" a="1"/>
  <c r="BI15" i="12" s="1"/>
  <c r="BI16" i="12" a="1"/>
  <c r="BI16" i="12" s="1"/>
  <c r="BI17" i="12" a="1"/>
  <c r="BI17" i="12" s="1"/>
  <c r="BI18" i="12" a="1"/>
  <c r="BI18" i="12" s="1"/>
  <c r="BI19" i="12" a="1"/>
  <c r="BI19" i="12" s="1"/>
  <c r="BI20" i="12" a="1"/>
  <c r="BI20" i="12" s="1"/>
  <c r="BI21" i="12" a="1"/>
  <c r="BI21" i="12" s="1"/>
  <c r="BI22" i="12" a="1"/>
  <c r="BI22" i="12" s="1"/>
  <c r="BI23" i="12" a="1"/>
  <c r="BI23" i="12" s="1"/>
  <c r="BI24" i="12" a="1"/>
  <c r="BI24" i="12" s="1"/>
  <c r="BI25" i="12" a="1"/>
  <c r="BI25" i="12" s="1"/>
  <c r="BI26" i="12" a="1"/>
  <c r="BI26" i="12" s="1"/>
  <c r="BI27" i="12" a="1"/>
  <c r="BI27" i="12" s="1"/>
  <c r="BI28" i="12" a="1"/>
  <c r="BI28" i="12" s="1"/>
  <c r="BI29" i="12" a="1"/>
  <c r="BI29" i="12" s="1"/>
  <c r="BI30" i="12" a="1"/>
  <c r="BI30" i="12" s="1"/>
  <c r="BI2" i="12" a="1"/>
  <c r="BI2" i="12" s="1"/>
  <c r="BH3" i="12" a="1"/>
  <c r="BH3" i="12" s="1"/>
  <c r="BH4" i="12" a="1"/>
  <c r="BH4" i="12" s="1"/>
  <c r="BH5" i="12" a="1"/>
  <c r="BH5" i="12" s="1"/>
  <c r="BH6" i="12" a="1"/>
  <c r="BH6" i="12" s="1"/>
  <c r="BH7" i="12" a="1"/>
  <c r="BH7" i="12" s="1"/>
  <c r="BH8" i="12" a="1"/>
  <c r="BH8" i="12" s="1"/>
  <c r="BH9" i="12" a="1"/>
  <c r="BH9" i="12" s="1"/>
  <c r="BH10" i="12" a="1"/>
  <c r="BH10" i="12" s="1"/>
  <c r="BH11" i="12" a="1"/>
  <c r="BH11" i="12" s="1"/>
  <c r="BH12" i="12" a="1"/>
  <c r="BH12" i="12" s="1"/>
  <c r="BH13" i="12" a="1"/>
  <c r="BH13" i="12" s="1"/>
  <c r="BH14" i="12" a="1"/>
  <c r="BH14" i="12" s="1"/>
  <c r="BH15" i="12" a="1"/>
  <c r="BH15" i="12" s="1"/>
  <c r="BH16" i="12" a="1"/>
  <c r="BH16" i="12" s="1"/>
  <c r="BH17" i="12" a="1"/>
  <c r="BH17" i="12" s="1"/>
  <c r="BH18" i="12" a="1"/>
  <c r="BH18" i="12" s="1"/>
  <c r="BH19" i="12" a="1"/>
  <c r="BH19" i="12" s="1"/>
  <c r="BH20" i="12" a="1"/>
  <c r="BH20" i="12" s="1"/>
  <c r="BH21" i="12" a="1"/>
  <c r="BH21" i="12" s="1"/>
  <c r="BH22" i="12" a="1"/>
  <c r="BH22" i="12" s="1"/>
  <c r="BH23" i="12" a="1"/>
  <c r="BH23" i="12" s="1"/>
  <c r="BH24" i="12" a="1"/>
  <c r="BH24" i="12" s="1"/>
  <c r="BH25" i="12" a="1"/>
  <c r="BH25" i="12" s="1"/>
  <c r="BH26" i="12" a="1"/>
  <c r="BH26" i="12" s="1"/>
  <c r="BH27" i="12" a="1"/>
  <c r="BH27" i="12" s="1"/>
  <c r="BH28" i="12" a="1"/>
  <c r="BH28" i="12" s="1"/>
  <c r="BH29" i="12" a="1"/>
  <c r="BH29" i="12" s="1"/>
  <c r="BH30" i="12" a="1"/>
  <c r="BH30" i="12" s="1"/>
  <c r="BH2" i="12" a="1"/>
  <c r="BH2" i="12" s="1"/>
  <c r="BG3" i="12" a="1"/>
  <c r="BG3" i="12" s="1"/>
  <c r="BG4" i="12" a="1"/>
  <c r="BG4" i="12" s="1"/>
  <c r="BG5" i="12" a="1"/>
  <c r="BG5" i="12" s="1"/>
  <c r="BG6" i="12" a="1"/>
  <c r="BG6" i="12" s="1"/>
  <c r="BG7" i="12" a="1"/>
  <c r="BG7" i="12" s="1"/>
  <c r="BG8" i="12" a="1"/>
  <c r="BG8" i="12" s="1"/>
  <c r="BG9" i="12" a="1"/>
  <c r="BG9" i="12" s="1"/>
  <c r="BG10" i="12" a="1"/>
  <c r="BG10" i="12" s="1"/>
  <c r="BG11" i="12" a="1"/>
  <c r="BG11" i="12" s="1"/>
  <c r="BG12" i="12" a="1"/>
  <c r="BG12" i="12" s="1"/>
  <c r="BG13" i="12" a="1"/>
  <c r="BG13" i="12" s="1"/>
  <c r="BG14" i="12" a="1"/>
  <c r="BG14" i="12" s="1"/>
  <c r="BG15" i="12" a="1"/>
  <c r="BG15" i="12" s="1"/>
  <c r="BG16" i="12" a="1"/>
  <c r="BG16" i="12" s="1"/>
  <c r="BG17" i="12" a="1"/>
  <c r="BG17" i="12" s="1"/>
  <c r="BG18" i="12" a="1"/>
  <c r="BG18" i="12" s="1"/>
  <c r="BG19" i="12" a="1"/>
  <c r="BG19" i="12" s="1"/>
  <c r="BG20" i="12" a="1"/>
  <c r="BG20" i="12" s="1"/>
  <c r="BG21" i="12" a="1"/>
  <c r="BG21" i="12" s="1"/>
  <c r="BG22" i="12" a="1"/>
  <c r="BG22" i="12" s="1"/>
  <c r="BG23" i="12" a="1"/>
  <c r="BG23" i="12" s="1"/>
  <c r="BG24" i="12" a="1"/>
  <c r="BG24" i="12" s="1"/>
  <c r="BG25" i="12" a="1"/>
  <c r="BG25" i="12" s="1"/>
  <c r="BG26" i="12" a="1"/>
  <c r="BG26" i="12" s="1"/>
  <c r="BG27" i="12" a="1"/>
  <c r="BG27" i="12" s="1"/>
  <c r="BG28" i="12" a="1"/>
  <c r="BG28" i="12" s="1"/>
  <c r="BG29" i="12" a="1"/>
  <c r="BG29" i="12" s="1"/>
  <c r="BG30" i="12" a="1"/>
  <c r="BG30" i="12" s="1"/>
  <c r="BG2" i="12" a="1"/>
  <c r="BG2" i="12" s="1"/>
  <c r="BF4" i="12" a="1"/>
  <c r="BF4" i="12" s="1"/>
  <c r="BF5" i="12" a="1"/>
  <c r="BF5" i="12" s="1"/>
  <c r="BF6" i="12" a="1"/>
  <c r="BF6" i="12" s="1"/>
  <c r="BF7" i="12" a="1"/>
  <c r="BF7" i="12" s="1"/>
  <c r="BF8" i="12" a="1"/>
  <c r="BF8" i="12" s="1"/>
  <c r="BF9" i="12" a="1"/>
  <c r="BF9" i="12" s="1"/>
  <c r="BF10" i="12" a="1"/>
  <c r="BF10" i="12" s="1"/>
  <c r="BF11" i="12" a="1"/>
  <c r="BF11" i="12" s="1"/>
  <c r="BF12" i="12" a="1"/>
  <c r="BF12" i="12" s="1"/>
  <c r="BF13" i="12" a="1"/>
  <c r="BF13" i="12" s="1"/>
  <c r="BF14" i="12" a="1"/>
  <c r="BF14" i="12" s="1"/>
  <c r="BF15" i="12" a="1"/>
  <c r="BF15" i="12" s="1"/>
  <c r="BF16" i="12" a="1"/>
  <c r="BF16" i="12" s="1"/>
  <c r="BF17" i="12" a="1"/>
  <c r="BF17" i="12" s="1"/>
  <c r="BF18" i="12" a="1"/>
  <c r="BF18" i="12" s="1"/>
  <c r="BF19" i="12" a="1"/>
  <c r="BF19" i="12" s="1"/>
  <c r="BF20" i="12" a="1"/>
  <c r="BF20" i="12" s="1"/>
  <c r="BF21" i="12" a="1"/>
  <c r="BF21" i="12" s="1"/>
  <c r="BF22" i="12" a="1"/>
  <c r="BF22" i="12" s="1"/>
  <c r="BF23" i="12" a="1"/>
  <c r="BF23" i="12" s="1"/>
  <c r="BF24" i="12" a="1"/>
  <c r="BF24" i="12" s="1"/>
  <c r="BF25" i="12" a="1"/>
  <c r="BF25" i="12" s="1"/>
  <c r="BF26" i="12" a="1"/>
  <c r="BF26" i="12" s="1"/>
  <c r="BF27" i="12" a="1"/>
  <c r="BF27" i="12" s="1"/>
  <c r="BF28" i="12" a="1"/>
  <c r="BF28" i="12" s="1"/>
  <c r="BF29" i="12" a="1"/>
  <c r="BF29" i="12" s="1"/>
  <c r="BF30" i="12" a="1"/>
  <c r="BF30" i="12" s="1"/>
  <c r="BF2" i="12" a="1"/>
  <c r="BF2" i="12" s="1"/>
  <c r="BE3" i="12" a="1"/>
  <c r="BE3" i="12" s="1"/>
  <c r="BE4" i="12" a="1"/>
  <c r="BE4" i="12" s="1"/>
  <c r="BE5" i="12" a="1"/>
  <c r="BE5" i="12" s="1"/>
  <c r="BE6" i="12" a="1"/>
  <c r="BE6" i="12" s="1"/>
  <c r="BE7" i="12" a="1"/>
  <c r="BE7" i="12" s="1"/>
  <c r="BE8" i="12" a="1"/>
  <c r="BE8" i="12" s="1"/>
  <c r="BE9" i="12" a="1"/>
  <c r="BE9" i="12" s="1"/>
  <c r="BE10" i="12" a="1"/>
  <c r="BE10" i="12" s="1"/>
  <c r="BE11" i="12" a="1"/>
  <c r="BE11" i="12" s="1"/>
  <c r="BE12" i="12" a="1"/>
  <c r="BE12" i="12" s="1"/>
  <c r="BE13" i="12" a="1"/>
  <c r="BE13" i="12" s="1"/>
  <c r="BE14" i="12" a="1"/>
  <c r="BE14" i="12" s="1"/>
  <c r="BE15" i="12" a="1"/>
  <c r="BE15" i="12" s="1"/>
  <c r="BE16" i="12" a="1"/>
  <c r="BE16" i="12" s="1"/>
  <c r="BE17" i="12" a="1"/>
  <c r="BE17" i="12" s="1"/>
  <c r="BE18" i="12" a="1"/>
  <c r="BE18" i="12" s="1"/>
  <c r="BE19" i="12" a="1"/>
  <c r="BE19" i="12" s="1"/>
  <c r="BE20" i="12" a="1"/>
  <c r="BE20" i="12" s="1"/>
  <c r="BE21" i="12" a="1"/>
  <c r="BE21" i="12" s="1"/>
  <c r="BE22" i="12" a="1"/>
  <c r="BE22" i="12" s="1"/>
  <c r="BE23" i="12" a="1"/>
  <c r="BE23" i="12" s="1"/>
  <c r="BE24" i="12" a="1"/>
  <c r="BE24" i="12" s="1"/>
  <c r="BE25" i="12" a="1"/>
  <c r="BE25" i="12" s="1"/>
  <c r="BE26" i="12" a="1"/>
  <c r="BE26" i="12" s="1"/>
  <c r="BE27" i="12" a="1"/>
  <c r="BE27" i="12" s="1"/>
  <c r="BE28" i="12" a="1"/>
  <c r="BE28" i="12" s="1"/>
  <c r="BE29" i="12" a="1"/>
  <c r="BE29" i="12" s="1"/>
  <c r="BE30" i="12" a="1"/>
  <c r="BE30" i="12" s="1"/>
  <c r="BE2" i="12" a="1"/>
  <c r="BE2" i="12" s="1"/>
  <c r="BD3" i="12" a="1"/>
  <c r="BD3" i="12" s="1"/>
  <c r="BD4" i="12" a="1"/>
  <c r="BD4" i="12" s="1"/>
  <c r="BD5" i="12" a="1"/>
  <c r="BD5" i="12" s="1"/>
  <c r="BD6" i="12" a="1"/>
  <c r="BD6" i="12" s="1"/>
  <c r="BD7" i="12" a="1"/>
  <c r="BD7" i="12" s="1"/>
  <c r="BD8" i="12" a="1"/>
  <c r="BD8" i="12" s="1"/>
  <c r="BD9" i="12" a="1"/>
  <c r="BD9" i="12" s="1"/>
  <c r="BD10" i="12" a="1"/>
  <c r="BD10" i="12" s="1"/>
  <c r="BD11" i="12" a="1"/>
  <c r="BD11" i="12" s="1"/>
  <c r="BD12" i="12" a="1"/>
  <c r="BD12" i="12" s="1"/>
  <c r="BD13" i="12" a="1"/>
  <c r="BD13" i="12" s="1"/>
  <c r="BD14" i="12" a="1"/>
  <c r="BD14" i="12" s="1"/>
  <c r="BD15" i="12" a="1"/>
  <c r="BD15" i="12" s="1"/>
  <c r="BD16" i="12" a="1"/>
  <c r="BD16" i="12" s="1"/>
  <c r="BD17" i="12" a="1"/>
  <c r="BD17" i="12" s="1"/>
  <c r="BD18" i="12" a="1"/>
  <c r="BD18" i="12" s="1"/>
  <c r="BD19" i="12" a="1"/>
  <c r="BD19" i="12" s="1"/>
  <c r="BD20" i="12" a="1"/>
  <c r="BD20" i="12" s="1"/>
  <c r="BD21" i="12" a="1"/>
  <c r="BD21" i="12" s="1"/>
  <c r="BD22" i="12" a="1"/>
  <c r="BD22" i="12" s="1"/>
  <c r="BD23" i="12" a="1"/>
  <c r="BD23" i="12" s="1"/>
  <c r="BD24" i="12" a="1"/>
  <c r="BD24" i="12" s="1"/>
  <c r="BD25" i="12" a="1"/>
  <c r="BD25" i="12" s="1"/>
  <c r="BD26" i="12" a="1"/>
  <c r="BD26" i="12" s="1"/>
  <c r="BD27" i="12" a="1"/>
  <c r="BD27" i="12" s="1"/>
  <c r="BD28" i="12" a="1"/>
  <c r="BD28" i="12" s="1"/>
  <c r="BD29" i="12" a="1"/>
  <c r="BD29" i="12" s="1"/>
  <c r="BD30" i="12" a="1"/>
  <c r="BD30" i="12" s="1"/>
  <c r="BD2" i="12" a="1"/>
  <c r="BD2" i="12" s="1"/>
  <c r="BC3" i="12" a="1"/>
  <c r="BC3" i="12" s="1"/>
  <c r="BC4" i="12" a="1"/>
  <c r="BC4" i="12" s="1"/>
  <c r="BC5" i="12" a="1"/>
  <c r="BC5" i="12" s="1"/>
  <c r="BC6" i="12" a="1"/>
  <c r="BC6" i="12" s="1"/>
  <c r="BC7" i="12" a="1"/>
  <c r="BC7" i="12" s="1"/>
  <c r="BC8" i="12" a="1"/>
  <c r="BC8" i="12" s="1"/>
  <c r="BC9" i="12" a="1"/>
  <c r="BC9" i="12" s="1"/>
  <c r="BC10" i="12" a="1"/>
  <c r="BC10" i="12" s="1"/>
  <c r="BC11" i="12" a="1"/>
  <c r="BC11" i="12" s="1"/>
  <c r="BC12" i="12" a="1"/>
  <c r="BC12" i="12" s="1"/>
  <c r="BC13" i="12" a="1"/>
  <c r="BC13" i="12" s="1"/>
  <c r="BC14" i="12" a="1"/>
  <c r="BC14" i="12" s="1"/>
  <c r="BC15" i="12" a="1"/>
  <c r="BC15" i="12" s="1"/>
  <c r="BC16" i="12" a="1"/>
  <c r="BC16" i="12" s="1"/>
  <c r="BC17" i="12" a="1"/>
  <c r="BC17" i="12" s="1"/>
  <c r="BC18" i="12" a="1"/>
  <c r="BC18" i="12" s="1"/>
  <c r="BC19" i="12" a="1"/>
  <c r="BC19" i="12" s="1"/>
  <c r="BC20" i="12" a="1"/>
  <c r="BC20" i="12" s="1"/>
  <c r="BC21" i="12" a="1"/>
  <c r="BC21" i="12" s="1"/>
  <c r="BC22" i="12" a="1"/>
  <c r="BC22" i="12" s="1"/>
  <c r="BC23" i="12" a="1"/>
  <c r="BC23" i="12" s="1"/>
  <c r="BC24" i="12" a="1"/>
  <c r="BC24" i="12" s="1"/>
  <c r="BC25" i="12" a="1"/>
  <c r="BC25" i="12" s="1"/>
  <c r="BC26" i="12" a="1"/>
  <c r="BC26" i="12" s="1"/>
  <c r="BC27" i="12" a="1"/>
  <c r="BC27" i="12" s="1"/>
  <c r="BC28" i="12" a="1"/>
  <c r="BC28" i="12" s="1"/>
  <c r="BC29" i="12" a="1"/>
  <c r="BC29" i="12" s="1"/>
  <c r="BC30" i="12" a="1"/>
  <c r="BC30" i="12" s="1"/>
  <c r="BC2" i="12" a="1"/>
  <c r="BC2" i="12" s="1"/>
  <c r="BB3" i="12" a="1"/>
  <c r="BB3" i="12" s="1"/>
  <c r="BB4" i="12" a="1"/>
  <c r="BB4" i="12" s="1"/>
  <c r="BB5" i="12" a="1"/>
  <c r="BB5" i="12" s="1"/>
  <c r="BB6" i="12" a="1"/>
  <c r="BB6" i="12" s="1"/>
  <c r="BB7" i="12" a="1"/>
  <c r="BB7" i="12" s="1"/>
  <c r="BB8" i="12" a="1"/>
  <c r="BB8" i="12" s="1"/>
  <c r="BB9" i="12" a="1"/>
  <c r="BB9" i="12" s="1"/>
  <c r="BB10" i="12" a="1"/>
  <c r="BB10" i="12" s="1"/>
  <c r="BB11" i="12" a="1"/>
  <c r="BB11" i="12" s="1"/>
  <c r="BB12" i="12" a="1"/>
  <c r="BB12" i="12" s="1"/>
  <c r="BB13" i="12" a="1"/>
  <c r="BB13" i="12" s="1"/>
  <c r="BB14" i="12" a="1"/>
  <c r="BB14" i="12" s="1"/>
  <c r="BB15" i="12" a="1"/>
  <c r="BB15" i="12" s="1"/>
  <c r="BB16" i="12" a="1"/>
  <c r="BB16" i="12" s="1"/>
  <c r="BB17" i="12" a="1"/>
  <c r="BB17" i="12" s="1"/>
  <c r="BB18" i="12" a="1"/>
  <c r="BB18" i="12" s="1"/>
  <c r="BB19" i="12" a="1"/>
  <c r="BB19" i="12" s="1"/>
  <c r="BB20" i="12" a="1"/>
  <c r="BB20" i="12" s="1"/>
  <c r="BB21" i="12" a="1"/>
  <c r="BB21" i="12" s="1"/>
  <c r="BB22" i="12" a="1"/>
  <c r="BB22" i="12" s="1"/>
  <c r="BB23" i="12" a="1"/>
  <c r="BB23" i="12" s="1"/>
  <c r="BB24" i="12" a="1"/>
  <c r="BB24" i="12" s="1"/>
  <c r="BB25" i="12" a="1"/>
  <c r="BB25" i="12" s="1"/>
  <c r="BB26" i="12" a="1"/>
  <c r="BB26" i="12" s="1"/>
  <c r="BB27" i="12" a="1"/>
  <c r="BB27" i="12" s="1"/>
  <c r="BB28" i="12" a="1"/>
  <c r="BB28" i="12" s="1"/>
  <c r="BB29" i="12" a="1"/>
  <c r="BB29" i="12" s="1"/>
  <c r="BB30" i="12" a="1"/>
  <c r="BB30" i="12" s="1"/>
  <c r="BB2" i="12" a="1"/>
  <c r="BB2" i="12" s="1"/>
  <c r="BA3" i="12" a="1"/>
  <c r="BA3" i="12" s="1"/>
  <c r="BA4" i="12" a="1"/>
  <c r="BA4" i="12" s="1"/>
  <c r="BA5" i="12" a="1"/>
  <c r="BA5" i="12" s="1"/>
  <c r="BA6" i="12" a="1"/>
  <c r="BA6" i="12" s="1"/>
  <c r="BA7" i="12" a="1"/>
  <c r="BA7" i="12" s="1"/>
  <c r="BA8" i="12" a="1"/>
  <c r="BA8" i="12" s="1"/>
  <c r="BA9" i="12" a="1"/>
  <c r="BA9" i="12" s="1"/>
  <c r="BA10" i="12" a="1"/>
  <c r="BA10" i="12" s="1"/>
  <c r="BA11" i="12" a="1"/>
  <c r="BA11" i="12" s="1"/>
  <c r="BA12" i="12" a="1"/>
  <c r="BA12" i="12" s="1"/>
  <c r="BA13" i="12" a="1"/>
  <c r="BA13" i="12" s="1"/>
  <c r="BA14" i="12" a="1"/>
  <c r="BA14" i="12" s="1"/>
  <c r="BA15" i="12" a="1"/>
  <c r="BA15" i="12" s="1"/>
  <c r="BA16" i="12" a="1"/>
  <c r="BA16" i="12" s="1"/>
  <c r="BA17" i="12" a="1"/>
  <c r="BA17" i="12" s="1"/>
  <c r="BA18" i="12" a="1"/>
  <c r="BA18" i="12" s="1"/>
  <c r="BA19" i="12" a="1"/>
  <c r="BA19" i="12" s="1"/>
  <c r="BA20" i="12" a="1"/>
  <c r="BA20" i="12" s="1"/>
  <c r="BA21" i="12" a="1"/>
  <c r="BA21" i="12" s="1"/>
  <c r="BA22" i="12" a="1"/>
  <c r="BA22" i="12" s="1"/>
  <c r="BA23" i="12" a="1"/>
  <c r="BA23" i="12" s="1"/>
  <c r="BA24" i="12" a="1"/>
  <c r="BA24" i="12" s="1"/>
  <c r="BA25" i="12" a="1"/>
  <c r="BA25" i="12" s="1"/>
  <c r="BA26" i="12" a="1"/>
  <c r="BA26" i="12" s="1"/>
  <c r="BA27" i="12" a="1"/>
  <c r="BA27" i="12" s="1"/>
  <c r="BA28" i="12" a="1"/>
  <c r="BA28" i="12" s="1"/>
  <c r="BA29" i="12" a="1"/>
  <c r="BA29" i="12" s="1"/>
  <c r="BA30" i="12" a="1"/>
  <c r="BA30" i="12" s="1"/>
  <c r="BA2" i="12" a="1"/>
  <c r="BA2" i="12" s="1"/>
  <c r="AF3" i="9" a="1"/>
  <c r="AF3" i="9" s="1"/>
  <c r="AF4" i="9" a="1"/>
  <c r="AF4" i="9" s="1"/>
  <c r="AF5" i="9" a="1"/>
  <c r="AF5" i="9" s="1"/>
  <c r="AF6" i="9" a="1"/>
  <c r="AF6" i="9" s="1"/>
  <c r="AF7" i="9" a="1"/>
  <c r="AF7" i="9" s="1"/>
  <c r="AF8" i="9" a="1"/>
  <c r="AF8" i="9" s="1"/>
  <c r="AF9" i="9" a="1"/>
  <c r="AF9" i="9" s="1"/>
  <c r="AF10" i="9" a="1"/>
  <c r="AF10" i="9" s="1"/>
  <c r="AF11" i="9" a="1"/>
  <c r="AF11" i="9" s="1"/>
  <c r="AF12" i="9" a="1"/>
  <c r="AF12" i="9" s="1"/>
  <c r="AF13" i="9" a="1"/>
  <c r="AF13" i="9" s="1"/>
  <c r="AF14" i="9" a="1"/>
  <c r="AF14" i="9" s="1"/>
  <c r="AF15" i="9" a="1"/>
  <c r="AF15" i="9" s="1"/>
  <c r="AF16" i="9" a="1"/>
  <c r="AF16" i="9" s="1"/>
  <c r="AF17" i="9" a="1"/>
  <c r="AF17" i="9" s="1"/>
  <c r="AF18" i="9" a="1"/>
  <c r="AF18" i="9" s="1"/>
  <c r="AF19" i="9" a="1"/>
  <c r="AF19" i="9" s="1"/>
  <c r="AF20" i="9" a="1"/>
  <c r="AF20" i="9" s="1"/>
  <c r="AF21" i="9" a="1"/>
  <c r="AF21" i="9" s="1"/>
  <c r="AF22" i="9" a="1"/>
  <c r="AF22" i="9" s="1"/>
  <c r="AF23" i="9" a="1"/>
  <c r="AF23" i="9" s="1"/>
  <c r="AF24" i="9" a="1"/>
  <c r="AF24" i="9" s="1"/>
  <c r="AF25" i="9" a="1"/>
  <c r="AF25" i="9" s="1"/>
  <c r="AF26" i="9" a="1"/>
  <c r="AF26" i="9" s="1"/>
  <c r="AF27" i="9" a="1"/>
  <c r="AF27" i="9" s="1"/>
  <c r="AF28" i="9" a="1"/>
  <c r="AF28" i="9" s="1"/>
  <c r="AF29" i="9" a="1"/>
  <c r="AF29" i="9" s="1"/>
  <c r="AF30" i="9" a="1"/>
  <c r="AF30" i="9" s="1"/>
  <c r="AF31" i="9" a="1"/>
  <c r="AF31" i="9" s="1"/>
  <c r="AF32" i="9" a="1"/>
  <c r="AF32" i="9" s="1"/>
  <c r="AF33" i="9" a="1"/>
  <c r="AF33" i="9" s="1"/>
  <c r="AF34" i="9" a="1"/>
  <c r="AF34" i="9" s="1"/>
  <c r="AF35" i="9" a="1"/>
  <c r="AF35" i="9" s="1"/>
  <c r="AF36" i="9" a="1"/>
  <c r="AF36" i="9" s="1"/>
  <c r="AF37" i="9" a="1"/>
  <c r="AF37" i="9" s="1"/>
  <c r="AF38" i="9" a="1"/>
  <c r="AF38" i="9" s="1"/>
  <c r="AF39" i="9" a="1"/>
  <c r="AF39" i="9" s="1"/>
  <c r="AF40" i="9" a="1"/>
  <c r="AF40" i="9" s="1"/>
  <c r="AF41" i="9" a="1"/>
  <c r="AF41" i="9" s="1"/>
  <c r="AF42" i="9" a="1"/>
  <c r="AF42" i="9" s="1"/>
  <c r="AF43" i="9" a="1"/>
  <c r="AF43" i="9" s="1"/>
  <c r="AF44" i="9" a="1"/>
  <c r="AF44" i="9" s="1"/>
  <c r="AF45" i="9" a="1"/>
  <c r="AF45" i="9" s="1"/>
  <c r="AF46" i="9" a="1"/>
  <c r="AF46" i="9" s="1"/>
  <c r="AF47" i="9" a="1"/>
  <c r="AF47" i="9" s="1"/>
  <c r="AF48" i="9" a="1"/>
  <c r="AF48" i="9" s="1"/>
  <c r="AF49" i="9" a="1"/>
  <c r="AF49" i="9" s="1"/>
  <c r="AF50" i="9" a="1"/>
  <c r="AF50" i="9" s="1"/>
  <c r="AF51" i="9" a="1"/>
  <c r="AF51" i="9" s="1"/>
  <c r="AF52" i="9" a="1"/>
  <c r="AF52" i="9" s="1"/>
  <c r="AF53" i="9" a="1"/>
  <c r="AF53" i="9" s="1"/>
  <c r="AF54" i="9" a="1"/>
  <c r="AF54" i="9" s="1"/>
  <c r="AF55" i="9" a="1"/>
  <c r="AF55" i="9" s="1"/>
  <c r="AF56" i="9" a="1"/>
  <c r="AF56" i="9" s="1"/>
  <c r="AF57" i="9" a="1"/>
  <c r="AF57" i="9" s="1"/>
  <c r="AF58" i="9" a="1"/>
  <c r="AF58" i="9" s="1"/>
  <c r="AF59" i="9" a="1"/>
  <c r="AF59" i="9" s="1"/>
  <c r="AF60" i="9" a="1"/>
  <c r="AF60" i="9" s="1"/>
  <c r="AF61" i="9" a="1"/>
  <c r="AF61" i="9" s="1"/>
  <c r="AF62" i="9" a="1"/>
  <c r="AF62" i="9" s="1"/>
  <c r="AF63" i="9" a="1"/>
  <c r="AF63" i="9" s="1"/>
  <c r="AF64" i="9" a="1"/>
  <c r="AF64" i="9" s="1"/>
  <c r="AF65" i="9" a="1"/>
  <c r="AF65" i="9" s="1"/>
  <c r="AF66" i="9" a="1"/>
  <c r="AF66" i="9" s="1"/>
  <c r="AF67" i="9" a="1"/>
  <c r="AF67" i="9" s="1"/>
  <c r="AF68" i="9" a="1"/>
  <c r="AF68" i="9" s="1"/>
  <c r="AF69" i="9" a="1"/>
  <c r="AF69" i="9" s="1"/>
  <c r="AF70" i="9" a="1"/>
  <c r="AF70" i="9" s="1"/>
  <c r="AF71" i="9" a="1"/>
  <c r="AF71" i="9" s="1"/>
  <c r="AF72" i="9" a="1"/>
  <c r="AF72" i="9" s="1"/>
  <c r="AF73" i="9" a="1"/>
  <c r="AF73" i="9" s="1"/>
  <c r="AF2" i="9" a="1"/>
  <c r="AF2" i="9" s="1"/>
  <c r="Y2" i="9" a="1"/>
  <c r="Y2" i="9" s="1"/>
  <c r="Y3" i="9" a="1"/>
  <c r="Y3" i="9" s="1"/>
  <c r="Z3" i="9" a="1"/>
  <c r="Z3" i="9" s="1"/>
  <c r="AA3" i="9" a="1"/>
  <c r="AA3" i="9" s="1"/>
  <c r="AB3" i="9" a="1"/>
  <c r="AB3" i="9" s="1"/>
  <c r="AC3" i="9" a="1"/>
  <c r="AC3" i="9" s="1"/>
  <c r="AD3" i="9" a="1"/>
  <c r="AD3" i="9" s="1"/>
  <c r="AE3" i="9" a="1"/>
  <c r="AE3" i="9" s="1"/>
  <c r="AG3" i="9" a="1"/>
  <c r="AG3" i="9" s="1"/>
  <c r="AH3" i="9" a="1"/>
  <c r="AH3" i="9" s="1"/>
  <c r="AI3" i="9" a="1"/>
  <c r="AI3" i="9" s="1"/>
  <c r="AJ3" i="9" a="1"/>
  <c r="AJ3" i="9" s="1"/>
  <c r="AK3" i="9" a="1"/>
  <c r="AK3" i="9" s="1"/>
  <c r="AL3" i="9" a="1"/>
  <c r="AL3" i="9" s="1"/>
  <c r="AM3" i="9" a="1"/>
  <c r="AM3" i="9" s="1"/>
  <c r="AN3" i="9" a="1"/>
  <c r="AN3" i="9" s="1"/>
  <c r="AO3" i="9" a="1"/>
  <c r="AO3" i="9" s="1"/>
  <c r="AP3" i="9" a="1"/>
  <c r="AP3" i="9" s="1"/>
  <c r="AQ3" i="9" a="1"/>
  <c r="AQ3" i="9" s="1"/>
  <c r="Y4" i="9" a="1"/>
  <c r="Y4" i="9" s="1"/>
  <c r="Z4" i="9" a="1"/>
  <c r="Z4" i="9" s="1"/>
  <c r="AA4" i="9" a="1"/>
  <c r="AA4" i="9" s="1"/>
  <c r="AB4" i="9" a="1"/>
  <c r="AB4" i="9" s="1"/>
  <c r="AC4" i="9" a="1"/>
  <c r="AC4" i="9" s="1"/>
  <c r="AD4" i="9" a="1"/>
  <c r="AD4" i="9" s="1"/>
  <c r="AE4" i="9" a="1"/>
  <c r="AE4" i="9" s="1"/>
  <c r="AG4" i="9" a="1"/>
  <c r="AG4" i="9" s="1"/>
  <c r="AH4" i="9" a="1"/>
  <c r="AH4" i="9" s="1"/>
  <c r="AJ4" i="9" a="1"/>
  <c r="AJ4" i="9" s="1"/>
  <c r="AK4" i="9" a="1"/>
  <c r="AK4" i="9" s="1"/>
  <c r="AL4" i="9" a="1"/>
  <c r="AL4" i="9" s="1"/>
  <c r="AM4" i="9" a="1"/>
  <c r="AM4" i="9" s="1"/>
  <c r="AN4" i="9" a="1"/>
  <c r="AN4" i="9" s="1"/>
  <c r="AO4" i="9" a="1"/>
  <c r="AO4" i="9" s="1"/>
  <c r="AP4" i="9" a="1"/>
  <c r="AP4" i="9" s="1"/>
  <c r="AQ4" i="9" a="1"/>
  <c r="AQ4" i="9" s="1"/>
  <c r="Y5" i="9" a="1"/>
  <c r="Y5" i="9" s="1"/>
  <c r="Z5" i="9" a="1"/>
  <c r="Z5" i="9" s="1"/>
  <c r="AA5" i="9" a="1"/>
  <c r="AA5" i="9" s="1"/>
  <c r="AB5" i="9" a="1"/>
  <c r="AB5" i="9" s="1"/>
  <c r="AC5" i="9" a="1"/>
  <c r="AC5" i="9" s="1"/>
  <c r="AD5" i="9" a="1"/>
  <c r="AD5" i="9" s="1"/>
  <c r="AE5" i="9" a="1"/>
  <c r="AE5" i="9" s="1"/>
  <c r="AG5" i="9" a="1"/>
  <c r="AG5" i="9" s="1"/>
  <c r="AH5" i="9" a="1"/>
  <c r="AH5" i="9" s="1"/>
  <c r="AJ5" i="9" a="1"/>
  <c r="AJ5" i="9" s="1"/>
  <c r="AK5" i="9" a="1"/>
  <c r="AK5" i="9" s="1"/>
  <c r="AL5" i="9" a="1"/>
  <c r="AL5" i="9" s="1"/>
  <c r="AM5" i="9" a="1"/>
  <c r="AM5" i="9" s="1"/>
  <c r="AN5" i="9" a="1"/>
  <c r="AN5" i="9" s="1"/>
  <c r="AO5" i="9" a="1"/>
  <c r="AO5" i="9" s="1"/>
  <c r="AP5" i="9" a="1"/>
  <c r="AP5" i="9" s="1"/>
  <c r="AQ5" i="9" a="1"/>
  <c r="AQ5" i="9" s="1"/>
  <c r="Y6" i="9" a="1"/>
  <c r="Y6" i="9" s="1"/>
  <c r="Z6" i="9" a="1"/>
  <c r="Z6" i="9" s="1"/>
  <c r="AA6" i="9" a="1"/>
  <c r="AA6" i="9" s="1"/>
  <c r="AB6" i="9" a="1"/>
  <c r="AB6" i="9" s="1"/>
  <c r="AC6" i="9" a="1"/>
  <c r="AC6" i="9" s="1"/>
  <c r="AD6" i="9" a="1"/>
  <c r="AD6" i="9" s="1"/>
  <c r="AE6" i="9" a="1"/>
  <c r="AE6" i="9" s="1"/>
  <c r="AG6" i="9" a="1"/>
  <c r="AG6" i="9" s="1"/>
  <c r="AH6" i="9" a="1"/>
  <c r="AH6" i="9" s="1"/>
  <c r="AI6" i="9" a="1"/>
  <c r="AI6" i="9" s="1"/>
  <c r="AJ6" i="9" a="1"/>
  <c r="AJ6" i="9" s="1"/>
  <c r="AK6" i="9" a="1"/>
  <c r="AK6" i="9" s="1"/>
  <c r="AL6" i="9" a="1"/>
  <c r="AL6" i="9" s="1"/>
  <c r="AM6" i="9" a="1"/>
  <c r="AM6" i="9" s="1"/>
  <c r="AN6" i="9" a="1"/>
  <c r="AN6" i="9" s="1"/>
  <c r="AO6" i="9" a="1"/>
  <c r="AO6" i="9" s="1"/>
  <c r="AP6" i="9" a="1"/>
  <c r="AP6" i="9" s="1"/>
  <c r="AQ6" i="9" a="1"/>
  <c r="AQ6" i="9" s="1"/>
  <c r="Y7" i="9" a="1"/>
  <c r="Y7" i="9" s="1"/>
  <c r="Z7" i="9" a="1"/>
  <c r="Z7" i="9" s="1"/>
  <c r="AA7" i="9" a="1"/>
  <c r="AA7" i="9" s="1"/>
  <c r="AB7" i="9" a="1"/>
  <c r="AB7" i="9" s="1"/>
  <c r="AC7" i="9" a="1"/>
  <c r="AC7" i="9" s="1"/>
  <c r="AD7" i="9" a="1"/>
  <c r="AD7" i="9" s="1"/>
  <c r="AE7" i="9" a="1"/>
  <c r="AE7" i="9" s="1"/>
  <c r="AG7" i="9" a="1"/>
  <c r="AG7" i="9" s="1"/>
  <c r="AH7" i="9" a="1"/>
  <c r="AH7" i="9" s="1"/>
  <c r="AI7" i="9" a="1"/>
  <c r="AI7" i="9" s="1"/>
  <c r="AJ7" i="9" a="1"/>
  <c r="AJ7" i="9" s="1"/>
  <c r="AK7" i="9" a="1"/>
  <c r="AK7" i="9" s="1"/>
  <c r="AL7" i="9" a="1"/>
  <c r="AL7" i="9" s="1"/>
  <c r="AM7" i="9" a="1"/>
  <c r="AM7" i="9" s="1"/>
  <c r="AN7" i="9" a="1"/>
  <c r="AN7" i="9" s="1"/>
  <c r="AO7" i="9" a="1"/>
  <c r="AO7" i="9" s="1"/>
  <c r="AP7" i="9" a="1"/>
  <c r="AP7" i="9" s="1"/>
  <c r="AQ7" i="9" a="1"/>
  <c r="AQ7" i="9" s="1"/>
  <c r="Y8" i="9" a="1"/>
  <c r="Y8" i="9" s="1"/>
  <c r="Z8" i="9" a="1"/>
  <c r="Z8" i="9" s="1"/>
  <c r="AA8" i="9" a="1"/>
  <c r="AA8" i="9" s="1"/>
  <c r="AB8" i="9" a="1"/>
  <c r="AB8" i="9" s="1"/>
  <c r="AC8" i="9" a="1"/>
  <c r="AC8" i="9" s="1"/>
  <c r="AD8" i="9" a="1"/>
  <c r="AD8" i="9" s="1"/>
  <c r="AE8" i="9" a="1"/>
  <c r="AE8" i="9" s="1"/>
  <c r="AG8" i="9" a="1"/>
  <c r="AG8" i="9" s="1"/>
  <c r="AH8" i="9" a="1"/>
  <c r="AH8" i="9" s="1"/>
  <c r="AI8" i="9" a="1"/>
  <c r="AI8" i="9" s="1"/>
  <c r="AJ8" i="9" a="1"/>
  <c r="AJ8" i="9" s="1"/>
  <c r="AK8" i="9" a="1"/>
  <c r="AK8" i="9" s="1"/>
  <c r="AL8" i="9" a="1"/>
  <c r="AL8" i="9" s="1"/>
  <c r="AM8" i="9" a="1"/>
  <c r="AM8" i="9" s="1"/>
  <c r="AN8" i="9" a="1"/>
  <c r="AN8" i="9" s="1"/>
  <c r="AO8" i="9" a="1"/>
  <c r="AO8" i="9" s="1"/>
  <c r="AP8" i="9" a="1"/>
  <c r="AP8" i="9" s="1"/>
  <c r="AQ8" i="9" a="1"/>
  <c r="AQ8" i="9" s="1"/>
  <c r="Y9" i="9" a="1"/>
  <c r="Y9" i="9" s="1"/>
  <c r="Z9" i="9" a="1"/>
  <c r="Z9" i="9" s="1"/>
  <c r="AA9" i="9" a="1"/>
  <c r="AA9" i="9" s="1"/>
  <c r="AB9" i="9" a="1"/>
  <c r="AB9" i="9" s="1"/>
  <c r="AC9" i="9" a="1"/>
  <c r="AC9" i="9" s="1"/>
  <c r="AD9" i="9" a="1"/>
  <c r="AD9" i="9" s="1"/>
  <c r="AE9" i="9" a="1"/>
  <c r="AE9" i="9" s="1"/>
  <c r="AG9" i="9" a="1"/>
  <c r="AG9" i="9" s="1"/>
  <c r="AH9" i="9" a="1"/>
  <c r="AH9" i="9" s="1"/>
  <c r="AI9" i="9" a="1"/>
  <c r="AI9" i="9" s="1"/>
  <c r="AJ9" i="9" a="1"/>
  <c r="AJ9" i="9" s="1"/>
  <c r="AK9" i="9" a="1"/>
  <c r="AK9" i="9" s="1"/>
  <c r="AL9" i="9" a="1"/>
  <c r="AL9" i="9" s="1"/>
  <c r="AM9" i="9" a="1"/>
  <c r="AM9" i="9" s="1"/>
  <c r="AN9" i="9" a="1"/>
  <c r="AN9" i="9" s="1"/>
  <c r="Y10" i="9" a="1"/>
  <c r="Y10" i="9" s="1"/>
  <c r="Z10" i="9" a="1"/>
  <c r="Z10" i="9" s="1"/>
  <c r="AA10" i="9" a="1"/>
  <c r="AA10" i="9" s="1"/>
  <c r="AB10" i="9" a="1"/>
  <c r="AB10" i="9" s="1"/>
  <c r="AC10" i="9" a="1"/>
  <c r="AC10" i="9" s="1"/>
  <c r="AD10" i="9" a="1"/>
  <c r="AD10" i="9" s="1"/>
  <c r="AE10" i="9" a="1"/>
  <c r="AE10" i="9" s="1"/>
  <c r="AG10" i="9" a="1"/>
  <c r="AG10" i="9" s="1"/>
  <c r="AH10" i="9" a="1"/>
  <c r="AH10" i="9" s="1"/>
  <c r="AI10" i="9" a="1"/>
  <c r="AI10" i="9" s="1"/>
  <c r="AJ10" i="9" a="1"/>
  <c r="AJ10" i="9" s="1"/>
  <c r="AK10" i="9" a="1"/>
  <c r="AK10" i="9" s="1"/>
  <c r="AL10" i="9" a="1"/>
  <c r="AL10" i="9" s="1"/>
  <c r="AM10" i="9" a="1"/>
  <c r="AM10" i="9" s="1"/>
  <c r="AN10" i="9" a="1"/>
  <c r="AN10" i="9" s="1"/>
  <c r="AO10" i="9" a="1"/>
  <c r="AO10" i="9" s="1"/>
  <c r="AP10" i="9" a="1"/>
  <c r="AP10" i="9" s="1"/>
  <c r="AQ10" i="9" a="1"/>
  <c r="AQ10" i="9" s="1"/>
  <c r="Y11" i="9" a="1"/>
  <c r="Y11" i="9" s="1"/>
  <c r="Z11" i="9" a="1"/>
  <c r="Z11" i="9" s="1"/>
  <c r="AA11" i="9" a="1"/>
  <c r="AA11" i="9" s="1"/>
  <c r="AB11" i="9" a="1"/>
  <c r="AB11" i="9" s="1"/>
  <c r="AC11" i="9" a="1"/>
  <c r="AC11" i="9" s="1"/>
  <c r="AD11" i="9" a="1"/>
  <c r="AD11" i="9" s="1"/>
  <c r="AE11" i="9" a="1"/>
  <c r="AE11" i="9" s="1"/>
  <c r="AG11" i="9" a="1"/>
  <c r="AG11" i="9" s="1"/>
  <c r="AH11" i="9" a="1"/>
  <c r="AH11" i="9" s="1"/>
  <c r="AI11" i="9" a="1"/>
  <c r="AI11" i="9" s="1"/>
  <c r="AJ11" i="9" a="1"/>
  <c r="AJ11" i="9" s="1"/>
  <c r="AK11" i="9" a="1"/>
  <c r="AK11" i="9" s="1"/>
  <c r="AL11" i="9" a="1"/>
  <c r="AL11" i="9" s="1"/>
  <c r="AM11" i="9" a="1"/>
  <c r="AM11" i="9" s="1"/>
  <c r="AN11" i="9" a="1"/>
  <c r="AN11" i="9" s="1"/>
  <c r="AO11" i="9" a="1"/>
  <c r="AO11" i="9" s="1"/>
  <c r="AP11" i="9" a="1"/>
  <c r="AP11" i="9" s="1"/>
  <c r="AQ11" i="9" a="1"/>
  <c r="AQ11" i="9" s="1"/>
  <c r="Y12" i="9" a="1"/>
  <c r="Y12" i="9" s="1"/>
  <c r="Z12" i="9" a="1"/>
  <c r="Z12" i="9" s="1"/>
  <c r="AA12" i="9" a="1"/>
  <c r="AA12" i="9" s="1"/>
  <c r="AB12" i="9" a="1"/>
  <c r="AB12" i="9" s="1"/>
  <c r="AC12" i="9" a="1"/>
  <c r="AC12" i="9" s="1"/>
  <c r="AD12" i="9" a="1"/>
  <c r="AD12" i="9" s="1"/>
  <c r="AE12" i="9" a="1"/>
  <c r="AE12" i="9" s="1"/>
  <c r="AG12" i="9" a="1"/>
  <c r="AG12" i="9" s="1"/>
  <c r="AH12" i="9" a="1"/>
  <c r="AH12" i="9" s="1"/>
  <c r="AI12" i="9" a="1"/>
  <c r="AI12" i="9" s="1"/>
  <c r="AJ12" i="9" a="1"/>
  <c r="AJ12" i="9" s="1"/>
  <c r="AK12" i="9" a="1"/>
  <c r="AK12" i="9" s="1"/>
  <c r="AL12" i="9" a="1"/>
  <c r="AL12" i="9" s="1"/>
  <c r="AM12" i="9" a="1"/>
  <c r="AM12" i="9" s="1"/>
  <c r="AN12" i="9" a="1"/>
  <c r="AN12" i="9" s="1"/>
  <c r="AO12" i="9" a="1"/>
  <c r="AO12" i="9" s="1"/>
  <c r="AP12" i="9" a="1"/>
  <c r="AP12" i="9" s="1"/>
  <c r="AQ12" i="9" a="1"/>
  <c r="AQ12" i="9" s="1"/>
  <c r="Y13" i="9" a="1"/>
  <c r="Y13" i="9" s="1"/>
  <c r="Z13" i="9" a="1"/>
  <c r="Z13" i="9" s="1"/>
  <c r="AA13" i="9" a="1"/>
  <c r="AA13" i="9" s="1"/>
  <c r="AB13" i="9" a="1"/>
  <c r="AB13" i="9" s="1"/>
  <c r="AC13" i="9" a="1"/>
  <c r="AC13" i="9" s="1"/>
  <c r="AD13" i="9" a="1"/>
  <c r="AD13" i="9" s="1"/>
  <c r="AE13" i="9" a="1"/>
  <c r="AE13" i="9" s="1"/>
  <c r="AG13" i="9" a="1"/>
  <c r="AG13" i="9" s="1"/>
  <c r="AH13" i="9" a="1"/>
  <c r="AH13" i="9" s="1"/>
  <c r="AI13" i="9" a="1"/>
  <c r="AI13" i="9" s="1"/>
  <c r="AJ13" i="9" a="1"/>
  <c r="AJ13" i="9" s="1"/>
  <c r="AK13" i="9" a="1"/>
  <c r="AK13" i="9" s="1"/>
  <c r="AL13" i="9" a="1"/>
  <c r="AL13" i="9" s="1"/>
  <c r="AM13" i="9" a="1"/>
  <c r="AM13" i="9" s="1"/>
  <c r="AN13" i="9" a="1"/>
  <c r="AN13" i="9" s="1"/>
  <c r="AO13" i="9" a="1"/>
  <c r="AO13" i="9" s="1"/>
  <c r="AP13" i="9" a="1"/>
  <c r="AP13" i="9" s="1"/>
  <c r="AQ13" i="9" a="1"/>
  <c r="AQ13" i="9" s="1"/>
  <c r="Y14" i="9" a="1"/>
  <c r="Y14" i="9" s="1"/>
  <c r="Z14" i="9" a="1"/>
  <c r="Z14" i="9" s="1"/>
  <c r="AA14" i="9" a="1"/>
  <c r="AA14" i="9" s="1"/>
  <c r="AB14" i="9" a="1"/>
  <c r="AB14" i="9" s="1"/>
  <c r="AC14" i="9" a="1"/>
  <c r="AC14" i="9" s="1"/>
  <c r="AD14" i="9" a="1"/>
  <c r="AD14" i="9" s="1"/>
  <c r="AE14" i="9" a="1"/>
  <c r="AE14" i="9" s="1"/>
  <c r="AG14" i="9" a="1"/>
  <c r="AG14" i="9" s="1"/>
  <c r="AH14" i="9" a="1"/>
  <c r="AH14" i="9" s="1"/>
  <c r="AI14" i="9" a="1"/>
  <c r="AI14" i="9" s="1"/>
  <c r="AJ14" i="9" a="1"/>
  <c r="AJ14" i="9" s="1"/>
  <c r="AK14" i="9" a="1"/>
  <c r="AK14" i="9" s="1"/>
  <c r="AL14" i="9" a="1"/>
  <c r="AL14" i="9" s="1"/>
  <c r="AM14" i="9" a="1"/>
  <c r="AM14" i="9" s="1"/>
  <c r="AN14" i="9" a="1"/>
  <c r="AN14" i="9" s="1"/>
  <c r="AO14" i="9" a="1"/>
  <c r="AO14" i="9" s="1"/>
  <c r="AP14" i="9" a="1"/>
  <c r="AP14" i="9" s="1"/>
  <c r="AQ14" i="9" a="1"/>
  <c r="AQ14" i="9" s="1"/>
  <c r="Y15" i="9" a="1"/>
  <c r="Y15" i="9" s="1"/>
  <c r="Z15" i="9" a="1"/>
  <c r="Z15" i="9" s="1"/>
  <c r="AA15" i="9" a="1"/>
  <c r="AA15" i="9" s="1"/>
  <c r="AB15" i="9" a="1"/>
  <c r="AB15" i="9" s="1"/>
  <c r="AC15" i="9" a="1"/>
  <c r="AC15" i="9" s="1"/>
  <c r="AD15" i="9" a="1"/>
  <c r="AD15" i="9" s="1"/>
  <c r="AE15" i="9" a="1"/>
  <c r="AE15" i="9" s="1"/>
  <c r="AG15" i="9" a="1"/>
  <c r="AG15" i="9" s="1"/>
  <c r="AH15" i="9" a="1"/>
  <c r="AH15" i="9" s="1"/>
  <c r="AI15" i="9" a="1"/>
  <c r="AI15" i="9" s="1"/>
  <c r="AJ15" i="9" a="1"/>
  <c r="AJ15" i="9" s="1"/>
  <c r="AK15" i="9" a="1"/>
  <c r="AK15" i="9" s="1"/>
  <c r="AL15" i="9" a="1"/>
  <c r="AL15" i="9" s="1"/>
  <c r="AM15" i="9" a="1"/>
  <c r="AM15" i="9" s="1"/>
  <c r="AN15" i="9" a="1"/>
  <c r="AN15" i="9" s="1"/>
  <c r="Y16" i="9" a="1"/>
  <c r="Y16" i="9" s="1"/>
  <c r="Z16" i="9" a="1"/>
  <c r="Z16" i="9" s="1"/>
  <c r="AA16" i="9" a="1"/>
  <c r="AA16" i="9" s="1"/>
  <c r="AB16" i="9" a="1"/>
  <c r="AB16" i="9" s="1"/>
  <c r="AC16" i="9" a="1"/>
  <c r="AC16" i="9" s="1"/>
  <c r="AD16" i="9" a="1"/>
  <c r="AD16" i="9" s="1"/>
  <c r="AE16" i="9" a="1"/>
  <c r="AE16" i="9" s="1"/>
  <c r="AG16" i="9" a="1"/>
  <c r="AG16" i="9" s="1"/>
  <c r="AH16" i="9" a="1"/>
  <c r="AH16" i="9" s="1"/>
  <c r="AI16" i="9" a="1"/>
  <c r="AI16" i="9" s="1"/>
  <c r="AJ16" i="9" a="1"/>
  <c r="AJ16" i="9" s="1"/>
  <c r="AK16" i="9" a="1"/>
  <c r="AK16" i="9" s="1"/>
  <c r="AL16" i="9" a="1"/>
  <c r="AL16" i="9" s="1"/>
  <c r="AM16" i="9" a="1"/>
  <c r="AM16" i="9" s="1"/>
  <c r="AN16" i="9" a="1"/>
  <c r="AN16" i="9" s="1"/>
  <c r="AO16" i="9" a="1"/>
  <c r="AO16" i="9" s="1"/>
  <c r="AP16" i="9" a="1"/>
  <c r="AP16" i="9" s="1"/>
  <c r="AQ16" i="9" a="1"/>
  <c r="AQ16" i="9" s="1"/>
  <c r="Y17" i="9" a="1"/>
  <c r="Y17" i="9" s="1"/>
  <c r="Z17" i="9" a="1"/>
  <c r="Z17" i="9" s="1"/>
  <c r="AA17" i="9" a="1"/>
  <c r="AA17" i="9" s="1"/>
  <c r="AB17" i="9" a="1"/>
  <c r="AB17" i="9" s="1"/>
  <c r="AC17" i="9" a="1"/>
  <c r="AC17" i="9" s="1"/>
  <c r="AD17" i="9" a="1"/>
  <c r="AD17" i="9" s="1"/>
  <c r="AE17" i="9" a="1"/>
  <c r="AE17" i="9" s="1"/>
  <c r="AG17" i="9" a="1"/>
  <c r="AG17" i="9" s="1"/>
  <c r="AH17" i="9" a="1"/>
  <c r="AH17" i="9" s="1"/>
  <c r="AI17" i="9" a="1"/>
  <c r="AI17" i="9" s="1"/>
  <c r="AJ17" i="9" a="1"/>
  <c r="AJ17" i="9" s="1"/>
  <c r="AK17" i="9" a="1"/>
  <c r="AK17" i="9" s="1"/>
  <c r="AL17" i="9" a="1"/>
  <c r="AL17" i="9" s="1"/>
  <c r="AM17" i="9" a="1"/>
  <c r="AM17" i="9" s="1"/>
  <c r="AN17" i="9" a="1"/>
  <c r="AN17" i="9" s="1"/>
  <c r="AO17" i="9" a="1"/>
  <c r="AO17" i="9" s="1"/>
  <c r="AP17" i="9" a="1"/>
  <c r="AP17" i="9" s="1"/>
  <c r="AQ17" i="9" a="1"/>
  <c r="AQ17" i="9" s="1"/>
  <c r="Y18" i="9" a="1"/>
  <c r="Y18" i="9" s="1"/>
  <c r="Z18" i="9" a="1"/>
  <c r="Z18" i="9" s="1"/>
  <c r="AA18" i="9" a="1"/>
  <c r="AA18" i="9" s="1"/>
  <c r="AB18" i="9" a="1"/>
  <c r="AB18" i="9" s="1"/>
  <c r="AC18" i="9" a="1"/>
  <c r="AC18" i="9" s="1"/>
  <c r="AD18" i="9" a="1"/>
  <c r="AD18" i="9" s="1"/>
  <c r="AE18" i="9" a="1"/>
  <c r="AE18" i="9" s="1"/>
  <c r="AG18" i="9" a="1"/>
  <c r="AG18" i="9" s="1"/>
  <c r="AH18" i="9" a="1"/>
  <c r="AH18" i="9" s="1"/>
  <c r="AI18" i="9" a="1"/>
  <c r="AI18" i="9" s="1"/>
  <c r="AJ18" i="9" a="1"/>
  <c r="AJ18" i="9" s="1"/>
  <c r="AK18" i="9" a="1"/>
  <c r="AK18" i="9" s="1"/>
  <c r="AL18" i="9" a="1"/>
  <c r="AL18" i="9" s="1"/>
  <c r="AM18" i="9" a="1"/>
  <c r="AM18" i="9" s="1"/>
  <c r="AN18" i="9" a="1"/>
  <c r="AN18" i="9" s="1"/>
  <c r="AO18" i="9" a="1"/>
  <c r="AO18" i="9" s="1"/>
  <c r="AP18" i="9" a="1"/>
  <c r="AP18" i="9" s="1"/>
  <c r="AQ18" i="9" a="1"/>
  <c r="AQ18" i="9" s="1"/>
  <c r="Y19" i="9" a="1"/>
  <c r="Y19" i="9" s="1"/>
  <c r="Z19" i="9" a="1"/>
  <c r="Z19" i="9" s="1"/>
  <c r="AA19" i="9" a="1"/>
  <c r="AA19" i="9" s="1"/>
  <c r="AB19" i="9" a="1"/>
  <c r="AB19" i="9" s="1"/>
  <c r="AC19" i="9" a="1"/>
  <c r="AC19" i="9" s="1"/>
  <c r="AD19" i="9" a="1"/>
  <c r="AD19" i="9" s="1"/>
  <c r="AE19" i="9" a="1"/>
  <c r="AE19" i="9" s="1"/>
  <c r="AG19" i="9" a="1"/>
  <c r="AG19" i="9" s="1"/>
  <c r="AH19" i="9" a="1"/>
  <c r="AH19" i="9" s="1"/>
  <c r="AI19" i="9" a="1"/>
  <c r="AI19" i="9" s="1"/>
  <c r="AJ19" i="9" a="1"/>
  <c r="AJ19" i="9" s="1"/>
  <c r="AK19" i="9" a="1"/>
  <c r="AK19" i="9" s="1"/>
  <c r="AL19" i="9" a="1"/>
  <c r="AL19" i="9" s="1"/>
  <c r="AM19" i="9" a="1"/>
  <c r="AM19" i="9" s="1"/>
  <c r="AN19" i="9" a="1"/>
  <c r="AN19" i="9" s="1"/>
  <c r="AO19" i="9" a="1"/>
  <c r="AO19" i="9" s="1"/>
  <c r="AP19" i="9" a="1"/>
  <c r="AP19" i="9" s="1"/>
  <c r="AQ19" i="9" a="1"/>
  <c r="AQ19" i="9" s="1"/>
  <c r="Y20" i="9" a="1"/>
  <c r="Y20" i="9" s="1"/>
  <c r="Z20" i="9" a="1"/>
  <c r="Z20" i="9" s="1"/>
  <c r="AA20" i="9" a="1"/>
  <c r="AA20" i="9" s="1"/>
  <c r="AB20" i="9" a="1"/>
  <c r="AB20" i="9" s="1"/>
  <c r="AC20" i="9" a="1"/>
  <c r="AC20" i="9" s="1"/>
  <c r="AD20" i="9" a="1"/>
  <c r="AD20" i="9" s="1"/>
  <c r="AE20" i="9" a="1"/>
  <c r="AE20" i="9" s="1"/>
  <c r="AG20" i="9" a="1"/>
  <c r="AG20" i="9" s="1"/>
  <c r="AH20" i="9" a="1"/>
  <c r="AH20" i="9" s="1"/>
  <c r="AI20" i="9" a="1"/>
  <c r="AI20" i="9" s="1"/>
  <c r="AJ20" i="9" a="1"/>
  <c r="AJ20" i="9" s="1"/>
  <c r="AK20" i="9" a="1"/>
  <c r="AK20" i="9" s="1"/>
  <c r="AL20" i="9" a="1"/>
  <c r="AL20" i="9" s="1"/>
  <c r="AM20" i="9" a="1"/>
  <c r="AM20" i="9" s="1"/>
  <c r="AN20" i="9" a="1"/>
  <c r="AN20" i="9" s="1"/>
  <c r="AO20" i="9" a="1"/>
  <c r="AO20" i="9" s="1"/>
  <c r="AP20" i="9" a="1"/>
  <c r="AP20" i="9" s="1"/>
  <c r="AQ20" i="9" a="1"/>
  <c r="AQ20" i="9" s="1"/>
  <c r="Y21" i="9" a="1"/>
  <c r="Y21" i="9" s="1"/>
  <c r="Z21" i="9" a="1"/>
  <c r="Z21" i="9" s="1"/>
  <c r="AA21" i="9" a="1"/>
  <c r="AA21" i="9" s="1"/>
  <c r="AB21" i="9" a="1"/>
  <c r="AB21" i="9" s="1"/>
  <c r="AC21" i="9" a="1"/>
  <c r="AC21" i="9" s="1"/>
  <c r="AD21" i="9" a="1"/>
  <c r="AD21" i="9" s="1"/>
  <c r="AE21" i="9" a="1"/>
  <c r="AE21" i="9" s="1"/>
  <c r="AG21" i="9" a="1"/>
  <c r="AG21" i="9" s="1"/>
  <c r="AH21" i="9" a="1"/>
  <c r="AH21" i="9" s="1"/>
  <c r="AJ21" i="9" a="1"/>
  <c r="AJ21" i="9" s="1"/>
  <c r="AK21" i="9" a="1"/>
  <c r="AK21" i="9" s="1"/>
  <c r="AL21" i="9" a="1"/>
  <c r="AL21" i="9" s="1"/>
  <c r="AM21" i="9" a="1"/>
  <c r="AM21" i="9" s="1"/>
  <c r="AN21" i="9" a="1"/>
  <c r="AN21" i="9" s="1"/>
  <c r="Y22" i="9" a="1"/>
  <c r="Y22" i="9" s="1"/>
  <c r="Z22" i="9" a="1"/>
  <c r="Z22" i="9" s="1"/>
  <c r="AA22" i="9" a="1"/>
  <c r="AA22" i="9" s="1"/>
  <c r="AB22" i="9" a="1"/>
  <c r="AB22" i="9" s="1"/>
  <c r="AC22" i="9" a="1"/>
  <c r="AC22" i="9" s="1"/>
  <c r="AD22" i="9" a="1"/>
  <c r="AD22" i="9" s="1"/>
  <c r="AE22" i="9" a="1"/>
  <c r="AE22" i="9" s="1"/>
  <c r="AG22" i="9" a="1"/>
  <c r="AG22" i="9" s="1"/>
  <c r="AH22" i="9" a="1"/>
  <c r="AH22" i="9" s="1"/>
  <c r="AJ22" i="9" a="1"/>
  <c r="AJ22" i="9" s="1"/>
  <c r="AK22" i="9" a="1"/>
  <c r="AK22" i="9" s="1"/>
  <c r="AL22" i="9" a="1"/>
  <c r="AL22" i="9" s="1"/>
  <c r="AM22" i="9" a="1"/>
  <c r="AM22" i="9" s="1"/>
  <c r="AN22" i="9" a="1"/>
  <c r="AN22" i="9" s="1"/>
  <c r="AO22" i="9" a="1"/>
  <c r="AO22" i="9" s="1"/>
  <c r="AP22" i="9" a="1"/>
  <c r="AP22" i="9" s="1"/>
  <c r="AQ22" i="9" a="1"/>
  <c r="AQ22" i="9" s="1"/>
  <c r="Y23" i="9" a="1"/>
  <c r="Y23" i="9" s="1"/>
  <c r="Z23" i="9" a="1"/>
  <c r="Z23" i="9" s="1"/>
  <c r="AA23" i="9" a="1"/>
  <c r="AA23" i="9" s="1"/>
  <c r="AB23" i="9" a="1"/>
  <c r="AB23" i="9" s="1"/>
  <c r="AC23" i="9" a="1"/>
  <c r="AC23" i="9" s="1"/>
  <c r="AD23" i="9" a="1"/>
  <c r="AD23" i="9" s="1"/>
  <c r="AE23" i="9" a="1"/>
  <c r="AE23" i="9" s="1"/>
  <c r="AG23" i="9" a="1"/>
  <c r="AG23" i="9" s="1"/>
  <c r="AH23" i="9" a="1"/>
  <c r="AH23" i="9" s="1"/>
  <c r="AI23" i="9" a="1"/>
  <c r="AI23" i="9" s="1"/>
  <c r="AJ23" i="9" a="1"/>
  <c r="AJ23" i="9" s="1"/>
  <c r="AK23" i="9" a="1"/>
  <c r="AK23" i="9" s="1"/>
  <c r="AL23" i="9" a="1"/>
  <c r="AL23" i="9" s="1"/>
  <c r="AM23" i="9" a="1"/>
  <c r="AM23" i="9" s="1"/>
  <c r="AN23" i="9" a="1"/>
  <c r="AN23" i="9" s="1"/>
  <c r="AO23" i="9" a="1"/>
  <c r="AO23" i="9" s="1"/>
  <c r="AP23" i="9" a="1"/>
  <c r="AP23" i="9" s="1"/>
  <c r="AQ23" i="9" a="1"/>
  <c r="AQ23" i="9" s="1"/>
  <c r="Y24" i="9" a="1"/>
  <c r="Y24" i="9" s="1"/>
  <c r="Z24" i="9" a="1"/>
  <c r="Z24" i="9" s="1"/>
  <c r="AA24" i="9" a="1"/>
  <c r="AA24" i="9" s="1"/>
  <c r="AB24" i="9" a="1"/>
  <c r="AB24" i="9" s="1"/>
  <c r="AC24" i="9" a="1"/>
  <c r="AC24" i="9" s="1"/>
  <c r="AD24" i="9" a="1"/>
  <c r="AD24" i="9" s="1"/>
  <c r="AE24" i="9" a="1"/>
  <c r="AE24" i="9" s="1"/>
  <c r="AG24" i="9" a="1"/>
  <c r="AG24" i="9" s="1"/>
  <c r="AH24" i="9" a="1"/>
  <c r="AH24" i="9" s="1"/>
  <c r="AI24" i="9" a="1"/>
  <c r="AI24" i="9" s="1"/>
  <c r="AJ24" i="9" a="1"/>
  <c r="AJ24" i="9" s="1"/>
  <c r="AK24" i="9" a="1"/>
  <c r="AK24" i="9" s="1"/>
  <c r="AL24" i="9" a="1"/>
  <c r="AL24" i="9" s="1"/>
  <c r="AM24" i="9" a="1"/>
  <c r="AM24" i="9" s="1"/>
  <c r="AN24" i="9" a="1"/>
  <c r="AN24" i="9" s="1"/>
  <c r="AO24" i="9" a="1"/>
  <c r="AO24" i="9" s="1"/>
  <c r="AP24" i="9" a="1"/>
  <c r="AP24" i="9" s="1"/>
  <c r="AQ24" i="9" a="1"/>
  <c r="AQ24" i="9" s="1"/>
  <c r="Y25" i="9" a="1"/>
  <c r="Y25" i="9" s="1"/>
  <c r="Z25" i="9" a="1"/>
  <c r="Z25" i="9" s="1"/>
  <c r="AA25" i="9" a="1"/>
  <c r="AA25" i="9" s="1"/>
  <c r="AB25" i="9" a="1"/>
  <c r="AB25" i="9" s="1"/>
  <c r="AC25" i="9" a="1"/>
  <c r="AC25" i="9" s="1"/>
  <c r="AD25" i="9" a="1"/>
  <c r="AD25" i="9" s="1"/>
  <c r="AE25" i="9" a="1"/>
  <c r="AE25" i="9" s="1"/>
  <c r="AG25" i="9" a="1"/>
  <c r="AG25" i="9" s="1"/>
  <c r="AH25" i="9" a="1"/>
  <c r="AH25" i="9" s="1"/>
  <c r="AI25" i="9" a="1"/>
  <c r="AI25" i="9" s="1"/>
  <c r="AJ25" i="9" a="1"/>
  <c r="AJ25" i="9" s="1"/>
  <c r="AK25" i="9" a="1"/>
  <c r="AK25" i="9" s="1"/>
  <c r="AL25" i="9" a="1"/>
  <c r="AL25" i="9" s="1"/>
  <c r="AM25" i="9" a="1"/>
  <c r="AM25" i="9" s="1"/>
  <c r="AN25" i="9" a="1"/>
  <c r="AN25" i="9" s="1"/>
  <c r="AO25" i="9" a="1"/>
  <c r="AO25" i="9" s="1"/>
  <c r="AP25" i="9" a="1"/>
  <c r="AP25" i="9" s="1"/>
  <c r="AQ25" i="9" a="1"/>
  <c r="AQ25" i="9" s="1"/>
  <c r="Y26" i="9" a="1"/>
  <c r="Y26" i="9" s="1"/>
  <c r="Z26" i="9" a="1"/>
  <c r="Z26" i="9" s="1"/>
  <c r="AA26" i="9" a="1"/>
  <c r="AA26" i="9" s="1"/>
  <c r="AB26" i="9" a="1"/>
  <c r="AB26" i="9" s="1"/>
  <c r="AC26" i="9" a="1"/>
  <c r="AC26" i="9" s="1"/>
  <c r="AD26" i="9" a="1"/>
  <c r="AD26" i="9" s="1"/>
  <c r="AE26" i="9" a="1"/>
  <c r="AE26" i="9" s="1"/>
  <c r="AG26" i="9" a="1"/>
  <c r="AG26" i="9" s="1"/>
  <c r="AH26" i="9" a="1"/>
  <c r="AH26" i="9" s="1"/>
  <c r="AI26" i="9" a="1"/>
  <c r="AI26" i="9" s="1"/>
  <c r="AJ26" i="9" a="1"/>
  <c r="AJ26" i="9" s="1"/>
  <c r="AK26" i="9" a="1"/>
  <c r="AK26" i="9" s="1"/>
  <c r="AL26" i="9" a="1"/>
  <c r="AL26" i="9" s="1"/>
  <c r="AM26" i="9" a="1"/>
  <c r="AM26" i="9" s="1"/>
  <c r="AN26" i="9" a="1"/>
  <c r="AN26" i="9" s="1"/>
  <c r="AO26" i="9" a="1"/>
  <c r="AO26" i="9" s="1"/>
  <c r="AP26" i="9" a="1"/>
  <c r="AP26" i="9" s="1"/>
  <c r="AQ26" i="9" a="1"/>
  <c r="AQ26" i="9" s="1"/>
  <c r="Y27" i="9" a="1"/>
  <c r="Y27" i="9" s="1"/>
  <c r="Z27" i="9" a="1"/>
  <c r="Z27" i="9" s="1"/>
  <c r="AA27" i="9" a="1"/>
  <c r="AA27" i="9" s="1"/>
  <c r="AB27" i="9" a="1"/>
  <c r="AB27" i="9" s="1"/>
  <c r="AC27" i="9" a="1"/>
  <c r="AC27" i="9" s="1"/>
  <c r="AD27" i="9" a="1"/>
  <c r="AD27" i="9" s="1"/>
  <c r="AE27" i="9" a="1"/>
  <c r="AE27" i="9" s="1"/>
  <c r="AG27" i="9" a="1"/>
  <c r="AG27" i="9" s="1"/>
  <c r="AH27" i="9" a="1"/>
  <c r="AH27" i="9" s="1"/>
  <c r="AI27" i="9" a="1"/>
  <c r="AI27" i="9" s="1"/>
  <c r="AJ27" i="9" a="1"/>
  <c r="AJ27" i="9" s="1"/>
  <c r="AK27" i="9" a="1"/>
  <c r="AK27" i="9" s="1"/>
  <c r="AL27" i="9" a="1"/>
  <c r="AL27" i="9" s="1"/>
  <c r="AM27" i="9" a="1"/>
  <c r="AM27" i="9" s="1"/>
  <c r="AN27" i="9" a="1"/>
  <c r="AN27" i="9" s="1"/>
  <c r="AO27" i="9" a="1"/>
  <c r="AO27" i="9" s="1"/>
  <c r="AP27" i="9" a="1"/>
  <c r="AP27" i="9" s="1"/>
  <c r="AQ27" i="9" a="1"/>
  <c r="AQ27" i="9" s="1"/>
  <c r="Y28" i="9" a="1"/>
  <c r="Y28" i="9" s="1"/>
  <c r="Z28" i="9" a="1"/>
  <c r="Z28" i="9" s="1"/>
  <c r="AA28" i="9" a="1"/>
  <c r="AA28" i="9" s="1"/>
  <c r="AB28" i="9" a="1"/>
  <c r="AB28" i="9" s="1"/>
  <c r="AC28" i="9" a="1"/>
  <c r="AC28" i="9" s="1"/>
  <c r="AD28" i="9" a="1"/>
  <c r="AD28" i="9" s="1"/>
  <c r="AE28" i="9" a="1"/>
  <c r="AE28" i="9" s="1"/>
  <c r="AG28" i="9" a="1"/>
  <c r="AG28" i="9" s="1"/>
  <c r="AH28" i="9" a="1"/>
  <c r="AH28" i="9" s="1"/>
  <c r="AI28" i="9" a="1"/>
  <c r="AI28" i="9" s="1"/>
  <c r="AJ28" i="9" a="1"/>
  <c r="AJ28" i="9" s="1"/>
  <c r="AK28" i="9" a="1"/>
  <c r="AK28" i="9" s="1"/>
  <c r="AL28" i="9" a="1"/>
  <c r="AL28" i="9" s="1"/>
  <c r="AM28" i="9" a="1"/>
  <c r="AM28" i="9" s="1"/>
  <c r="AN28" i="9" a="1"/>
  <c r="AN28" i="9" s="1"/>
  <c r="AO28" i="9" a="1"/>
  <c r="AO28" i="9" s="1"/>
  <c r="AP28" i="9" a="1"/>
  <c r="AP28" i="9" s="1"/>
  <c r="AQ28" i="9" a="1"/>
  <c r="AQ28" i="9" s="1"/>
  <c r="Y29" i="9" a="1"/>
  <c r="Y29" i="9" s="1"/>
  <c r="Z29" i="9" a="1"/>
  <c r="Z29" i="9" s="1"/>
  <c r="AA29" i="9" a="1"/>
  <c r="AA29" i="9" s="1"/>
  <c r="AB29" i="9" a="1"/>
  <c r="AB29" i="9" s="1"/>
  <c r="AC29" i="9" a="1"/>
  <c r="AC29" i="9" s="1"/>
  <c r="AD29" i="9" a="1"/>
  <c r="AD29" i="9" s="1"/>
  <c r="AE29" i="9" a="1"/>
  <c r="AE29" i="9" s="1"/>
  <c r="AG29" i="9" a="1"/>
  <c r="AG29" i="9" s="1"/>
  <c r="AH29" i="9" a="1"/>
  <c r="AH29" i="9" s="1"/>
  <c r="AI29" i="9" a="1"/>
  <c r="AI29" i="9" s="1"/>
  <c r="AJ29" i="9" a="1"/>
  <c r="AJ29" i="9" s="1"/>
  <c r="AK29" i="9" a="1"/>
  <c r="AK29" i="9" s="1"/>
  <c r="AL29" i="9" a="1"/>
  <c r="AL29" i="9" s="1"/>
  <c r="AM29" i="9" a="1"/>
  <c r="AM29" i="9" s="1"/>
  <c r="AN29" i="9" a="1"/>
  <c r="AN29" i="9" s="1"/>
  <c r="AO29" i="9" a="1"/>
  <c r="AO29" i="9" s="1"/>
  <c r="AP29" i="9" a="1"/>
  <c r="AP29" i="9" s="1"/>
  <c r="AQ29" i="9" a="1"/>
  <c r="AQ29" i="9" s="1"/>
  <c r="Y30" i="9" a="1"/>
  <c r="Y30" i="9" s="1"/>
  <c r="Z30" i="9" a="1"/>
  <c r="Z30" i="9" s="1"/>
  <c r="AA30" i="9" a="1"/>
  <c r="AA30" i="9" s="1"/>
  <c r="AB30" i="9" a="1"/>
  <c r="AB30" i="9" s="1"/>
  <c r="AC30" i="9" a="1"/>
  <c r="AC30" i="9" s="1"/>
  <c r="AD30" i="9" a="1"/>
  <c r="AD30" i="9" s="1"/>
  <c r="AE30" i="9" a="1"/>
  <c r="AE30" i="9" s="1"/>
  <c r="AG30" i="9" a="1"/>
  <c r="AG30" i="9" s="1"/>
  <c r="AH30" i="9" a="1"/>
  <c r="AH30" i="9" s="1"/>
  <c r="AJ30" i="9" a="1"/>
  <c r="AJ30" i="9" s="1"/>
  <c r="AK30" i="9" a="1"/>
  <c r="AK30" i="9" s="1"/>
  <c r="AL30" i="9" a="1"/>
  <c r="AL30" i="9" s="1"/>
  <c r="AM30" i="9" a="1"/>
  <c r="AM30" i="9" s="1"/>
  <c r="AN30" i="9" a="1"/>
  <c r="AN30" i="9" s="1"/>
  <c r="AO30" i="9" a="1"/>
  <c r="AO30" i="9" s="1"/>
  <c r="AP30" i="9" a="1"/>
  <c r="AP30" i="9" s="1"/>
  <c r="AQ30" i="9" a="1"/>
  <c r="AQ30" i="9" s="1"/>
  <c r="Y31" i="9" a="1"/>
  <c r="Y31" i="9" s="1"/>
  <c r="Z31" i="9" a="1"/>
  <c r="Z31" i="9" s="1"/>
  <c r="AA31" i="9" a="1"/>
  <c r="AA31" i="9" s="1"/>
  <c r="AB31" i="9" a="1"/>
  <c r="AB31" i="9" s="1"/>
  <c r="AC31" i="9" a="1"/>
  <c r="AC31" i="9" s="1"/>
  <c r="AD31" i="9" a="1"/>
  <c r="AD31" i="9" s="1"/>
  <c r="AE31" i="9" a="1"/>
  <c r="AE31" i="9" s="1"/>
  <c r="AG31" i="9" a="1"/>
  <c r="AG31" i="9" s="1"/>
  <c r="AH31" i="9" a="1"/>
  <c r="AH31" i="9" s="1"/>
  <c r="AI31" i="9" a="1"/>
  <c r="AI31" i="9" s="1"/>
  <c r="AJ31" i="9" a="1"/>
  <c r="AJ31" i="9" s="1"/>
  <c r="AK31" i="9" a="1"/>
  <c r="AK31" i="9" s="1"/>
  <c r="AL31" i="9" a="1"/>
  <c r="AL31" i="9" s="1"/>
  <c r="AM31" i="9" a="1"/>
  <c r="AM31" i="9" s="1"/>
  <c r="AN31" i="9" a="1"/>
  <c r="AN31" i="9" s="1"/>
  <c r="AO31" i="9" a="1"/>
  <c r="AO31" i="9" s="1"/>
  <c r="AP31" i="9" a="1"/>
  <c r="AP31" i="9" s="1"/>
  <c r="AQ31" i="9" a="1"/>
  <c r="AQ31" i="9" s="1"/>
  <c r="Y32" i="9" a="1"/>
  <c r="Y32" i="9" s="1"/>
  <c r="Z32" i="9" a="1"/>
  <c r="Z32" i="9" s="1"/>
  <c r="AA32" i="9" a="1"/>
  <c r="AA32" i="9" s="1"/>
  <c r="AB32" i="9" a="1"/>
  <c r="AB32" i="9" s="1"/>
  <c r="AC32" i="9" a="1"/>
  <c r="AC32" i="9" s="1"/>
  <c r="AD32" i="9" a="1"/>
  <c r="AD32" i="9" s="1"/>
  <c r="AE32" i="9" a="1"/>
  <c r="AE32" i="9" s="1"/>
  <c r="AG32" i="9" a="1"/>
  <c r="AG32" i="9" s="1"/>
  <c r="AH32" i="9" a="1"/>
  <c r="AH32" i="9" s="1"/>
  <c r="AI32" i="9" a="1"/>
  <c r="AI32" i="9" s="1"/>
  <c r="AJ32" i="9" a="1"/>
  <c r="AJ32" i="9" s="1"/>
  <c r="AK32" i="9" a="1"/>
  <c r="AK32" i="9" s="1"/>
  <c r="AL32" i="9" a="1"/>
  <c r="AL32" i="9" s="1"/>
  <c r="AM32" i="9" a="1"/>
  <c r="AM32" i="9" s="1"/>
  <c r="AN32" i="9" a="1"/>
  <c r="AN32" i="9" s="1"/>
  <c r="AO32" i="9" a="1"/>
  <c r="AO32" i="9" s="1"/>
  <c r="AP32" i="9" a="1"/>
  <c r="AP32" i="9" s="1"/>
  <c r="AQ32" i="9" a="1"/>
  <c r="AQ32" i="9" s="1"/>
  <c r="Y33" i="9" a="1"/>
  <c r="Y33" i="9" s="1"/>
  <c r="Z33" i="9" a="1"/>
  <c r="Z33" i="9" s="1"/>
  <c r="AA33" i="9" a="1"/>
  <c r="AA33" i="9" s="1"/>
  <c r="AB33" i="9" a="1"/>
  <c r="AB33" i="9" s="1"/>
  <c r="AC33" i="9" a="1"/>
  <c r="AC33" i="9" s="1"/>
  <c r="AD33" i="9" a="1"/>
  <c r="AD33" i="9" s="1"/>
  <c r="AE33" i="9" a="1"/>
  <c r="AE33" i="9" s="1"/>
  <c r="AG33" i="9" a="1"/>
  <c r="AG33" i="9" s="1"/>
  <c r="AH33" i="9" a="1"/>
  <c r="AH33" i="9" s="1"/>
  <c r="AI33" i="9" a="1"/>
  <c r="AI33" i="9" s="1"/>
  <c r="AJ33" i="9" a="1"/>
  <c r="AJ33" i="9" s="1"/>
  <c r="AK33" i="9" a="1"/>
  <c r="AK33" i="9" s="1"/>
  <c r="AL33" i="9" a="1"/>
  <c r="AL33" i="9" s="1"/>
  <c r="AM33" i="9" a="1"/>
  <c r="AM33" i="9" s="1"/>
  <c r="AN33" i="9" a="1"/>
  <c r="AN33" i="9" s="1"/>
  <c r="AO33" i="9" a="1"/>
  <c r="AO33" i="9" s="1"/>
  <c r="AP33" i="9" a="1"/>
  <c r="AP33" i="9" s="1"/>
  <c r="AQ33" i="9" a="1"/>
  <c r="AQ33" i="9" s="1"/>
  <c r="Y34" i="9" a="1"/>
  <c r="Y34" i="9" s="1"/>
  <c r="Z34" i="9" a="1"/>
  <c r="Z34" i="9" s="1"/>
  <c r="AA34" i="9" a="1"/>
  <c r="AA34" i="9" s="1"/>
  <c r="AB34" i="9" a="1"/>
  <c r="AB34" i="9" s="1"/>
  <c r="AC34" i="9" a="1"/>
  <c r="AC34" i="9" s="1"/>
  <c r="AD34" i="9" a="1"/>
  <c r="AD34" i="9" s="1"/>
  <c r="AE34" i="9" a="1"/>
  <c r="AE34" i="9" s="1"/>
  <c r="AG34" i="9" a="1"/>
  <c r="AG34" i="9" s="1"/>
  <c r="AH34" i="9" a="1"/>
  <c r="AH34" i="9" s="1"/>
  <c r="AI34" i="9" a="1"/>
  <c r="AI34" i="9" s="1"/>
  <c r="AJ34" i="9" a="1"/>
  <c r="AJ34" i="9" s="1"/>
  <c r="AK34" i="9" a="1"/>
  <c r="AK34" i="9" s="1"/>
  <c r="AL34" i="9" a="1"/>
  <c r="AL34" i="9" s="1"/>
  <c r="AM34" i="9" a="1"/>
  <c r="AM34" i="9" s="1"/>
  <c r="AN34" i="9" a="1"/>
  <c r="AN34" i="9" s="1"/>
  <c r="AO34" i="9" a="1"/>
  <c r="AO34" i="9" s="1"/>
  <c r="AP34" i="9" a="1"/>
  <c r="AP34" i="9" s="1"/>
  <c r="AQ34" i="9" a="1"/>
  <c r="AQ34" i="9" s="1"/>
  <c r="Y35" i="9" a="1"/>
  <c r="Y35" i="9" s="1"/>
  <c r="Z35" i="9" a="1"/>
  <c r="Z35" i="9" s="1"/>
  <c r="AA35" i="9" a="1"/>
  <c r="AA35" i="9" s="1"/>
  <c r="AB35" i="9" a="1"/>
  <c r="AB35" i="9" s="1"/>
  <c r="AC35" i="9" a="1"/>
  <c r="AC35" i="9" s="1"/>
  <c r="AD35" i="9" a="1"/>
  <c r="AD35" i="9" s="1"/>
  <c r="AE35" i="9" a="1"/>
  <c r="AE35" i="9" s="1"/>
  <c r="AG35" i="9" a="1"/>
  <c r="AG35" i="9" s="1"/>
  <c r="AH35" i="9" a="1"/>
  <c r="AH35" i="9" s="1"/>
  <c r="AI35" i="9" a="1"/>
  <c r="AI35" i="9" s="1"/>
  <c r="AJ35" i="9" a="1"/>
  <c r="AJ35" i="9" s="1"/>
  <c r="AK35" i="9" a="1"/>
  <c r="AK35" i="9" s="1"/>
  <c r="AL35" i="9" a="1"/>
  <c r="AL35" i="9" s="1"/>
  <c r="AM35" i="9" a="1"/>
  <c r="AM35" i="9" s="1"/>
  <c r="AN35" i="9" a="1"/>
  <c r="AN35" i="9" s="1"/>
  <c r="AO35" i="9" a="1"/>
  <c r="AO35" i="9" s="1"/>
  <c r="AP35" i="9" a="1"/>
  <c r="AP35" i="9" s="1"/>
  <c r="AQ35" i="9" a="1"/>
  <c r="AQ35" i="9" s="1"/>
  <c r="Y36" i="9" a="1"/>
  <c r="Y36" i="9" s="1"/>
  <c r="Z36" i="9" a="1"/>
  <c r="Z36" i="9" s="1"/>
  <c r="AA36" i="9" a="1"/>
  <c r="AA36" i="9" s="1"/>
  <c r="AB36" i="9" a="1"/>
  <c r="AB36" i="9" s="1"/>
  <c r="AC36" i="9" a="1"/>
  <c r="AC36" i="9" s="1"/>
  <c r="AD36" i="9" a="1"/>
  <c r="AD36" i="9" s="1"/>
  <c r="AE36" i="9" a="1"/>
  <c r="AE36" i="9" s="1"/>
  <c r="AG36" i="9" a="1"/>
  <c r="AG36" i="9" s="1"/>
  <c r="AH36" i="9" a="1"/>
  <c r="AH36" i="9" s="1"/>
  <c r="AI36" i="9" a="1"/>
  <c r="AI36" i="9" s="1"/>
  <c r="AJ36" i="9" a="1"/>
  <c r="AJ36" i="9" s="1"/>
  <c r="AK36" i="9" a="1"/>
  <c r="AK36" i="9" s="1"/>
  <c r="AL36" i="9" a="1"/>
  <c r="AL36" i="9" s="1"/>
  <c r="AM36" i="9" a="1"/>
  <c r="AM36" i="9" s="1"/>
  <c r="AN36" i="9" a="1"/>
  <c r="AN36" i="9" s="1"/>
  <c r="AO36" i="9" a="1"/>
  <c r="AO36" i="9" s="1"/>
  <c r="AP36" i="9" a="1"/>
  <c r="AP36" i="9" s="1"/>
  <c r="AQ36" i="9" a="1"/>
  <c r="AQ36" i="9" s="1"/>
  <c r="Y37" i="9" a="1"/>
  <c r="Y37" i="9" s="1"/>
  <c r="Z37" i="9" a="1"/>
  <c r="Z37" i="9" s="1"/>
  <c r="AA37" i="9" a="1"/>
  <c r="AA37" i="9" s="1"/>
  <c r="AB37" i="9" a="1"/>
  <c r="AB37" i="9" s="1"/>
  <c r="AC37" i="9" a="1"/>
  <c r="AC37" i="9" s="1"/>
  <c r="AD37" i="9" a="1"/>
  <c r="AD37" i="9" s="1"/>
  <c r="AE37" i="9" a="1"/>
  <c r="AE37" i="9" s="1"/>
  <c r="AG37" i="9" a="1"/>
  <c r="AG37" i="9" s="1"/>
  <c r="AH37" i="9" a="1"/>
  <c r="AH37" i="9" s="1"/>
  <c r="AI37" i="9" a="1"/>
  <c r="AI37" i="9" s="1"/>
  <c r="AJ37" i="9" a="1"/>
  <c r="AJ37" i="9" s="1"/>
  <c r="AK37" i="9" a="1"/>
  <c r="AK37" i="9" s="1"/>
  <c r="AL37" i="9" a="1"/>
  <c r="AL37" i="9" s="1"/>
  <c r="AM37" i="9" a="1"/>
  <c r="AM37" i="9" s="1"/>
  <c r="AN37" i="9" a="1"/>
  <c r="AN37" i="9" s="1"/>
  <c r="AO37" i="9" a="1"/>
  <c r="AO37" i="9" s="1"/>
  <c r="AP37" i="9" a="1"/>
  <c r="AP37" i="9" s="1"/>
  <c r="AQ37" i="9" a="1"/>
  <c r="AQ37" i="9" s="1"/>
  <c r="Y38" i="9" a="1"/>
  <c r="Y38" i="9" s="1"/>
  <c r="Z38" i="9" a="1"/>
  <c r="Z38" i="9" s="1"/>
  <c r="AA38" i="9" a="1"/>
  <c r="AA38" i="9" s="1"/>
  <c r="AB38" i="9" a="1"/>
  <c r="AB38" i="9" s="1"/>
  <c r="AC38" i="9" a="1"/>
  <c r="AC38" i="9" s="1"/>
  <c r="AD38" i="9" a="1"/>
  <c r="AD38" i="9" s="1"/>
  <c r="AE38" i="9" a="1"/>
  <c r="AE38" i="9" s="1"/>
  <c r="AG38" i="9" a="1"/>
  <c r="AG38" i="9" s="1"/>
  <c r="AH38" i="9" a="1"/>
  <c r="AH38" i="9" s="1"/>
  <c r="AI38" i="9" a="1"/>
  <c r="AI38" i="9" s="1"/>
  <c r="AJ38" i="9" a="1"/>
  <c r="AJ38" i="9" s="1"/>
  <c r="AK38" i="9" a="1"/>
  <c r="AK38" i="9" s="1"/>
  <c r="AL38" i="9" a="1"/>
  <c r="AL38" i="9" s="1"/>
  <c r="AM38" i="9" a="1"/>
  <c r="AM38" i="9" s="1"/>
  <c r="AN38" i="9" a="1"/>
  <c r="AN38" i="9" s="1"/>
  <c r="AO38" i="9" a="1"/>
  <c r="AO38" i="9" s="1"/>
  <c r="AP38" i="9" a="1"/>
  <c r="AP38" i="9" s="1"/>
  <c r="AQ38" i="9" a="1"/>
  <c r="AQ38" i="9" s="1"/>
  <c r="Y39" i="9" a="1"/>
  <c r="Y39" i="9" s="1"/>
  <c r="Z39" i="9" a="1"/>
  <c r="Z39" i="9" s="1"/>
  <c r="AA39" i="9" a="1"/>
  <c r="AA39" i="9" s="1"/>
  <c r="AB39" i="9" a="1"/>
  <c r="AB39" i="9" s="1"/>
  <c r="AC39" i="9" a="1"/>
  <c r="AC39" i="9" s="1"/>
  <c r="AD39" i="9" a="1"/>
  <c r="AD39" i="9" s="1"/>
  <c r="AE39" i="9" a="1"/>
  <c r="AE39" i="9" s="1"/>
  <c r="AG39" i="9" a="1"/>
  <c r="AG39" i="9" s="1"/>
  <c r="AH39" i="9" a="1"/>
  <c r="AH39" i="9" s="1"/>
  <c r="AI39" i="9" a="1"/>
  <c r="AI39" i="9" s="1"/>
  <c r="AJ39" i="9" a="1"/>
  <c r="AJ39" i="9" s="1"/>
  <c r="AK39" i="9" a="1"/>
  <c r="AK39" i="9" s="1"/>
  <c r="AL39" i="9" a="1"/>
  <c r="AL39" i="9" s="1"/>
  <c r="AM39" i="9" a="1"/>
  <c r="AM39" i="9" s="1"/>
  <c r="AN39" i="9" a="1"/>
  <c r="AN39" i="9" s="1"/>
  <c r="AO39" i="9" a="1"/>
  <c r="AO39" i="9" s="1"/>
  <c r="AP39" i="9" a="1"/>
  <c r="AP39" i="9" s="1"/>
  <c r="AQ39" i="9" a="1"/>
  <c r="AQ39" i="9" s="1"/>
  <c r="Y40" i="9" a="1"/>
  <c r="Y40" i="9" s="1"/>
  <c r="Z40" i="9" a="1"/>
  <c r="Z40" i="9" s="1"/>
  <c r="AA40" i="9" a="1"/>
  <c r="AA40" i="9" s="1"/>
  <c r="AB40" i="9" a="1"/>
  <c r="AB40" i="9" s="1"/>
  <c r="AC40" i="9" a="1"/>
  <c r="AC40" i="9" s="1"/>
  <c r="AD40" i="9" a="1"/>
  <c r="AD40" i="9" s="1"/>
  <c r="AE40" i="9" a="1"/>
  <c r="AE40" i="9" s="1"/>
  <c r="AG40" i="9" a="1"/>
  <c r="AG40" i="9" s="1"/>
  <c r="AH40" i="9" a="1"/>
  <c r="AH40" i="9" s="1"/>
  <c r="AI40" i="9" a="1"/>
  <c r="AI40" i="9" s="1"/>
  <c r="AJ40" i="9" a="1"/>
  <c r="AJ40" i="9" s="1"/>
  <c r="AK40" i="9" a="1"/>
  <c r="AK40" i="9" s="1"/>
  <c r="AL40" i="9" a="1"/>
  <c r="AL40" i="9" s="1"/>
  <c r="AM40" i="9" a="1"/>
  <c r="AM40" i="9" s="1"/>
  <c r="AN40" i="9" a="1"/>
  <c r="AN40" i="9" s="1"/>
  <c r="AO40" i="9" a="1"/>
  <c r="AO40" i="9" s="1"/>
  <c r="AP40" i="9" a="1"/>
  <c r="AP40" i="9" s="1"/>
  <c r="AQ40" i="9" a="1"/>
  <c r="AQ40" i="9" s="1"/>
  <c r="Y41" i="9" a="1"/>
  <c r="Y41" i="9" s="1"/>
  <c r="Z41" i="9" a="1"/>
  <c r="Z41" i="9" s="1"/>
  <c r="AA41" i="9" a="1"/>
  <c r="AA41" i="9" s="1"/>
  <c r="AB41" i="9" a="1"/>
  <c r="AB41" i="9" s="1"/>
  <c r="AC41" i="9" a="1"/>
  <c r="AC41" i="9" s="1"/>
  <c r="AD41" i="9" a="1"/>
  <c r="AD41" i="9" s="1"/>
  <c r="AE41" i="9" a="1"/>
  <c r="AE41" i="9" s="1"/>
  <c r="AG41" i="9" a="1"/>
  <c r="AG41" i="9" s="1"/>
  <c r="AH41" i="9" a="1"/>
  <c r="AH41" i="9" s="1"/>
  <c r="AI41" i="9" a="1"/>
  <c r="AI41" i="9" s="1"/>
  <c r="AJ41" i="9" a="1"/>
  <c r="AJ41" i="9" s="1"/>
  <c r="AK41" i="9" a="1"/>
  <c r="AK41" i="9" s="1"/>
  <c r="AL41" i="9" a="1"/>
  <c r="AL41" i="9" s="1"/>
  <c r="AM41" i="9" a="1"/>
  <c r="AM41" i="9" s="1"/>
  <c r="AN41" i="9" a="1"/>
  <c r="AN41" i="9" s="1"/>
  <c r="AO41" i="9" a="1"/>
  <c r="AO41" i="9" s="1"/>
  <c r="AP41" i="9" a="1"/>
  <c r="AP41" i="9" s="1"/>
  <c r="AQ41" i="9" a="1"/>
  <c r="AQ41" i="9" s="1"/>
  <c r="Y42" i="9" a="1"/>
  <c r="Y42" i="9" s="1"/>
  <c r="Z42" i="9" a="1"/>
  <c r="Z42" i="9" s="1"/>
  <c r="AA42" i="9" a="1"/>
  <c r="AA42" i="9" s="1"/>
  <c r="AB42" i="9" a="1"/>
  <c r="AB42" i="9" s="1"/>
  <c r="AC42" i="9" a="1"/>
  <c r="AC42" i="9" s="1"/>
  <c r="AD42" i="9" a="1"/>
  <c r="AD42" i="9" s="1"/>
  <c r="AE42" i="9" a="1"/>
  <c r="AE42" i="9" s="1"/>
  <c r="AG42" i="9" a="1"/>
  <c r="AG42" i="9" s="1"/>
  <c r="AH42" i="9" a="1"/>
  <c r="AH42" i="9" s="1"/>
  <c r="AI42" i="9" a="1"/>
  <c r="AI42" i="9" s="1"/>
  <c r="AJ42" i="9" a="1"/>
  <c r="AJ42" i="9" s="1"/>
  <c r="AK42" i="9" a="1"/>
  <c r="AK42" i="9" s="1"/>
  <c r="AL42" i="9" a="1"/>
  <c r="AL42" i="9" s="1"/>
  <c r="AM42" i="9" a="1"/>
  <c r="AM42" i="9" s="1"/>
  <c r="AN42" i="9" a="1"/>
  <c r="AN42" i="9" s="1"/>
  <c r="AO42" i="9" a="1"/>
  <c r="AO42" i="9" s="1"/>
  <c r="AP42" i="9" a="1"/>
  <c r="AP42" i="9" s="1"/>
  <c r="AQ42" i="9" a="1"/>
  <c r="AQ42" i="9" s="1"/>
  <c r="Y43" i="9" a="1"/>
  <c r="Y43" i="9" s="1"/>
  <c r="Z43" i="9" a="1"/>
  <c r="Z43" i="9" s="1"/>
  <c r="AA43" i="9" a="1"/>
  <c r="AA43" i="9" s="1"/>
  <c r="AB43" i="9" a="1"/>
  <c r="AB43" i="9" s="1"/>
  <c r="AC43" i="9" a="1"/>
  <c r="AC43" i="9" s="1"/>
  <c r="AD43" i="9" a="1"/>
  <c r="AD43" i="9" s="1"/>
  <c r="AE43" i="9" a="1"/>
  <c r="AE43" i="9" s="1"/>
  <c r="AG43" i="9" a="1"/>
  <c r="AG43" i="9" s="1"/>
  <c r="AH43" i="9" a="1"/>
  <c r="AH43" i="9" s="1"/>
  <c r="AI43" i="9" a="1"/>
  <c r="AI43" i="9" s="1"/>
  <c r="AJ43" i="9" a="1"/>
  <c r="AJ43" i="9" s="1"/>
  <c r="AK43" i="9" a="1"/>
  <c r="AK43" i="9" s="1"/>
  <c r="AL43" i="9" a="1"/>
  <c r="AL43" i="9" s="1"/>
  <c r="AM43" i="9" a="1"/>
  <c r="AM43" i="9" s="1"/>
  <c r="AN43" i="9" a="1"/>
  <c r="AN43" i="9" s="1"/>
  <c r="AO43" i="9" a="1"/>
  <c r="AO43" i="9" s="1"/>
  <c r="AP43" i="9" a="1"/>
  <c r="AP43" i="9" s="1"/>
  <c r="AQ43" i="9" a="1"/>
  <c r="AQ43" i="9" s="1"/>
  <c r="Y44" i="9" a="1"/>
  <c r="Y44" i="9" s="1"/>
  <c r="Z44" i="9" a="1"/>
  <c r="Z44" i="9" s="1"/>
  <c r="AA44" i="9" a="1"/>
  <c r="AA44" i="9" s="1"/>
  <c r="AB44" i="9" a="1"/>
  <c r="AB44" i="9" s="1"/>
  <c r="AC44" i="9" a="1"/>
  <c r="AC44" i="9" s="1"/>
  <c r="AD44" i="9" a="1"/>
  <c r="AD44" i="9" s="1"/>
  <c r="AE44" i="9" a="1"/>
  <c r="AE44" i="9" s="1"/>
  <c r="AG44" i="9" a="1"/>
  <c r="AG44" i="9" s="1"/>
  <c r="AH44" i="9" a="1"/>
  <c r="AH44" i="9" s="1"/>
  <c r="AI44" i="9" a="1"/>
  <c r="AI44" i="9" s="1"/>
  <c r="AJ44" i="9" a="1"/>
  <c r="AJ44" i="9" s="1"/>
  <c r="AK44" i="9" a="1"/>
  <c r="AK44" i="9" s="1"/>
  <c r="AL44" i="9" a="1"/>
  <c r="AL44" i="9" s="1"/>
  <c r="AM44" i="9" a="1"/>
  <c r="AM44" i="9" s="1"/>
  <c r="AN44" i="9" a="1"/>
  <c r="AN44" i="9" s="1"/>
  <c r="AO44" i="9" a="1"/>
  <c r="AO44" i="9" s="1"/>
  <c r="AP44" i="9" a="1"/>
  <c r="AP44" i="9" s="1"/>
  <c r="AQ44" i="9" a="1"/>
  <c r="AQ44" i="9" s="1"/>
  <c r="Y45" i="9" a="1"/>
  <c r="Y45" i="9" s="1"/>
  <c r="Z45" i="9" a="1"/>
  <c r="Z45" i="9" s="1"/>
  <c r="AA45" i="9" a="1"/>
  <c r="AA45" i="9" s="1"/>
  <c r="AB45" i="9" a="1"/>
  <c r="AB45" i="9" s="1"/>
  <c r="AC45" i="9" a="1"/>
  <c r="AC45" i="9" s="1"/>
  <c r="AD45" i="9" a="1"/>
  <c r="AD45" i="9" s="1"/>
  <c r="AE45" i="9" a="1"/>
  <c r="AE45" i="9" s="1"/>
  <c r="AG45" i="9" a="1"/>
  <c r="AG45" i="9" s="1"/>
  <c r="AH45" i="9" a="1"/>
  <c r="AH45" i="9" s="1"/>
  <c r="AI45" i="9" a="1"/>
  <c r="AI45" i="9" s="1"/>
  <c r="AJ45" i="9" a="1"/>
  <c r="AJ45" i="9" s="1"/>
  <c r="AK45" i="9" a="1"/>
  <c r="AK45" i="9" s="1"/>
  <c r="AL45" i="9" a="1"/>
  <c r="AL45" i="9" s="1"/>
  <c r="AM45" i="9" a="1"/>
  <c r="AM45" i="9" s="1"/>
  <c r="AN45" i="9" a="1"/>
  <c r="AN45" i="9" s="1"/>
  <c r="AO45" i="9" a="1"/>
  <c r="AO45" i="9" s="1"/>
  <c r="AP45" i="9" a="1"/>
  <c r="AP45" i="9" s="1"/>
  <c r="AQ45" i="9" a="1"/>
  <c r="AQ45" i="9" s="1"/>
  <c r="Y46" i="9" a="1"/>
  <c r="Y46" i="9" s="1"/>
  <c r="Z46" i="9" a="1"/>
  <c r="Z46" i="9" s="1"/>
  <c r="AA46" i="9" a="1"/>
  <c r="AA46" i="9" s="1"/>
  <c r="AB46" i="9" a="1"/>
  <c r="AB46" i="9" s="1"/>
  <c r="AC46" i="9" a="1"/>
  <c r="AC46" i="9" s="1"/>
  <c r="AD46" i="9" a="1"/>
  <c r="AD46" i="9" s="1"/>
  <c r="AE46" i="9" a="1"/>
  <c r="AE46" i="9" s="1"/>
  <c r="AG46" i="9" a="1"/>
  <c r="AG46" i="9" s="1"/>
  <c r="AH46" i="9" a="1"/>
  <c r="AH46" i="9" s="1"/>
  <c r="AJ46" i="9" a="1"/>
  <c r="AJ46" i="9" s="1"/>
  <c r="AK46" i="9" a="1"/>
  <c r="AK46" i="9" s="1"/>
  <c r="AL46" i="9" a="1"/>
  <c r="AL46" i="9" s="1"/>
  <c r="AM46" i="9" a="1"/>
  <c r="AM46" i="9" s="1"/>
  <c r="AN46" i="9" a="1"/>
  <c r="AN46" i="9" s="1"/>
  <c r="AO46" i="9" a="1"/>
  <c r="AO46" i="9" s="1"/>
  <c r="AP46" i="9" a="1"/>
  <c r="AP46" i="9" s="1"/>
  <c r="AQ46" i="9" a="1"/>
  <c r="AQ46" i="9" s="1"/>
  <c r="Y47" i="9" a="1"/>
  <c r="Y47" i="9" s="1"/>
  <c r="Z47" i="9" a="1"/>
  <c r="Z47" i="9" s="1"/>
  <c r="AA47" i="9" a="1"/>
  <c r="AA47" i="9" s="1"/>
  <c r="AB47" i="9" a="1"/>
  <c r="AB47" i="9" s="1"/>
  <c r="AC47" i="9" a="1"/>
  <c r="AC47" i="9" s="1"/>
  <c r="AD47" i="9" a="1"/>
  <c r="AD47" i="9" s="1"/>
  <c r="AE47" i="9" a="1"/>
  <c r="AE47" i="9" s="1"/>
  <c r="AG47" i="9" a="1"/>
  <c r="AG47" i="9" s="1"/>
  <c r="AH47" i="9" a="1"/>
  <c r="AH47" i="9" s="1"/>
  <c r="AI47" i="9" a="1"/>
  <c r="AI47" i="9" s="1"/>
  <c r="AJ47" i="9" a="1"/>
  <c r="AJ47" i="9" s="1"/>
  <c r="AK47" i="9" a="1"/>
  <c r="AK47" i="9" s="1"/>
  <c r="AL47" i="9" a="1"/>
  <c r="AL47" i="9" s="1"/>
  <c r="AM47" i="9" a="1"/>
  <c r="AM47" i="9" s="1"/>
  <c r="AN47" i="9" a="1"/>
  <c r="AN47" i="9" s="1"/>
  <c r="AO47" i="9" a="1"/>
  <c r="AO47" i="9" s="1"/>
  <c r="AP47" i="9" a="1"/>
  <c r="AP47" i="9" s="1"/>
  <c r="AQ47" i="9" a="1"/>
  <c r="AQ47" i="9" s="1"/>
  <c r="Y48" i="9" a="1"/>
  <c r="Y48" i="9" s="1"/>
  <c r="Z48" i="9" a="1"/>
  <c r="Z48" i="9" s="1"/>
  <c r="AA48" i="9" a="1"/>
  <c r="AA48" i="9" s="1"/>
  <c r="AB48" i="9" a="1"/>
  <c r="AB48" i="9" s="1"/>
  <c r="AC48" i="9" a="1"/>
  <c r="AC48" i="9" s="1"/>
  <c r="AD48" i="9" a="1"/>
  <c r="AD48" i="9" s="1"/>
  <c r="AE48" i="9" a="1"/>
  <c r="AE48" i="9" s="1"/>
  <c r="AG48" i="9" a="1"/>
  <c r="AG48" i="9" s="1"/>
  <c r="AH48" i="9" a="1"/>
  <c r="AH48" i="9" s="1"/>
  <c r="AI48" i="9" a="1"/>
  <c r="AI48" i="9" s="1"/>
  <c r="AJ48" i="9" a="1"/>
  <c r="AJ48" i="9" s="1"/>
  <c r="AK48" i="9" a="1"/>
  <c r="AK48" i="9" s="1"/>
  <c r="AL48" i="9" a="1"/>
  <c r="AL48" i="9" s="1"/>
  <c r="AM48" i="9" a="1"/>
  <c r="AM48" i="9" s="1"/>
  <c r="AN48" i="9" a="1"/>
  <c r="AN48" i="9" s="1"/>
  <c r="AO48" i="9" a="1"/>
  <c r="AO48" i="9" s="1"/>
  <c r="AP48" i="9" a="1"/>
  <c r="AP48" i="9" s="1"/>
  <c r="AQ48" i="9" a="1"/>
  <c r="AQ48" i="9" s="1"/>
  <c r="Y49" i="9" a="1"/>
  <c r="Y49" i="9" s="1"/>
  <c r="Z49" i="9" a="1"/>
  <c r="Z49" i="9" s="1"/>
  <c r="AA49" i="9" a="1"/>
  <c r="AA49" i="9" s="1"/>
  <c r="AB49" i="9" a="1"/>
  <c r="AB49" i="9" s="1"/>
  <c r="AC49" i="9" a="1"/>
  <c r="AC49" i="9" s="1"/>
  <c r="AD49" i="9" a="1"/>
  <c r="AD49" i="9" s="1"/>
  <c r="AE49" i="9" a="1"/>
  <c r="AE49" i="9" s="1"/>
  <c r="AG49" i="9" a="1"/>
  <c r="AG49" i="9" s="1"/>
  <c r="AH49" i="9" a="1"/>
  <c r="AH49" i="9" s="1"/>
  <c r="AI49" i="9" a="1"/>
  <c r="AI49" i="9" s="1"/>
  <c r="AJ49" i="9" a="1"/>
  <c r="AJ49" i="9" s="1"/>
  <c r="AK49" i="9" a="1"/>
  <c r="AK49" i="9" s="1"/>
  <c r="AL49" i="9" a="1"/>
  <c r="AL49" i="9" s="1"/>
  <c r="AM49" i="9" a="1"/>
  <c r="AM49" i="9" s="1"/>
  <c r="AN49" i="9" a="1"/>
  <c r="AN49" i="9" s="1"/>
  <c r="AO49" i="9" a="1"/>
  <c r="AO49" i="9" s="1"/>
  <c r="AP49" i="9" a="1"/>
  <c r="AP49" i="9" s="1"/>
  <c r="AQ49" i="9" a="1"/>
  <c r="AQ49" i="9" s="1"/>
  <c r="Y50" i="9" a="1"/>
  <c r="Y50" i="9" s="1"/>
  <c r="Z50" i="9" a="1"/>
  <c r="Z50" i="9" s="1"/>
  <c r="AA50" i="9" a="1"/>
  <c r="AA50" i="9" s="1"/>
  <c r="AB50" i="9" a="1"/>
  <c r="AB50" i="9" s="1"/>
  <c r="AC50" i="9" a="1"/>
  <c r="AC50" i="9" s="1"/>
  <c r="AD50" i="9" a="1"/>
  <c r="AD50" i="9" s="1"/>
  <c r="AE50" i="9" a="1"/>
  <c r="AE50" i="9" s="1"/>
  <c r="AG50" i="9" a="1"/>
  <c r="AG50" i="9" s="1"/>
  <c r="AH50" i="9" a="1"/>
  <c r="AH50" i="9" s="1"/>
  <c r="AJ50" i="9" a="1"/>
  <c r="AJ50" i="9" s="1"/>
  <c r="AK50" i="9" a="1"/>
  <c r="AK50" i="9" s="1"/>
  <c r="AL50" i="9" a="1"/>
  <c r="AL50" i="9" s="1"/>
  <c r="AM50" i="9" a="1"/>
  <c r="AM50" i="9" s="1"/>
  <c r="AN50" i="9" a="1"/>
  <c r="AN50" i="9" s="1"/>
  <c r="AO50" i="9" a="1"/>
  <c r="AO50" i="9" s="1"/>
  <c r="AP50" i="9" a="1"/>
  <c r="AP50" i="9" s="1"/>
  <c r="AQ50" i="9" a="1"/>
  <c r="AQ50" i="9" s="1"/>
  <c r="Y51" i="9" a="1"/>
  <c r="Y51" i="9" s="1"/>
  <c r="Z51" i="9" a="1"/>
  <c r="Z51" i="9" s="1"/>
  <c r="AA51" i="9" a="1"/>
  <c r="AA51" i="9" s="1"/>
  <c r="AB51" i="9" a="1"/>
  <c r="AB51" i="9" s="1"/>
  <c r="AC51" i="9" a="1"/>
  <c r="AC51" i="9" s="1"/>
  <c r="AD51" i="9" a="1"/>
  <c r="AD51" i="9" s="1"/>
  <c r="AE51" i="9" a="1"/>
  <c r="AE51" i="9" s="1"/>
  <c r="AG51" i="9" a="1"/>
  <c r="AG51" i="9" s="1"/>
  <c r="AH51" i="9" a="1"/>
  <c r="AH51" i="9" s="1"/>
  <c r="AI51" i="9" a="1"/>
  <c r="AI51" i="9" s="1"/>
  <c r="AJ51" i="9" a="1"/>
  <c r="AJ51" i="9" s="1"/>
  <c r="AK51" i="9" a="1"/>
  <c r="AK51" i="9" s="1"/>
  <c r="AL51" i="9" a="1"/>
  <c r="AL51" i="9" s="1"/>
  <c r="AM51" i="9" a="1"/>
  <c r="AM51" i="9" s="1"/>
  <c r="AN51" i="9" a="1"/>
  <c r="AN51" i="9" s="1"/>
  <c r="AO51" i="9" a="1"/>
  <c r="AO51" i="9" s="1"/>
  <c r="AP51" i="9" a="1"/>
  <c r="AP51" i="9" s="1"/>
  <c r="AQ51" i="9" a="1"/>
  <c r="AQ51" i="9" s="1"/>
  <c r="Y52" i="9" a="1"/>
  <c r="Y52" i="9" s="1"/>
  <c r="Z52" i="9" a="1"/>
  <c r="Z52" i="9" s="1"/>
  <c r="AA52" i="9" a="1"/>
  <c r="AA52" i="9" s="1"/>
  <c r="AB52" i="9" a="1"/>
  <c r="AB52" i="9" s="1"/>
  <c r="AC52" i="9" a="1"/>
  <c r="AC52" i="9" s="1"/>
  <c r="AD52" i="9" a="1"/>
  <c r="AD52" i="9" s="1"/>
  <c r="AE52" i="9" a="1"/>
  <c r="AE52" i="9" s="1"/>
  <c r="AG52" i="9" a="1"/>
  <c r="AG52" i="9" s="1"/>
  <c r="AH52" i="9" a="1"/>
  <c r="AH52" i="9" s="1"/>
  <c r="AI52" i="9" a="1"/>
  <c r="AI52" i="9" s="1"/>
  <c r="AJ52" i="9" a="1"/>
  <c r="AJ52" i="9" s="1"/>
  <c r="AK52" i="9" a="1"/>
  <c r="AK52" i="9" s="1"/>
  <c r="AL52" i="9" a="1"/>
  <c r="AL52" i="9" s="1"/>
  <c r="AM52" i="9" a="1"/>
  <c r="AM52" i="9" s="1"/>
  <c r="AN52" i="9" a="1"/>
  <c r="AN52" i="9" s="1"/>
  <c r="AO52" i="9" a="1"/>
  <c r="AO52" i="9" s="1"/>
  <c r="AP52" i="9" a="1"/>
  <c r="AP52" i="9" s="1"/>
  <c r="AQ52" i="9" a="1"/>
  <c r="AQ52" i="9" s="1"/>
  <c r="Y53" i="9" a="1"/>
  <c r="Y53" i="9" s="1"/>
  <c r="Z53" i="9" a="1"/>
  <c r="Z53" i="9" s="1"/>
  <c r="AA53" i="9" a="1"/>
  <c r="AA53" i="9" s="1"/>
  <c r="AB53" i="9" a="1"/>
  <c r="AB53" i="9" s="1"/>
  <c r="AC53" i="9" a="1"/>
  <c r="AC53" i="9" s="1"/>
  <c r="AD53" i="9" a="1"/>
  <c r="AD53" i="9" s="1"/>
  <c r="AE53" i="9" a="1"/>
  <c r="AE53" i="9" s="1"/>
  <c r="AG53" i="9" a="1"/>
  <c r="AG53" i="9" s="1"/>
  <c r="AH53" i="9" a="1"/>
  <c r="AH53" i="9" s="1"/>
  <c r="AI53" i="9" a="1"/>
  <c r="AI53" i="9" s="1"/>
  <c r="AJ53" i="9" a="1"/>
  <c r="AJ53" i="9" s="1"/>
  <c r="AK53" i="9" a="1"/>
  <c r="AK53" i="9" s="1"/>
  <c r="AL53" i="9" a="1"/>
  <c r="AL53" i="9" s="1"/>
  <c r="AM53" i="9" a="1"/>
  <c r="AM53" i="9" s="1"/>
  <c r="AN53" i="9" a="1"/>
  <c r="AN53" i="9" s="1"/>
  <c r="AO53" i="9" a="1"/>
  <c r="AO53" i="9" s="1"/>
  <c r="AP53" i="9" a="1"/>
  <c r="AP53" i="9" s="1"/>
  <c r="AQ53" i="9" a="1"/>
  <c r="AQ53" i="9" s="1"/>
  <c r="Y54" i="9" a="1"/>
  <c r="Y54" i="9" s="1"/>
  <c r="Z54" i="9" a="1"/>
  <c r="Z54" i="9" s="1"/>
  <c r="AA54" i="9" a="1"/>
  <c r="AA54" i="9" s="1"/>
  <c r="AB54" i="9" a="1"/>
  <c r="AB54" i="9" s="1"/>
  <c r="AC54" i="9" a="1"/>
  <c r="AC54" i="9" s="1"/>
  <c r="AD54" i="9" a="1"/>
  <c r="AD54" i="9" s="1"/>
  <c r="AE54" i="9" a="1"/>
  <c r="AE54" i="9" s="1"/>
  <c r="AG54" i="9" a="1"/>
  <c r="AG54" i="9" s="1"/>
  <c r="AH54" i="9" a="1"/>
  <c r="AH54" i="9" s="1"/>
  <c r="AI54" i="9" a="1"/>
  <c r="AI54" i="9" s="1"/>
  <c r="AJ54" i="9" a="1"/>
  <c r="AJ54" i="9" s="1"/>
  <c r="AK54" i="9" a="1"/>
  <c r="AK54" i="9" s="1"/>
  <c r="AL54" i="9" a="1"/>
  <c r="AL54" i="9" s="1"/>
  <c r="AM54" i="9" a="1"/>
  <c r="AM54" i="9" s="1"/>
  <c r="AN54" i="9" a="1"/>
  <c r="AN54" i="9" s="1"/>
  <c r="AO54" i="9" a="1"/>
  <c r="AO54" i="9" s="1"/>
  <c r="AP54" i="9" a="1"/>
  <c r="AP54" i="9" s="1"/>
  <c r="AQ54" i="9" a="1"/>
  <c r="AQ54" i="9" s="1"/>
  <c r="Y55" i="9" a="1"/>
  <c r="Y55" i="9" s="1"/>
  <c r="Z55" i="9" a="1"/>
  <c r="Z55" i="9" s="1"/>
  <c r="AA55" i="9" a="1"/>
  <c r="AA55" i="9" s="1"/>
  <c r="AB55" i="9" a="1"/>
  <c r="AB55" i="9" s="1"/>
  <c r="AC55" i="9" a="1"/>
  <c r="AC55" i="9" s="1"/>
  <c r="AD55" i="9" a="1"/>
  <c r="AD55" i="9" s="1"/>
  <c r="AE55" i="9" a="1"/>
  <c r="AE55" i="9" s="1"/>
  <c r="AG55" i="9" a="1"/>
  <c r="AG55" i="9" s="1"/>
  <c r="AH55" i="9" a="1"/>
  <c r="AH55" i="9" s="1"/>
  <c r="AI55" i="9" a="1"/>
  <c r="AI55" i="9" s="1"/>
  <c r="AJ55" i="9" a="1"/>
  <c r="AJ55" i="9" s="1"/>
  <c r="AK55" i="9" a="1"/>
  <c r="AK55" i="9" s="1"/>
  <c r="AL55" i="9" a="1"/>
  <c r="AL55" i="9" s="1"/>
  <c r="AM55" i="9" a="1"/>
  <c r="AM55" i="9" s="1"/>
  <c r="AN55" i="9" a="1"/>
  <c r="AN55" i="9" s="1"/>
  <c r="AO55" i="9" a="1"/>
  <c r="AO55" i="9" s="1"/>
  <c r="AP55" i="9" a="1"/>
  <c r="AP55" i="9" s="1"/>
  <c r="AQ55" i="9" a="1"/>
  <c r="AQ55" i="9" s="1"/>
  <c r="Y56" i="9" a="1"/>
  <c r="Y56" i="9" s="1"/>
  <c r="Z56" i="9" a="1"/>
  <c r="Z56" i="9" s="1"/>
  <c r="AA56" i="9" a="1"/>
  <c r="AA56" i="9" s="1"/>
  <c r="AB56" i="9" a="1"/>
  <c r="AB56" i="9" s="1"/>
  <c r="AC56" i="9" a="1"/>
  <c r="AC56" i="9" s="1"/>
  <c r="AD56" i="9" a="1"/>
  <c r="AD56" i="9" s="1"/>
  <c r="AE56" i="9" a="1"/>
  <c r="AE56" i="9" s="1"/>
  <c r="AG56" i="9" a="1"/>
  <c r="AG56" i="9" s="1"/>
  <c r="AH56" i="9" a="1"/>
  <c r="AH56" i="9" s="1"/>
  <c r="AI56" i="9" a="1"/>
  <c r="AI56" i="9" s="1"/>
  <c r="AJ56" i="9" a="1"/>
  <c r="AJ56" i="9" s="1"/>
  <c r="AK56" i="9" a="1"/>
  <c r="AK56" i="9" s="1"/>
  <c r="AL56" i="9" a="1"/>
  <c r="AL56" i="9" s="1"/>
  <c r="AM56" i="9" a="1"/>
  <c r="AM56" i="9" s="1"/>
  <c r="AN56" i="9" a="1"/>
  <c r="AN56" i="9" s="1"/>
  <c r="AO56" i="9" a="1"/>
  <c r="AO56" i="9" s="1"/>
  <c r="AP56" i="9" a="1"/>
  <c r="AP56" i="9" s="1"/>
  <c r="AQ56" i="9" a="1"/>
  <c r="AQ56" i="9" s="1"/>
  <c r="Y57" i="9" a="1"/>
  <c r="Y57" i="9" s="1"/>
  <c r="Z57" i="9" a="1"/>
  <c r="Z57" i="9" s="1"/>
  <c r="AA57" i="9" a="1"/>
  <c r="AA57" i="9" s="1"/>
  <c r="AB57" i="9" a="1"/>
  <c r="AB57" i="9" s="1"/>
  <c r="AC57" i="9" a="1"/>
  <c r="AC57" i="9" s="1"/>
  <c r="AD57" i="9" a="1"/>
  <c r="AD57" i="9" s="1"/>
  <c r="AE57" i="9" a="1"/>
  <c r="AE57" i="9" s="1"/>
  <c r="AG57" i="9" a="1"/>
  <c r="AG57" i="9" s="1"/>
  <c r="AH57" i="9" a="1"/>
  <c r="AH57" i="9" s="1"/>
  <c r="AI57" i="9" a="1"/>
  <c r="AI57" i="9" s="1"/>
  <c r="AJ57" i="9" a="1"/>
  <c r="AJ57" i="9" s="1"/>
  <c r="AK57" i="9" a="1"/>
  <c r="AK57" i="9" s="1"/>
  <c r="AL57" i="9" a="1"/>
  <c r="AL57" i="9" s="1"/>
  <c r="AM57" i="9" a="1"/>
  <c r="AM57" i="9" s="1"/>
  <c r="AN57" i="9" a="1"/>
  <c r="AN57" i="9" s="1"/>
  <c r="AO57" i="9" a="1"/>
  <c r="AO57" i="9" s="1"/>
  <c r="AP57" i="9" a="1"/>
  <c r="AP57" i="9" s="1"/>
  <c r="AQ57" i="9" a="1"/>
  <c r="AQ57" i="9" s="1"/>
  <c r="Y58" i="9" a="1"/>
  <c r="Y58" i="9" s="1"/>
  <c r="Z58" i="9" a="1"/>
  <c r="Z58" i="9" s="1"/>
  <c r="AA58" i="9" a="1"/>
  <c r="AA58" i="9" s="1"/>
  <c r="AB58" i="9" a="1"/>
  <c r="AB58" i="9" s="1"/>
  <c r="AC58" i="9" a="1"/>
  <c r="AC58" i="9" s="1"/>
  <c r="AD58" i="9" a="1"/>
  <c r="AD58" i="9" s="1"/>
  <c r="AE58" i="9" a="1"/>
  <c r="AE58" i="9" s="1"/>
  <c r="AG58" i="9" a="1"/>
  <c r="AG58" i="9" s="1"/>
  <c r="AH58" i="9" a="1"/>
  <c r="AH58" i="9" s="1"/>
  <c r="AI58" i="9" a="1"/>
  <c r="AI58" i="9" s="1"/>
  <c r="AJ58" i="9" a="1"/>
  <c r="AJ58" i="9" s="1"/>
  <c r="AK58" i="9" a="1"/>
  <c r="AK58" i="9" s="1"/>
  <c r="AL58" i="9" a="1"/>
  <c r="AL58" i="9" s="1"/>
  <c r="AM58" i="9" a="1"/>
  <c r="AM58" i="9" s="1"/>
  <c r="AN58" i="9" a="1"/>
  <c r="AN58" i="9" s="1"/>
  <c r="AO58" i="9" a="1"/>
  <c r="AO58" i="9" s="1"/>
  <c r="AP58" i="9" a="1"/>
  <c r="AP58" i="9" s="1"/>
  <c r="AQ58" i="9" a="1"/>
  <c r="AQ58" i="9" s="1"/>
  <c r="Y59" i="9" a="1"/>
  <c r="Y59" i="9" s="1"/>
  <c r="Z59" i="9" a="1"/>
  <c r="Z59" i="9" s="1"/>
  <c r="AA59" i="9" a="1"/>
  <c r="AA59" i="9" s="1"/>
  <c r="AB59" i="9" a="1"/>
  <c r="AB59" i="9" s="1"/>
  <c r="AC59" i="9" a="1"/>
  <c r="AC59" i="9" s="1"/>
  <c r="AD59" i="9" a="1"/>
  <c r="AD59" i="9" s="1"/>
  <c r="AE59" i="9" a="1"/>
  <c r="AE59" i="9" s="1"/>
  <c r="AG59" i="9" a="1"/>
  <c r="AG59" i="9" s="1"/>
  <c r="AH59" i="9" a="1"/>
  <c r="AH59" i="9" s="1"/>
  <c r="AI59" i="9" a="1"/>
  <c r="AI59" i="9" s="1"/>
  <c r="AJ59" i="9" a="1"/>
  <c r="AJ59" i="9" s="1"/>
  <c r="AK59" i="9" a="1"/>
  <c r="AK59" i="9" s="1"/>
  <c r="AL59" i="9" a="1"/>
  <c r="AL59" i="9" s="1"/>
  <c r="AM59" i="9" a="1"/>
  <c r="AM59" i="9" s="1"/>
  <c r="AN59" i="9" a="1"/>
  <c r="AN59" i="9" s="1"/>
  <c r="AO59" i="9" a="1"/>
  <c r="AO59" i="9" s="1"/>
  <c r="AP59" i="9" a="1"/>
  <c r="AP59" i="9" s="1"/>
  <c r="AQ59" i="9" a="1"/>
  <c r="AQ59" i="9" s="1"/>
  <c r="Y60" i="9" a="1"/>
  <c r="Y60" i="9" s="1"/>
  <c r="Z60" i="9" a="1"/>
  <c r="Z60" i="9" s="1"/>
  <c r="AA60" i="9" a="1"/>
  <c r="AA60" i="9" s="1"/>
  <c r="AB60" i="9" a="1"/>
  <c r="AB60" i="9" s="1"/>
  <c r="AC60" i="9" a="1"/>
  <c r="AC60" i="9" s="1"/>
  <c r="AD60" i="9" a="1"/>
  <c r="AD60" i="9" s="1"/>
  <c r="AE60" i="9" a="1"/>
  <c r="AE60" i="9" s="1"/>
  <c r="AG60" i="9" a="1"/>
  <c r="AG60" i="9" s="1"/>
  <c r="AH60" i="9" a="1"/>
  <c r="AH60" i="9" s="1"/>
  <c r="AJ60" i="9" a="1"/>
  <c r="AJ60" i="9" s="1"/>
  <c r="AK60" i="9" a="1"/>
  <c r="AK60" i="9" s="1"/>
  <c r="AL60" i="9" a="1"/>
  <c r="AL60" i="9" s="1"/>
  <c r="AM60" i="9" a="1"/>
  <c r="AM60" i="9" s="1"/>
  <c r="AN60" i="9" a="1"/>
  <c r="AN60" i="9" s="1"/>
  <c r="AO60" i="9" a="1"/>
  <c r="AO60" i="9" s="1"/>
  <c r="AP60" i="9" a="1"/>
  <c r="AP60" i="9" s="1"/>
  <c r="AQ60" i="9" a="1"/>
  <c r="AQ60" i="9" s="1"/>
  <c r="Y61" i="9" a="1"/>
  <c r="Y61" i="9" s="1"/>
  <c r="Z61" i="9" a="1"/>
  <c r="Z61" i="9" s="1"/>
  <c r="AA61" i="9" a="1"/>
  <c r="AA61" i="9" s="1"/>
  <c r="AB61" i="9" a="1"/>
  <c r="AB61" i="9" s="1"/>
  <c r="AC61" i="9" a="1"/>
  <c r="AC61" i="9" s="1"/>
  <c r="AD61" i="9" a="1"/>
  <c r="AD61" i="9" s="1"/>
  <c r="AE61" i="9" a="1"/>
  <c r="AE61" i="9" s="1"/>
  <c r="AG61" i="9" a="1"/>
  <c r="AG61" i="9" s="1"/>
  <c r="AH61" i="9" a="1"/>
  <c r="AH61" i="9" s="1"/>
  <c r="AI61" i="9" a="1"/>
  <c r="AI61" i="9" s="1"/>
  <c r="AJ61" i="9" a="1"/>
  <c r="AJ61" i="9" s="1"/>
  <c r="AK61" i="9" a="1"/>
  <c r="AK61" i="9" s="1"/>
  <c r="AL61" i="9" a="1"/>
  <c r="AL61" i="9" s="1"/>
  <c r="AM61" i="9" a="1"/>
  <c r="AM61" i="9" s="1"/>
  <c r="AN61" i="9" a="1"/>
  <c r="AN61" i="9" s="1"/>
  <c r="AO61" i="9" a="1"/>
  <c r="AO61" i="9" s="1"/>
  <c r="AP61" i="9" a="1"/>
  <c r="AP61" i="9" s="1"/>
  <c r="AQ61" i="9" a="1"/>
  <c r="AQ61" i="9" s="1"/>
  <c r="Y62" i="9" a="1"/>
  <c r="Y62" i="9" s="1"/>
  <c r="Z62" i="9" a="1"/>
  <c r="Z62" i="9" s="1"/>
  <c r="AA62" i="9" a="1"/>
  <c r="AA62" i="9" s="1"/>
  <c r="AB62" i="9" a="1"/>
  <c r="AB62" i="9" s="1"/>
  <c r="AC62" i="9" a="1"/>
  <c r="AC62" i="9" s="1"/>
  <c r="AD62" i="9" a="1"/>
  <c r="AD62" i="9" s="1"/>
  <c r="AE62" i="9" a="1"/>
  <c r="AE62" i="9" s="1"/>
  <c r="AG62" i="9" a="1"/>
  <c r="AG62" i="9" s="1"/>
  <c r="AH62" i="9" a="1"/>
  <c r="AH62" i="9" s="1"/>
  <c r="AI62" i="9" a="1"/>
  <c r="AI62" i="9" s="1"/>
  <c r="AJ62" i="9" a="1"/>
  <c r="AJ62" i="9" s="1"/>
  <c r="AK62" i="9" a="1"/>
  <c r="AK62" i="9" s="1"/>
  <c r="AL62" i="9" a="1"/>
  <c r="AL62" i="9" s="1"/>
  <c r="AM62" i="9" a="1"/>
  <c r="AM62" i="9" s="1"/>
  <c r="AN62" i="9" a="1"/>
  <c r="AN62" i="9" s="1"/>
  <c r="AO62" i="9" a="1"/>
  <c r="AO62" i="9" s="1"/>
  <c r="AP62" i="9" a="1"/>
  <c r="AP62" i="9" s="1"/>
  <c r="AQ62" i="9" a="1"/>
  <c r="AQ62" i="9" s="1"/>
  <c r="Y63" i="9" a="1"/>
  <c r="Y63" i="9" s="1"/>
  <c r="Z63" i="9" a="1"/>
  <c r="Z63" i="9" s="1"/>
  <c r="AA63" i="9" a="1"/>
  <c r="AA63" i="9" s="1"/>
  <c r="AB63" i="9" a="1"/>
  <c r="AB63" i="9" s="1"/>
  <c r="AC63" i="9" a="1"/>
  <c r="AC63" i="9" s="1"/>
  <c r="AD63" i="9" a="1"/>
  <c r="AD63" i="9" s="1"/>
  <c r="AE63" i="9" a="1"/>
  <c r="AE63" i="9" s="1"/>
  <c r="AG63" i="9" a="1"/>
  <c r="AG63" i="9" s="1"/>
  <c r="AH63" i="9" a="1"/>
  <c r="AH63" i="9" s="1"/>
  <c r="AI63" i="9" a="1"/>
  <c r="AI63" i="9" s="1"/>
  <c r="AJ63" i="9" a="1"/>
  <c r="AJ63" i="9" s="1"/>
  <c r="AK63" i="9" a="1"/>
  <c r="AK63" i="9" s="1"/>
  <c r="AL63" i="9" a="1"/>
  <c r="AL63" i="9" s="1"/>
  <c r="AM63" i="9" a="1"/>
  <c r="AM63" i="9" s="1"/>
  <c r="AN63" i="9" a="1"/>
  <c r="AN63" i="9" s="1"/>
  <c r="AO63" i="9" a="1"/>
  <c r="AO63" i="9" s="1"/>
  <c r="AP63" i="9" a="1"/>
  <c r="AP63" i="9" s="1"/>
  <c r="AQ63" i="9" a="1"/>
  <c r="AQ63" i="9" s="1"/>
  <c r="Y64" i="9" a="1"/>
  <c r="Y64" i="9" s="1"/>
  <c r="Z64" i="9" a="1"/>
  <c r="Z64" i="9" s="1"/>
  <c r="AA64" i="9" a="1"/>
  <c r="AA64" i="9" s="1"/>
  <c r="AB64" i="9" a="1"/>
  <c r="AB64" i="9" s="1"/>
  <c r="AC64" i="9" a="1"/>
  <c r="AC64" i="9" s="1"/>
  <c r="AD64" i="9" a="1"/>
  <c r="AD64" i="9" s="1"/>
  <c r="AE64" i="9" a="1"/>
  <c r="AE64" i="9" s="1"/>
  <c r="AG64" i="9" a="1"/>
  <c r="AG64" i="9" s="1"/>
  <c r="AH64" i="9" a="1"/>
  <c r="AH64" i="9" s="1"/>
  <c r="AI64" i="9" a="1"/>
  <c r="AI64" i="9" s="1"/>
  <c r="AJ64" i="9" a="1"/>
  <c r="AJ64" i="9" s="1"/>
  <c r="AK64" i="9" a="1"/>
  <c r="AK64" i="9" s="1"/>
  <c r="AL64" i="9" a="1"/>
  <c r="AL64" i="9" s="1"/>
  <c r="AM64" i="9" a="1"/>
  <c r="AM64" i="9" s="1"/>
  <c r="AN64" i="9" a="1"/>
  <c r="AN64" i="9" s="1"/>
  <c r="AO64" i="9" a="1"/>
  <c r="AO64" i="9" s="1"/>
  <c r="AP64" i="9" a="1"/>
  <c r="AP64" i="9" s="1"/>
  <c r="AQ64" i="9" a="1"/>
  <c r="AQ64" i="9" s="1"/>
  <c r="Y65" i="9" a="1"/>
  <c r="Y65" i="9" s="1"/>
  <c r="Z65" i="9" a="1"/>
  <c r="Z65" i="9" s="1"/>
  <c r="AA65" i="9" a="1"/>
  <c r="AA65" i="9" s="1"/>
  <c r="AB65" i="9" a="1"/>
  <c r="AB65" i="9" s="1"/>
  <c r="AC65" i="9" a="1"/>
  <c r="AC65" i="9" s="1"/>
  <c r="AD65" i="9" a="1"/>
  <c r="AD65" i="9" s="1"/>
  <c r="AE65" i="9" a="1"/>
  <c r="AE65" i="9" s="1"/>
  <c r="AG65" i="9" a="1"/>
  <c r="AG65" i="9" s="1"/>
  <c r="AH65" i="9" a="1"/>
  <c r="AH65" i="9" s="1"/>
  <c r="AI65" i="9" a="1"/>
  <c r="AI65" i="9" s="1"/>
  <c r="AJ65" i="9" a="1"/>
  <c r="AJ65" i="9" s="1"/>
  <c r="AK65" i="9" a="1"/>
  <c r="AK65" i="9" s="1"/>
  <c r="AL65" i="9" a="1"/>
  <c r="AL65" i="9" s="1"/>
  <c r="AM65" i="9" a="1"/>
  <c r="AM65" i="9" s="1"/>
  <c r="AN65" i="9" a="1"/>
  <c r="AN65" i="9" s="1"/>
  <c r="AP65" i="9" a="1"/>
  <c r="AP65" i="9" s="1"/>
  <c r="AQ65" i="9" a="1"/>
  <c r="AQ65" i="9" s="1"/>
  <c r="Y66" i="9" a="1"/>
  <c r="Y66" i="9" s="1"/>
  <c r="Z66" i="9" a="1"/>
  <c r="Z66" i="9" s="1"/>
  <c r="AA66" i="9" a="1"/>
  <c r="AA66" i="9" s="1"/>
  <c r="AB66" i="9" a="1"/>
  <c r="AB66" i="9" s="1"/>
  <c r="AC66" i="9" a="1"/>
  <c r="AC66" i="9" s="1"/>
  <c r="AD66" i="9" a="1"/>
  <c r="AD66" i="9" s="1"/>
  <c r="AE66" i="9" a="1"/>
  <c r="AE66" i="9" s="1"/>
  <c r="AG66" i="9" a="1"/>
  <c r="AG66" i="9" s="1"/>
  <c r="AH66" i="9" a="1"/>
  <c r="AH66" i="9" s="1"/>
  <c r="AI66" i="9" a="1"/>
  <c r="AI66" i="9" s="1"/>
  <c r="AJ66" i="9" a="1"/>
  <c r="AJ66" i="9" s="1"/>
  <c r="AK66" i="9" a="1"/>
  <c r="AK66" i="9" s="1"/>
  <c r="AL66" i="9" a="1"/>
  <c r="AL66" i="9" s="1"/>
  <c r="AM66" i="9" a="1"/>
  <c r="AM66" i="9" s="1"/>
  <c r="AN66" i="9" a="1"/>
  <c r="AN66" i="9" s="1"/>
  <c r="AO66" i="9" a="1"/>
  <c r="AO66" i="9" s="1"/>
  <c r="AP66" i="9" a="1"/>
  <c r="AP66" i="9" s="1"/>
  <c r="AQ66" i="9" a="1"/>
  <c r="AQ66" i="9" s="1"/>
  <c r="Y67" i="9" a="1"/>
  <c r="Y67" i="9" s="1"/>
  <c r="Z67" i="9" a="1"/>
  <c r="Z67" i="9" s="1"/>
  <c r="AA67" i="9" a="1"/>
  <c r="AA67" i="9" s="1"/>
  <c r="AB67" i="9" a="1"/>
  <c r="AB67" i="9" s="1"/>
  <c r="AC67" i="9" a="1"/>
  <c r="AC67" i="9" s="1"/>
  <c r="AD67" i="9" a="1"/>
  <c r="AD67" i="9" s="1"/>
  <c r="AE67" i="9" a="1"/>
  <c r="AE67" i="9" s="1"/>
  <c r="AG67" i="9" a="1"/>
  <c r="AG67" i="9" s="1"/>
  <c r="AH67" i="9" a="1"/>
  <c r="AH67" i="9" s="1"/>
  <c r="AI67" i="9" a="1"/>
  <c r="AI67" i="9" s="1"/>
  <c r="AJ67" i="9" a="1"/>
  <c r="AJ67" i="9" s="1"/>
  <c r="AK67" i="9" a="1"/>
  <c r="AK67" i="9" s="1"/>
  <c r="AL67" i="9" a="1"/>
  <c r="AL67" i="9" s="1"/>
  <c r="AM67" i="9" a="1"/>
  <c r="AM67" i="9" s="1"/>
  <c r="AN67" i="9" a="1"/>
  <c r="AN67" i="9" s="1"/>
  <c r="AO67" i="9" a="1"/>
  <c r="AO67" i="9" s="1"/>
  <c r="AP67" i="9" a="1"/>
  <c r="AP67" i="9" s="1"/>
  <c r="AQ67" i="9" a="1"/>
  <c r="AQ67" i="9" s="1"/>
  <c r="Y68" i="9" a="1"/>
  <c r="Y68" i="9" s="1"/>
  <c r="Z68" i="9" a="1"/>
  <c r="Z68" i="9" s="1"/>
  <c r="AA68" i="9" a="1"/>
  <c r="AA68" i="9" s="1"/>
  <c r="AB68" i="9" a="1"/>
  <c r="AB68" i="9" s="1"/>
  <c r="AC68" i="9" a="1"/>
  <c r="AC68" i="9" s="1"/>
  <c r="AD68" i="9" a="1"/>
  <c r="AD68" i="9" s="1"/>
  <c r="AE68" i="9" a="1"/>
  <c r="AE68" i="9" s="1"/>
  <c r="AG68" i="9" a="1"/>
  <c r="AG68" i="9" s="1"/>
  <c r="AH68" i="9" a="1"/>
  <c r="AH68" i="9" s="1"/>
  <c r="AI68" i="9" a="1"/>
  <c r="AI68" i="9" s="1"/>
  <c r="AJ68" i="9" a="1"/>
  <c r="AJ68" i="9" s="1"/>
  <c r="AK68" i="9" a="1"/>
  <c r="AK68" i="9" s="1"/>
  <c r="AL68" i="9" a="1"/>
  <c r="AL68" i="9" s="1"/>
  <c r="AM68" i="9" a="1"/>
  <c r="AM68" i="9" s="1"/>
  <c r="AN68" i="9" a="1"/>
  <c r="AN68" i="9" s="1"/>
  <c r="AO68" i="9" a="1"/>
  <c r="AO68" i="9" s="1"/>
  <c r="AP68" i="9" a="1"/>
  <c r="AP68" i="9" s="1"/>
  <c r="AQ68" i="9" a="1"/>
  <c r="AQ68" i="9" s="1"/>
  <c r="Y69" i="9" a="1"/>
  <c r="Y69" i="9" s="1"/>
  <c r="Z69" i="9" a="1"/>
  <c r="Z69" i="9" s="1"/>
  <c r="AA69" i="9" a="1"/>
  <c r="AA69" i="9" s="1"/>
  <c r="AB69" i="9" a="1"/>
  <c r="AB69" i="9" s="1"/>
  <c r="AC69" i="9" a="1"/>
  <c r="AC69" i="9" s="1"/>
  <c r="AD69" i="9" a="1"/>
  <c r="AD69" i="9" s="1"/>
  <c r="AE69" i="9" a="1"/>
  <c r="AE69" i="9" s="1"/>
  <c r="AG69" i="9" a="1"/>
  <c r="AG69" i="9" s="1"/>
  <c r="AH69" i="9" a="1"/>
  <c r="AH69" i="9" s="1"/>
  <c r="AI69" i="9" a="1"/>
  <c r="AI69" i="9" s="1"/>
  <c r="AJ69" i="9" a="1"/>
  <c r="AJ69" i="9" s="1"/>
  <c r="AK69" i="9" a="1"/>
  <c r="AK69" i="9" s="1"/>
  <c r="AL69" i="9" a="1"/>
  <c r="AL69" i="9" s="1"/>
  <c r="AM69" i="9" a="1"/>
  <c r="AM69" i="9" s="1"/>
  <c r="AN69" i="9" a="1"/>
  <c r="AN69" i="9" s="1"/>
  <c r="AO69" i="9" a="1"/>
  <c r="AO69" i="9" s="1"/>
  <c r="AP69" i="9" a="1"/>
  <c r="AP69" i="9" s="1"/>
  <c r="AQ69" i="9" a="1"/>
  <c r="AQ69" i="9" s="1"/>
  <c r="Y70" i="9" a="1"/>
  <c r="Y70" i="9" s="1"/>
  <c r="Z70" i="9" a="1"/>
  <c r="Z70" i="9" s="1"/>
  <c r="AA70" i="9" a="1"/>
  <c r="AA70" i="9" s="1"/>
  <c r="AB70" i="9" a="1"/>
  <c r="AB70" i="9" s="1"/>
  <c r="AC70" i="9" a="1"/>
  <c r="AC70" i="9" s="1"/>
  <c r="AD70" i="9" a="1"/>
  <c r="AD70" i="9" s="1"/>
  <c r="AE70" i="9" a="1"/>
  <c r="AE70" i="9" s="1"/>
  <c r="AG70" i="9" a="1"/>
  <c r="AG70" i="9" s="1"/>
  <c r="AH70" i="9" a="1"/>
  <c r="AH70" i="9" s="1"/>
  <c r="AI70" i="9" a="1"/>
  <c r="AI70" i="9" s="1"/>
  <c r="AJ70" i="9" a="1"/>
  <c r="AJ70" i="9" s="1"/>
  <c r="AK70" i="9" a="1"/>
  <c r="AK70" i="9" s="1"/>
  <c r="AL70" i="9" a="1"/>
  <c r="AL70" i="9" s="1"/>
  <c r="AM70" i="9" a="1"/>
  <c r="AM70" i="9" s="1"/>
  <c r="AN70" i="9" a="1"/>
  <c r="AN70" i="9" s="1"/>
  <c r="AP70" i="9" a="1"/>
  <c r="AP70" i="9" s="1"/>
  <c r="AQ70" i="9" a="1"/>
  <c r="AQ70" i="9" s="1"/>
  <c r="Y71" i="9" a="1"/>
  <c r="Y71" i="9" s="1"/>
  <c r="Z71" i="9" a="1"/>
  <c r="Z71" i="9" s="1"/>
  <c r="AA71" i="9" a="1"/>
  <c r="AA71" i="9" s="1"/>
  <c r="AB71" i="9" a="1"/>
  <c r="AB71" i="9" s="1"/>
  <c r="AC71" i="9" a="1"/>
  <c r="AC71" i="9" s="1"/>
  <c r="AD71" i="9" a="1"/>
  <c r="AD71" i="9" s="1"/>
  <c r="AE71" i="9" a="1"/>
  <c r="AE71" i="9" s="1"/>
  <c r="AG71" i="9" a="1"/>
  <c r="AG71" i="9" s="1"/>
  <c r="AH71" i="9" a="1"/>
  <c r="AH71" i="9" s="1"/>
  <c r="AI71" i="9" a="1"/>
  <c r="AI71" i="9" s="1"/>
  <c r="AJ71" i="9" a="1"/>
  <c r="AJ71" i="9" s="1"/>
  <c r="AK71" i="9" a="1"/>
  <c r="AK71" i="9" s="1"/>
  <c r="AL71" i="9" a="1"/>
  <c r="AL71" i="9" s="1"/>
  <c r="AM71" i="9" a="1"/>
  <c r="AM71" i="9" s="1"/>
  <c r="AN71" i="9" a="1"/>
  <c r="AN71" i="9" s="1"/>
  <c r="AP71" i="9" a="1"/>
  <c r="AP71" i="9" s="1"/>
  <c r="AQ71" i="9" a="1"/>
  <c r="AQ71" i="9" s="1"/>
  <c r="Y72" i="9" a="1"/>
  <c r="Y72" i="9" s="1"/>
  <c r="Z72" i="9" a="1"/>
  <c r="Z72" i="9" s="1"/>
  <c r="AA72" i="9" a="1"/>
  <c r="AA72" i="9" s="1"/>
  <c r="AB72" i="9" a="1"/>
  <c r="AB72" i="9" s="1"/>
  <c r="AC72" i="9" a="1"/>
  <c r="AC72" i="9" s="1"/>
  <c r="AD72" i="9" a="1"/>
  <c r="AD72" i="9" s="1"/>
  <c r="AE72" i="9" a="1"/>
  <c r="AE72" i="9" s="1"/>
  <c r="AG72" i="9" a="1"/>
  <c r="AG72" i="9" s="1"/>
  <c r="AH72" i="9" a="1"/>
  <c r="AH72" i="9" s="1"/>
  <c r="AI72" i="9" a="1"/>
  <c r="AI72" i="9" s="1"/>
  <c r="AJ72" i="9" a="1"/>
  <c r="AJ72" i="9" s="1"/>
  <c r="AK72" i="9" a="1"/>
  <c r="AK72" i="9" s="1"/>
  <c r="AL72" i="9" a="1"/>
  <c r="AL72" i="9" s="1"/>
  <c r="AM72" i="9" a="1"/>
  <c r="AM72" i="9" s="1"/>
  <c r="AN72" i="9" a="1"/>
  <c r="AN72" i="9" s="1"/>
  <c r="AO72" i="9" a="1"/>
  <c r="AO72" i="9" s="1"/>
  <c r="AP72" i="9" a="1"/>
  <c r="AP72" i="9" s="1"/>
  <c r="AQ72" i="9" a="1"/>
  <c r="AQ72" i="9" s="1"/>
  <c r="Y73" i="9" a="1"/>
  <c r="Y73" i="9" s="1"/>
  <c r="Z73" i="9" a="1"/>
  <c r="Z73" i="9" s="1"/>
  <c r="AA73" i="9" a="1"/>
  <c r="AA73" i="9" s="1"/>
  <c r="AB73" i="9" a="1"/>
  <c r="AB73" i="9" s="1"/>
  <c r="AC73" i="9" a="1"/>
  <c r="AC73" i="9" s="1"/>
  <c r="AD73" i="9" a="1"/>
  <c r="AD73" i="9" s="1"/>
  <c r="AE73" i="9" a="1"/>
  <c r="AE73" i="9" s="1"/>
  <c r="AG73" i="9" a="1"/>
  <c r="AG73" i="9" s="1"/>
  <c r="AH73" i="9" a="1"/>
  <c r="AH73" i="9" s="1"/>
  <c r="AI73" i="9" a="1"/>
  <c r="AI73" i="9" s="1"/>
  <c r="AJ73" i="9" a="1"/>
  <c r="AJ73" i="9" s="1"/>
  <c r="AK73" i="9" a="1"/>
  <c r="AK73" i="9" s="1"/>
  <c r="AL73" i="9" a="1"/>
  <c r="AL73" i="9" s="1"/>
  <c r="AM73" i="9" a="1"/>
  <c r="AM73" i="9" s="1"/>
  <c r="AN73" i="9" a="1"/>
  <c r="AN73" i="9" s="1"/>
  <c r="AO73" i="9" a="1"/>
  <c r="AO73" i="9" s="1"/>
  <c r="AP73" i="9" a="1"/>
  <c r="AP73" i="9" s="1"/>
  <c r="AQ73" i="9" a="1"/>
  <c r="AQ73" i="9" s="1"/>
  <c r="AQ2" i="9" a="1"/>
  <c r="AQ2" i="9" s="1"/>
  <c r="AP2" i="9" a="1"/>
  <c r="AP2" i="9" s="1"/>
  <c r="AO2" i="9" a="1"/>
  <c r="AO2" i="9" s="1"/>
  <c r="AN2" i="9" a="1"/>
  <c r="AN2" i="9" s="1"/>
  <c r="AM2" i="9" a="1"/>
  <c r="AM2" i="9" s="1"/>
  <c r="AL2" i="9" a="1"/>
  <c r="AL2" i="9" s="1"/>
  <c r="AK2" i="9" a="1"/>
  <c r="AK2" i="9" s="1"/>
  <c r="AJ2" i="9" a="1"/>
  <c r="AJ2" i="9" s="1"/>
  <c r="AI2" i="9" a="1"/>
  <c r="AI2" i="9" s="1"/>
  <c r="AH2" i="9" a="1"/>
  <c r="AH2" i="9" s="1"/>
  <c r="AG2" i="9" a="1"/>
  <c r="AG2" i="9" s="1"/>
  <c r="AE2" i="9" a="1"/>
  <c r="AE2" i="9" s="1"/>
  <c r="AD2" i="9" a="1"/>
  <c r="AD2" i="9" s="1"/>
  <c r="AC2" i="9" a="1"/>
  <c r="AC2" i="9" s="1"/>
  <c r="AB2" i="9" a="1"/>
  <c r="AB2" i="9" s="1"/>
  <c r="AA2" i="9" a="1"/>
  <c r="AA2" i="9" s="1"/>
  <c r="Z2" i="9" a="1"/>
  <c r="Z2" i="9" s="1"/>
  <c r="AQ3" i="5" a="1"/>
  <c r="AQ3" i="5" s="1"/>
  <c r="AQ5" i="5" a="1"/>
  <c r="AQ5" i="5" s="1"/>
  <c r="AQ6" i="5" a="1"/>
  <c r="AQ6" i="5" s="1"/>
  <c r="AQ7" i="5" a="1"/>
  <c r="AQ7" i="5" s="1"/>
  <c r="AQ8" i="5" a="1"/>
  <c r="AQ8" i="5" s="1"/>
  <c r="AQ9" i="5" a="1"/>
  <c r="AQ9" i="5" s="1"/>
  <c r="AQ10" i="5" a="1"/>
  <c r="AQ10" i="5" s="1"/>
  <c r="AQ11" i="5" a="1"/>
  <c r="AQ11" i="5" s="1"/>
  <c r="AQ12" i="5" a="1"/>
  <c r="AQ12" i="5" s="1"/>
  <c r="AQ13" i="5" a="1"/>
  <c r="AQ13" i="5" s="1"/>
  <c r="AQ14" i="5" a="1"/>
  <c r="AQ14" i="5" s="1"/>
  <c r="AQ15" i="5" a="1"/>
  <c r="AQ15" i="5" s="1"/>
  <c r="AQ16" i="5" a="1"/>
  <c r="AQ16" i="5" s="1"/>
  <c r="AQ17" i="5" a="1"/>
  <c r="AQ17" i="5" s="1"/>
  <c r="AQ18" i="5" a="1"/>
  <c r="AQ18" i="5" s="1"/>
  <c r="AQ19" i="5" a="1"/>
  <c r="AQ19" i="5" s="1"/>
  <c r="AQ20" i="5" a="1"/>
  <c r="AQ20" i="5" s="1"/>
  <c r="AQ21" i="5" a="1"/>
  <c r="AQ21" i="5" s="1"/>
  <c r="AQ22" i="5" a="1"/>
  <c r="AQ22" i="5" s="1"/>
  <c r="AQ23" i="5" a="1"/>
  <c r="AQ23" i="5" s="1"/>
  <c r="AQ24" i="5" a="1"/>
  <c r="AQ24" i="5" s="1"/>
  <c r="AQ26" i="5" a="1"/>
  <c r="AQ26" i="5" s="1"/>
  <c r="AQ27" i="5" a="1"/>
  <c r="AQ27" i="5" s="1"/>
  <c r="AQ28" i="5" a="1"/>
  <c r="AQ28" i="5" s="1"/>
  <c r="AQ29" i="5" a="1"/>
  <c r="AQ29" i="5" s="1"/>
  <c r="AQ30" i="5" a="1"/>
  <c r="AQ30" i="5" s="1"/>
  <c r="AQ31" i="5" a="1"/>
  <c r="AQ31" i="5" s="1"/>
  <c r="AQ32" i="5" a="1"/>
  <c r="AQ32" i="5" s="1"/>
  <c r="AQ33" i="5" a="1"/>
  <c r="AQ33" i="5" s="1"/>
  <c r="AQ34" i="5" a="1"/>
  <c r="AQ34" i="5" s="1"/>
  <c r="AQ35" i="5" a="1"/>
  <c r="AQ35" i="5" s="1"/>
  <c r="AQ36" i="5" a="1"/>
  <c r="AQ36" i="5" s="1"/>
  <c r="AQ37" i="5" a="1"/>
  <c r="AQ37" i="5" s="1"/>
  <c r="AQ38" i="5" a="1"/>
  <c r="AQ38" i="5" s="1"/>
  <c r="AQ39" i="5" a="1"/>
  <c r="AQ39" i="5" s="1"/>
  <c r="AQ40" i="5" a="1"/>
  <c r="AQ40" i="5" s="1"/>
  <c r="AQ41" i="5" a="1"/>
  <c r="AQ41" i="5" s="1"/>
  <c r="AQ42" i="5" a="1"/>
  <c r="AQ42" i="5" s="1"/>
  <c r="AQ43" i="5" a="1"/>
  <c r="AQ43" i="5" s="1"/>
  <c r="AQ44" i="5" a="1"/>
  <c r="AQ44" i="5" s="1"/>
  <c r="AQ45" i="5" a="1"/>
  <c r="AQ45" i="5" s="1"/>
  <c r="AQ46" i="5" a="1"/>
  <c r="AQ46" i="5" s="1"/>
  <c r="AQ47" i="5" a="1"/>
  <c r="AQ47" i="5" s="1"/>
  <c r="AQ48" i="5" a="1"/>
  <c r="AQ48" i="5" s="1"/>
  <c r="AQ49" i="5" a="1"/>
  <c r="AQ49" i="5" s="1"/>
  <c r="AQ50" i="5" a="1"/>
  <c r="AQ50" i="5" s="1"/>
  <c r="AQ51" i="5" a="1"/>
  <c r="AQ51" i="5" s="1"/>
  <c r="AQ52" i="5" a="1"/>
  <c r="AQ52" i="5" s="1"/>
  <c r="AQ53" i="5" a="1"/>
  <c r="AQ53" i="5" s="1"/>
  <c r="AQ54" i="5" a="1"/>
  <c r="AQ54" i="5" s="1"/>
  <c r="AQ55" i="5" a="1"/>
  <c r="AQ55" i="5" s="1"/>
  <c r="AQ56" i="5" a="1"/>
  <c r="AQ56" i="5" s="1"/>
  <c r="AQ57" i="5" a="1"/>
  <c r="AQ57" i="5" s="1"/>
  <c r="AQ58" i="5" a="1"/>
  <c r="AQ58" i="5" s="1"/>
  <c r="AQ59" i="5" a="1"/>
  <c r="AQ59" i="5" s="1"/>
  <c r="AQ60" i="5" a="1"/>
  <c r="AQ60" i="5" s="1"/>
  <c r="AQ61" i="5" a="1"/>
  <c r="AQ61" i="5" s="1"/>
  <c r="AQ62" i="5" a="1"/>
  <c r="AQ62" i="5" s="1"/>
  <c r="AQ64" i="5" a="1"/>
  <c r="AQ64" i="5" s="1"/>
  <c r="AQ65" i="5" a="1"/>
  <c r="AQ65" i="5" s="1"/>
  <c r="AQ66" i="5" a="1"/>
  <c r="AQ66" i="5" s="1"/>
  <c r="AQ67" i="5" a="1"/>
  <c r="AQ67" i="5" s="1"/>
  <c r="AQ68" i="5" a="1"/>
  <c r="AQ68" i="5" s="1"/>
  <c r="AQ69" i="5" a="1"/>
  <c r="AQ69" i="5" s="1"/>
  <c r="AQ70" i="5" a="1"/>
  <c r="AQ70" i="5" s="1"/>
  <c r="AQ71" i="5" a="1"/>
  <c r="AQ71" i="5" s="1"/>
  <c r="AQ72" i="5" a="1"/>
  <c r="AQ72" i="5" s="1"/>
  <c r="AQ73" i="5" a="1"/>
  <c r="AQ73" i="5" s="1"/>
  <c r="AQ75" i="5" a="1"/>
  <c r="AQ75" i="5" s="1"/>
  <c r="AQ76" i="5" a="1"/>
  <c r="AQ76" i="5" s="1"/>
  <c r="AQ77" i="5" a="1"/>
  <c r="AQ77" i="5" s="1"/>
  <c r="AQ78" i="5" a="1"/>
  <c r="AQ78" i="5" s="1"/>
  <c r="AQ79" i="5" a="1"/>
  <c r="AQ79" i="5" s="1"/>
  <c r="AQ80" i="5" a="1"/>
  <c r="AQ80" i="5" s="1"/>
  <c r="AQ81" i="5" a="1"/>
  <c r="AQ81" i="5" s="1"/>
  <c r="AQ82" i="5" a="1"/>
  <c r="AQ82" i="5" s="1"/>
  <c r="AQ83" i="5" a="1"/>
  <c r="AQ83" i="5" s="1"/>
  <c r="AQ85" i="5" a="1"/>
  <c r="AQ85" i="5" s="1"/>
  <c r="AQ86" i="5" a="1"/>
  <c r="AQ86" i="5" s="1"/>
  <c r="AQ87" i="5" a="1"/>
  <c r="AQ87" i="5" s="1"/>
  <c r="AQ88" i="5" a="1"/>
  <c r="AQ88" i="5" s="1"/>
  <c r="AQ89" i="5" a="1"/>
  <c r="AQ89" i="5" s="1"/>
  <c r="AQ90" i="5" a="1"/>
  <c r="AQ90" i="5" s="1"/>
  <c r="AQ91" i="5" a="1"/>
  <c r="AQ91" i="5" s="1"/>
  <c r="AQ92" i="5" a="1"/>
  <c r="AQ92" i="5" s="1"/>
  <c r="AQ93" i="5" a="1"/>
  <c r="AQ93" i="5" s="1"/>
  <c r="AQ94" i="5" a="1"/>
  <c r="AQ94" i="5" s="1"/>
  <c r="AQ95" i="5" a="1"/>
  <c r="AQ95" i="5" s="1"/>
  <c r="AQ96" i="5" a="1"/>
  <c r="AQ96" i="5" s="1"/>
  <c r="AQ97" i="5" a="1"/>
  <c r="AQ97" i="5" s="1"/>
  <c r="AQ98" i="5" a="1"/>
  <c r="AQ98" i="5" s="1"/>
  <c r="AQ99" i="5" a="1"/>
  <c r="AQ99" i="5" s="1"/>
  <c r="AQ100" i="5" a="1"/>
  <c r="AQ100" i="5" s="1"/>
  <c r="AQ101" i="5" a="1"/>
  <c r="AQ101" i="5" s="1"/>
  <c r="AQ102" i="5" a="1"/>
  <c r="AQ102" i="5" s="1"/>
  <c r="AQ103" i="5" a="1"/>
  <c r="AQ103" i="5" s="1"/>
  <c r="AQ104" i="5" a="1"/>
  <c r="AQ104" i="5" s="1"/>
  <c r="AQ105" i="5" a="1"/>
  <c r="AQ105" i="5" s="1"/>
  <c r="AQ106" i="5" a="1"/>
  <c r="AQ106" i="5" s="1"/>
  <c r="AQ107" i="5" a="1"/>
  <c r="AQ107" i="5" s="1"/>
  <c r="AQ109" i="5" a="1"/>
  <c r="AQ109" i="5" s="1"/>
  <c r="AQ110" i="5" a="1"/>
  <c r="AQ110" i="5" s="1"/>
  <c r="AQ111" i="5" a="1"/>
  <c r="AQ111" i="5" s="1"/>
  <c r="AQ112" i="5" a="1"/>
  <c r="AQ112" i="5" s="1"/>
  <c r="AQ113" i="5" a="1"/>
  <c r="AQ113" i="5" s="1"/>
  <c r="AQ114" i="5" a="1"/>
  <c r="AQ114" i="5" s="1"/>
  <c r="AQ115" i="5" a="1"/>
  <c r="AQ115" i="5" s="1"/>
  <c r="AQ116" i="5" a="1"/>
  <c r="AQ116" i="5" s="1"/>
  <c r="AQ117" i="5" a="1"/>
  <c r="AQ117" i="5" s="1"/>
  <c r="AQ118" i="5" a="1"/>
  <c r="AQ118" i="5" s="1"/>
  <c r="AQ119" i="5" a="1"/>
  <c r="AQ119" i="5" s="1"/>
  <c r="AQ120" i="5" a="1"/>
  <c r="AQ120" i="5" s="1"/>
  <c r="AQ121" i="5" a="1"/>
  <c r="AQ121" i="5" s="1"/>
  <c r="AQ122" i="5" a="1"/>
  <c r="AQ122" i="5" s="1"/>
  <c r="AQ123" i="5" a="1"/>
  <c r="AQ123" i="5" s="1"/>
  <c r="AQ124" i="5" a="1"/>
  <c r="AQ124" i="5" s="1"/>
  <c r="AQ125" i="5" a="1"/>
  <c r="AQ125" i="5" s="1"/>
  <c r="AQ126" i="5" a="1"/>
  <c r="AQ126" i="5" s="1"/>
  <c r="AQ127" i="5" a="1"/>
  <c r="AQ127" i="5" s="1"/>
  <c r="AQ128" i="5" a="1"/>
  <c r="AQ128" i="5" s="1"/>
  <c r="AQ129" i="5" a="1"/>
  <c r="AQ129" i="5" s="1"/>
  <c r="AQ130" i="5" a="1"/>
  <c r="AQ130" i="5" s="1"/>
  <c r="AQ131" i="5" a="1"/>
  <c r="AQ131" i="5" s="1"/>
  <c r="AQ132" i="5" a="1"/>
  <c r="AQ132" i="5" s="1"/>
  <c r="AQ133" i="5" a="1"/>
  <c r="AQ133" i="5" s="1"/>
  <c r="AQ134" i="5" a="1"/>
  <c r="AQ134" i="5" s="1"/>
  <c r="AQ135" i="5" a="1"/>
  <c r="AQ135" i="5" s="1"/>
  <c r="AQ136" i="5" a="1"/>
  <c r="AQ136" i="5" s="1"/>
  <c r="AQ137" i="5" a="1"/>
  <c r="AQ137" i="5" s="1"/>
  <c r="AQ138" i="5" a="1"/>
  <c r="AQ138" i="5" s="1"/>
  <c r="AQ139" i="5" a="1"/>
  <c r="AQ139" i="5" s="1"/>
  <c r="AQ140" i="5" a="1"/>
  <c r="AQ140" i="5" s="1"/>
  <c r="AQ141" i="5" a="1"/>
  <c r="AQ141" i="5" s="1"/>
  <c r="AQ142" i="5" a="1"/>
  <c r="AQ142" i="5" s="1"/>
  <c r="AQ143" i="5" a="1"/>
  <c r="AQ143" i="5" s="1"/>
  <c r="AQ144" i="5" a="1"/>
  <c r="AQ144" i="5" s="1"/>
  <c r="AQ145" i="5" a="1"/>
  <c r="AQ145" i="5" s="1"/>
  <c r="AQ147" i="5" a="1"/>
  <c r="AQ147" i="5" s="1"/>
  <c r="AQ148" i="5" a="1"/>
  <c r="AQ148" i="5" s="1"/>
  <c r="AQ149" i="5" a="1"/>
  <c r="AQ149" i="5" s="1"/>
  <c r="AQ150" i="5" a="1"/>
  <c r="AQ150" i="5" s="1"/>
  <c r="AQ151" i="5" a="1"/>
  <c r="AQ151" i="5" s="1"/>
  <c r="AQ152" i="5" a="1"/>
  <c r="AQ152" i="5" s="1"/>
  <c r="AQ154" i="5" a="1"/>
  <c r="AQ154" i="5" s="1"/>
  <c r="AQ155" i="5" a="1"/>
  <c r="AQ155" i="5" s="1"/>
  <c r="AQ156" i="5" a="1"/>
  <c r="AQ156" i="5" s="1"/>
  <c r="AQ157" i="5" a="1"/>
  <c r="AQ157" i="5" s="1"/>
  <c r="AQ158" i="5" a="1"/>
  <c r="AQ158" i="5" s="1"/>
  <c r="AQ159" i="5" a="1"/>
  <c r="AQ159" i="5" s="1"/>
  <c r="AQ160" i="5" a="1"/>
  <c r="AQ160" i="5" s="1"/>
  <c r="AQ161" i="5" a="1"/>
  <c r="AQ161" i="5" s="1"/>
  <c r="AQ162" i="5" a="1"/>
  <c r="AQ162" i="5" s="1"/>
  <c r="AQ163" i="5" a="1"/>
  <c r="AQ163" i="5" s="1"/>
  <c r="AQ164" i="5" a="1"/>
  <c r="AQ164" i="5" s="1"/>
  <c r="AQ166" i="5" a="1"/>
  <c r="AQ166" i="5" s="1"/>
  <c r="AQ167" i="5" a="1"/>
  <c r="AQ167" i="5" s="1"/>
  <c r="AQ168" i="5" a="1"/>
  <c r="AQ168" i="5" s="1"/>
  <c r="AQ169" i="5" a="1"/>
  <c r="AQ169" i="5" s="1"/>
  <c r="AQ170" i="5" a="1"/>
  <c r="AQ170" i="5" s="1"/>
  <c r="AQ171" i="5" a="1"/>
  <c r="AQ171" i="5" s="1"/>
  <c r="AQ172" i="5" a="1"/>
  <c r="AQ172" i="5" s="1"/>
  <c r="AQ173" i="5" a="1"/>
  <c r="AQ173" i="5" s="1"/>
  <c r="AQ174" i="5" a="1"/>
  <c r="AQ174" i="5" s="1"/>
  <c r="AQ175" i="5" a="1"/>
  <c r="AQ175" i="5" s="1"/>
  <c r="AQ176" i="5" a="1"/>
  <c r="AQ176" i="5" s="1"/>
  <c r="AQ177" i="5" a="1"/>
  <c r="AQ177" i="5" s="1"/>
  <c r="AQ178" i="5" a="1"/>
  <c r="AQ178" i="5" s="1"/>
  <c r="AQ179" i="5" a="1"/>
  <c r="AQ179" i="5" s="1"/>
  <c r="AQ180" i="5" a="1"/>
  <c r="AQ180" i="5" s="1"/>
  <c r="AQ181" i="5" a="1"/>
  <c r="AQ181" i="5" s="1"/>
  <c r="AQ182" i="5" a="1"/>
  <c r="AQ182" i="5" s="1"/>
  <c r="AQ183" i="5" a="1"/>
  <c r="AQ183" i="5" s="1"/>
  <c r="AQ184" i="5" a="1"/>
  <c r="AQ184" i="5" s="1"/>
  <c r="AQ185" i="5" a="1"/>
  <c r="AQ185" i="5" s="1"/>
  <c r="AQ186" i="5" a="1"/>
  <c r="AQ186" i="5" s="1"/>
  <c r="AQ187" i="5" a="1"/>
  <c r="AQ187" i="5" s="1"/>
  <c r="AQ188" i="5" a="1"/>
  <c r="AQ188" i="5" s="1"/>
  <c r="AQ189" i="5" a="1"/>
  <c r="AQ189" i="5" s="1"/>
  <c r="AQ190" i="5" a="1"/>
  <c r="AQ190" i="5" s="1"/>
  <c r="AQ191" i="5" a="1"/>
  <c r="AQ191" i="5" s="1"/>
  <c r="AQ192" i="5" a="1"/>
  <c r="AQ192" i="5" s="1"/>
  <c r="AQ193" i="5" a="1"/>
  <c r="AQ193" i="5" s="1"/>
  <c r="AQ194" i="5" a="1"/>
  <c r="AQ194" i="5" s="1"/>
  <c r="AQ195" i="5" a="1"/>
  <c r="AQ195" i="5" s="1"/>
  <c r="AQ196" i="5" a="1"/>
  <c r="AQ196" i="5" s="1"/>
  <c r="AQ197" i="5" a="1"/>
  <c r="AQ197" i="5" s="1"/>
  <c r="AQ198" i="5" a="1"/>
  <c r="AQ198" i="5" s="1"/>
  <c r="AQ199" i="5" a="1"/>
  <c r="AQ199" i="5" s="1"/>
  <c r="AQ200" i="5" a="1"/>
  <c r="AQ200" i="5" s="1"/>
  <c r="AQ201" i="5" a="1"/>
  <c r="AQ201" i="5" s="1"/>
  <c r="AQ202" i="5" a="1"/>
  <c r="AQ202" i="5" s="1"/>
  <c r="AQ203" i="5" a="1"/>
  <c r="AQ203" i="5" s="1"/>
  <c r="AQ204" i="5" a="1"/>
  <c r="AQ204" i="5" s="1"/>
  <c r="AQ205" i="5" a="1"/>
  <c r="AQ205" i="5" s="1"/>
  <c r="AQ206" i="5" a="1"/>
  <c r="AQ206" i="5" s="1"/>
  <c r="AQ207" i="5" a="1"/>
  <c r="AQ207" i="5" s="1"/>
  <c r="AQ208" i="5" a="1"/>
  <c r="AQ208" i="5" s="1"/>
  <c r="AQ209" i="5" a="1"/>
  <c r="AQ209" i="5" s="1"/>
  <c r="AQ210" i="5" a="1"/>
  <c r="AQ210" i="5" s="1"/>
  <c r="AQ211" i="5" a="1"/>
  <c r="AQ211" i="5" s="1"/>
  <c r="AQ212" i="5" a="1"/>
  <c r="AQ212" i="5" s="1"/>
  <c r="AQ213" i="5" a="1"/>
  <c r="AQ213" i="5" s="1"/>
  <c r="AQ214" i="5" a="1"/>
  <c r="AQ214" i="5" s="1"/>
  <c r="AQ215" i="5" a="1"/>
  <c r="AQ215" i="5" s="1"/>
  <c r="AQ216" i="5" a="1"/>
  <c r="AQ216" i="5" s="1"/>
  <c r="AQ217" i="5" a="1"/>
  <c r="AQ217" i="5" s="1"/>
  <c r="AQ218" i="5" a="1"/>
  <c r="AQ218" i="5" s="1"/>
  <c r="AQ219" i="5" a="1"/>
  <c r="AQ219" i="5" s="1"/>
  <c r="AQ220" i="5" a="1"/>
  <c r="AQ220" i="5" s="1"/>
  <c r="AQ221" i="5" a="1"/>
  <c r="AQ221" i="5" s="1"/>
  <c r="AQ222" i="5" a="1"/>
  <c r="AQ222" i="5" s="1"/>
  <c r="AQ223" i="5" a="1"/>
  <c r="AQ223" i="5" s="1"/>
  <c r="AQ224" i="5" a="1"/>
  <c r="AQ224" i="5" s="1"/>
  <c r="AQ225" i="5" a="1"/>
  <c r="AQ225" i="5" s="1"/>
  <c r="AQ2" i="5" a="1"/>
  <c r="AQ2" i="5" s="1"/>
  <c r="AP3" i="5" a="1"/>
  <c r="AP3" i="5" s="1"/>
  <c r="AP5" i="5" a="1"/>
  <c r="AP5" i="5" s="1"/>
  <c r="AP6" i="5" a="1"/>
  <c r="AP6" i="5" s="1"/>
  <c r="AP7" i="5" a="1"/>
  <c r="AP7" i="5" s="1"/>
  <c r="AP8" i="5" a="1"/>
  <c r="AP8" i="5" s="1"/>
  <c r="AP9" i="5" a="1"/>
  <c r="AP9" i="5" s="1"/>
  <c r="AP10" i="5" a="1"/>
  <c r="AP10" i="5" s="1"/>
  <c r="AP11" i="5" a="1"/>
  <c r="AP11" i="5" s="1"/>
  <c r="AP12" i="5" a="1"/>
  <c r="AP12" i="5" s="1"/>
  <c r="AP13" i="5" a="1"/>
  <c r="AP13" i="5" s="1"/>
  <c r="AP14" i="5" a="1"/>
  <c r="AP14" i="5" s="1"/>
  <c r="AP15" i="5" a="1"/>
  <c r="AP15" i="5" s="1"/>
  <c r="AP16" i="5" a="1"/>
  <c r="AP16" i="5" s="1"/>
  <c r="AP17" i="5" a="1"/>
  <c r="AP17" i="5" s="1"/>
  <c r="AP18" i="5" a="1"/>
  <c r="AP18" i="5" s="1"/>
  <c r="AP19" i="5" a="1"/>
  <c r="AP19" i="5" s="1"/>
  <c r="AP20" i="5" a="1"/>
  <c r="AP20" i="5" s="1"/>
  <c r="AP21" i="5" a="1"/>
  <c r="AP21" i="5" s="1"/>
  <c r="AP22" i="5" a="1"/>
  <c r="AP22" i="5" s="1"/>
  <c r="AP23" i="5" a="1"/>
  <c r="AP23" i="5" s="1"/>
  <c r="AP24" i="5" a="1"/>
  <c r="AP24" i="5" s="1"/>
  <c r="AP26" i="5" a="1"/>
  <c r="AP26" i="5" s="1"/>
  <c r="AP27" i="5" a="1"/>
  <c r="AP27" i="5" s="1"/>
  <c r="AP28" i="5" a="1"/>
  <c r="AP28" i="5" s="1"/>
  <c r="AP29" i="5" a="1"/>
  <c r="AP29" i="5" s="1"/>
  <c r="AP30" i="5" a="1"/>
  <c r="AP30" i="5" s="1"/>
  <c r="AP31" i="5" a="1"/>
  <c r="AP31" i="5" s="1"/>
  <c r="AP32" i="5" a="1"/>
  <c r="AP32" i="5" s="1"/>
  <c r="AP33" i="5" a="1"/>
  <c r="AP33" i="5" s="1"/>
  <c r="AP34" i="5" a="1"/>
  <c r="AP34" i="5" s="1"/>
  <c r="AP35" i="5" a="1"/>
  <c r="AP35" i="5" s="1"/>
  <c r="AP36" i="5" a="1"/>
  <c r="AP36" i="5" s="1"/>
  <c r="AP37" i="5" a="1"/>
  <c r="AP37" i="5" s="1"/>
  <c r="AP38" i="5" a="1"/>
  <c r="AP38" i="5" s="1"/>
  <c r="AP39" i="5" a="1"/>
  <c r="AP39" i="5" s="1"/>
  <c r="AP40" i="5" a="1"/>
  <c r="AP40" i="5" s="1"/>
  <c r="AP41" i="5" a="1"/>
  <c r="AP41" i="5" s="1"/>
  <c r="AP42" i="5" a="1"/>
  <c r="AP42" i="5" s="1"/>
  <c r="AP43" i="5" a="1"/>
  <c r="AP43" i="5" s="1"/>
  <c r="AP44" i="5" a="1"/>
  <c r="AP44" i="5" s="1"/>
  <c r="AP45" i="5" a="1"/>
  <c r="AP45" i="5" s="1"/>
  <c r="AP46" i="5" a="1"/>
  <c r="AP46" i="5" s="1"/>
  <c r="AP47" i="5" a="1"/>
  <c r="AP47" i="5" s="1"/>
  <c r="AP48" i="5" a="1"/>
  <c r="AP48" i="5" s="1"/>
  <c r="AP49" i="5" a="1"/>
  <c r="AP49" i="5" s="1"/>
  <c r="AP50" i="5" a="1"/>
  <c r="AP50" i="5" s="1"/>
  <c r="AP51" i="5" a="1"/>
  <c r="AP51" i="5" s="1"/>
  <c r="AP52" i="5" a="1"/>
  <c r="AP52" i="5" s="1"/>
  <c r="AP53" i="5" a="1"/>
  <c r="AP53" i="5" s="1"/>
  <c r="AP54" i="5" a="1"/>
  <c r="AP54" i="5" s="1"/>
  <c r="AP55" i="5" a="1"/>
  <c r="AP55" i="5" s="1"/>
  <c r="AP56" i="5" a="1"/>
  <c r="AP56" i="5" s="1"/>
  <c r="AP57" i="5" a="1"/>
  <c r="AP57" i="5" s="1"/>
  <c r="AP58" i="5" a="1"/>
  <c r="AP58" i="5" s="1"/>
  <c r="AP59" i="5" a="1"/>
  <c r="AP59" i="5" s="1"/>
  <c r="AP60" i="5" a="1"/>
  <c r="AP60" i="5" s="1"/>
  <c r="AP61" i="5" a="1"/>
  <c r="AP61" i="5" s="1"/>
  <c r="AP62" i="5" a="1"/>
  <c r="AP62" i="5" s="1"/>
  <c r="AP64" i="5" a="1"/>
  <c r="AP64" i="5" s="1"/>
  <c r="AP65" i="5" a="1"/>
  <c r="AP65" i="5" s="1"/>
  <c r="AP66" i="5" a="1"/>
  <c r="AP66" i="5" s="1"/>
  <c r="AP67" i="5" a="1"/>
  <c r="AP67" i="5" s="1"/>
  <c r="AP68" i="5" a="1"/>
  <c r="AP68" i="5" s="1"/>
  <c r="AP69" i="5" a="1"/>
  <c r="AP69" i="5" s="1"/>
  <c r="AP70" i="5" a="1"/>
  <c r="AP70" i="5" s="1"/>
  <c r="AP71" i="5" a="1"/>
  <c r="AP71" i="5" s="1"/>
  <c r="AP72" i="5" a="1"/>
  <c r="AP72" i="5" s="1"/>
  <c r="AP73" i="5" a="1"/>
  <c r="AP73" i="5" s="1"/>
  <c r="AP75" i="5" a="1"/>
  <c r="AP75" i="5" s="1"/>
  <c r="AP76" i="5" a="1"/>
  <c r="AP76" i="5" s="1"/>
  <c r="AP77" i="5" a="1"/>
  <c r="AP77" i="5" s="1"/>
  <c r="AP78" i="5" a="1"/>
  <c r="AP78" i="5" s="1"/>
  <c r="AP79" i="5" a="1"/>
  <c r="AP79" i="5" s="1"/>
  <c r="AP80" i="5" a="1"/>
  <c r="AP80" i="5" s="1"/>
  <c r="AP81" i="5" a="1"/>
  <c r="AP81" i="5" s="1"/>
  <c r="AP82" i="5" a="1"/>
  <c r="AP82" i="5" s="1"/>
  <c r="AP83" i="5" a="1"/>
  <c r="AP83" i="5" s="1"/>
  <c r="AP85" i="5" a="1"/>
  <c r="AP85" i="5" s="1"/>
  <c r="AP86" i="5" a="1"/>
  <c r="AP86" i="5" s="1"/>
  <c r="AP87" i="5" a="1"/>
  <c r="AP87" i="5" s="1"/>
  <c r="AP88" i="5" a="1"/>
  <c r="AP88" i="5" s="1"/>
  <c r="AP89" i="5" a="1"/>
  <c r="AP89" i="5" s="1"/>
  <c r="AP90" i="5" a="1"/>
  <c r="AP90" i="5" s="1"/>
  <c r="AP91" i="5" a="1"/>
  <c r="AP91" i="5" s="1"/>
  <c r="AP92" i="5" a="1"/>
  <c r="AP92" i="5" s="1"/>
  <c r="AP93" i="5" a="1"/>
  <c r="AP93" i="5" s="1"/>
  <c r="AP94" i="5" a="1"/>
  <c r="AP94" i="5" s="1"/>
  <c r="AP95" i="5" a="1"/>
  <c r="AP95" i="5" s="1"/>
  <c r="AP96" i="5" a="1"/>
  <c r="AP96" i="5" s="1"/>
  <c r="AP97" i="5" a="1"/>
  <c r="AP97" i="5" s="1"/>
  <c r="AP98" i="5" a="1"/>
  <c r="AP98" i="5" s="1"/>
  <c r="AP99" i="5" a="1"/>
  <c r="AP99" i="5" s="1"/>
  <c r="AP100" i="5" a="1"/>
  <c r="AP100" i="5" s="1"/>
  <c r="AP101" i="5" a="1"/>
  <c r="AP101" i="5" s="1"/>
  <c r="AP102" i="5" a="1"/>
  <c r="AP102" i="5" s="1"/>
  <c r="AP103" i="5" a="1"/>
  <c r="AP103" i="5" s="1"/>
  <c r="AP104" i="5" a="1"/>
  <c r="AP104" i="5" s="1"/>
  <c r="AP105" i="5" a="1"/>
  <c r="AP105" i="5" s="1"/>
  <c r="AP106" i="5" a="1"/>
  <c r="AP106" i="5" s="1"/>
  <c r="AP107" i="5" a="1"/>
  <c r="AP107" i="5" s="1"/>
  <c r="AP109" i="5" a="1"/>
  <c r="AP109" i="5" s="1"/>
  <c r="AP110" i="5" a="1"/>
  <c r="AP110" i="5" s="1"/>
  <c r="AP111" i="5" a="1"/>
  <c r="AP111" i="5" s="1"/>
  <c r="AP112" i="5" a="1"/>
  <c r="AP112" i="5" s="1"/>
  <c r="AP113" i="5" a="1"/>
  <c r="AP113" i="5" s="1"/>
  <c r="AP114" i="5" a="1"/>
  <c r="AP114" i="5" s="1"/>
  <c r="AP115" i="5" a="1"/>
  <c r="AP115" i="5" s="1"/>
  <c r="AP116" i="5" a="1"/>
  <c r="AP116" i="5" s="1"/>
  <c r="AP117" i="5" a="1"/>
  <c r="AP117" i="5" s="1"/>
  <c r="AP118" i="5" a="1"/>
  <c r="AP118" i="5" s="1"/>
  <c r="AP119" i="5" a="1"/>
  <c r="AP119" i="5" s="1"/>
  <c r="AP120" i="5" a="1"/>
  <c r="AP120" i="5" s="1"/>
  <c r="AP121" i="5" a="1"/>
  <c r="AP121" i="5" s="1"/>
  <c r="AP122" i="5" a="1"/>
  <c r="AP122" i="5" s="1"/>
  <c r="AP123" i="5" a="1"/>
  <c r="AP123" i="5" s="1"/>
  <c r="AP124" i="5" a="1"/>
  <c r="AP124" i="5" s="1"/>
  <c r="AP125" i="5" a="1"/>
  <c r="AP125" i="5" s="1"/>
  <c r="AP126" i="5" a="1"/>
  <c r="AP126" i="5" s="1"/>
  <c r="AP127" i="5" a="1"/>
  <c r="AP127" i="5" s="1"/>
  <c r="AP128" i="5" a="1"/>
  <c r="AP128" i="5" s="1"/>
  <c r="AP129" i="5" a="1"/>
  <c r="AP129" i="5" s="1"/>
  <c r="AP130" i="5" a="1"/>
  <c r="AP130" i="5" s="1"/>
  <c r="AP131" i="5" a="1"/>
  <c r="AP131" i="5" s="1"/>
  <c r="AP132" i="5" a="1"/>
  <c r="AP132" i="5" s="1"/>
  <c r="AP133" i="5" a="1"/>
  <c r="AP133" i="5" s="1"/>
  <c r="AP134" i="5" a="1"/>
  <c r="AP134" i="5" s="1"/>
  <c r="AP135" i="5" a="1"/>
  <c r="AP135" i="5" s="1"/>
  <c r="AP136" i="5" a="1"/>
  <c r="AP136" i="5" s="1"/>
  <c r="AP137" i="5" a="1"/>
  <c r="AP137" i="5" s="1"/>
  <c r="AP138" i="5" a="1"/>
  <c r="AP138" i="5" s="1"/>
  <c r="AP139" i="5" a="1"/>
  <c r="AP139" i="5" s="1"/>
  <c r="AP140" i="5" a="1"/>
  <c r="AP140" i="5" s="1"/>
  <c r="AP141" i="5" a="1"/>
  <c r="AP141" i="5" s="1"/>
  <c r="AP142" i="5" a="1"/>
  <c r="AP142" i="5" s="1"/>
  <c r="AP143" i="5" a="1"/>
  <c r="AP143" i="5" s="1"/>
  <c r="AP144" i="5" a="1"/>
  <c r="AP144" i="5" s="1"/>
  <c r="AP145" i="5" a="1"/>
  <c r="AP145" i="5" s="1"/>
  <c r="AP147" i="5" a="1"/>
  <c r="AP147" i="5" s="1"/>
  <c r="AP148" i="5" a="1"/>
  <c r="AP148" i="5" s="1"/>
  <c r="AP149" i="5" a="1"/>
  <c r="AP149" i="5" s="1"/>
  <c r="AP150" i="5" a="1"/>
  <c r="AP150" i="5" s="1"/>
  <c r="AP151" i="5" a="1"/>
  <c r="AP151" i="5" s="1"/>
  <c r="AP152" i="5" a="1"/>
  <c r="AP152" i="5" s="1"/>
  <c r="AP154" i="5" a="1"/>
  <c r="AP154" i="5" s="1"/>
  <c r="AP155" i="5" a="1"/>
  <c r="AP155" i="5" s="1"/>
  <c r="AP156" i="5" a="1"/>
  <c r="AP156" i="5" s="1"/>
  <c r="AP157" i="5" a="1"/>
  <c r="AP157" i="5" s="1"/>
  <c r="AP158" i="5" a="1"/>
  <c r="AP158" i="5" s="1"/>
  <c r="AP159" i="5" a="1"/>
  <c r="AP159" i="5" s="1"/>
  <c r="AP160" i="5" a="1"/>
  <c r="AP160" i="5" s="1"/>
  <c r="AP161" i="5" a="1"/>
  <c r="AP161" i="5" s="1"/>
  <c r="AP162" i="5" a="1"/>
  <c r="AP162" i="5" s="1"/>
  <c r="AP163" i="5" a="1"/>
  <c r="AP163" i="5" s="1"/>
  <c r="AP164" i="5" a="1"/>
  <c r="AP164" i="5" s="1"/>
  <c r="AP166" i="5" a="1"/>
  <c r="AP166" i="5" s="1"/>
  <c r="AP167" i="5" a="1"/>
  <c r="AP167" i="5" s="1"/>
  <c r="AP168" i="5" a="1"/>
  <c r="AP168" i="5" s="1"/>
  <c r="AP169" i="5" a="1"/>
  <c r="AP169" i="5" s="1"/>
  <c r="AP170" i="5" a="1"/>
  <c r="AP170" i="5" s="1"/>
  <c r="AP171" i="5" a="1"/>
  <c r="AP171" i="5" s="1"/>
  <c r="AP172" i="5" a="1"/>
  <c r="AP172" i="5" s="1"/>
  <c r="AP173" i="5" a="1"/>
  <c r="AP173" i="5" s="1"/>
  <c r="AP174" i="5" a="1"/>
  <c r="AP174" i="5" s="1"/>
  <c r="AP175" i="5" a="1"/>
  <c r="AP175" i="5" s="1"/>
  <c r="AP176" i="5" a="1"/>
  <c r="AP176" i="5" s="1"/>
  <c r="AP177" i="5" a="1"/>
  <c r="AP177" i="5" s="1"/>
  <c r="AP178" i="5" a="1"/>
  <c r="AP178" i="5" s="1"/>
  <c r="AP179" i="5" a="1"/>
  <c r="AP179" i="5" s="1"/>
  <c r="AP180" i="5" a="1"/>
  <c r="AP180" i="5" s="1"/>
  <c r="AP181" i="5" a="1"/>
  <c r="AP181" i="5" s="1"/>
  <c r="AP182" i="5" a="1"/>
  <c r="AP182" i="5" s="1"/>
  <c r="AP183" i="5" a="1"/>
  <c r="AP183" i="5" s="1"/>
  <c r="AP184" i="5" a="1"/>
  <c r="AP184" i="5" s="1"/>
  <c r="AP185" i="5" a="1"/>
  <c r="AP185" i="5" s="1"/>
  <c r="AP186" i="5" a="1"/>
  <c r="AP186" i="5" s="1"/>
  <c r="AP187" i="5" a="1"/>
  <c r="AP187" i="5" s="1"/>
  <c r="AP188" i="5" a="1"/>
  <c r="AP188" i="5" s="1"/>
  <c r="AP189" i="5" a="1"/>
  <c r="AP189" i="5" s="1"/>
  <c r="AP190" i="5" a="1"/>
  <c r="AP190" i="5" s="1"/>
  <c r="AP191" i="5" a="1"/>
  <c r="AP191" i="5" s="1"/>
  <c r="AP192" i="5" a="1"/>
  <c r="AP192" i="5" s="1"/>
  <c r="AP193" i="5" a="1"/>
  <c r="AP193" i="5" s="1"/>
  <c r="AP194" i="5" a="1"/>
  <c r="AP194" i="5" s="1"/>
  <c r="AP195" i="5" a="1"/>
  <c r="AP195" i="5" s="1"/>
  <c r="AP196" i="5" a="1"/>
  <c r="AP196" i="5" s="1"/>
  <c r="AP197" i="5" a="1"/>
  <c r="AP197" i="5" s="1"/>
  <c r="AP198" i="5" a="1"/>
  <c r="AP198" i="5" s="1"/>
  <c r="AP199" i="5" a="1"/>
  <c r="AP199" i="5" s="1"/>
  <c r="AP200" i="5" a="1"/>
  <c r="AP200" i="5" s="1"/>
  <c r="AP201" i="5" a="1"/>
  <c r="AP201" i="5" s="1"/>
  <c r="AP202" i="5" a="1"/>
  <c r="AP202" i="5" s="1"/>
  <c r="AP203" i="5" a="1"/>
  <c r="AP203" i="5" s="1"/>
  <c r="AP204" i="5" a="1"/>
  <c r="AP204" i="5" s="1"/>
  <c r="AP205" i="5" a="1"/>
  <c r="AP205" i="5" s="1"/>
  <c r="AP206" i="5" a="1"/>
  <c r="AP206" i="5" s="1"/>
  <c r="AP207" i="5" a="1"/>
  <c r="AP207" i="5" s="1"/>
  <c r="AP208" i="5" a="1"/>
  <c r="AP208" i="5" s="1"/>
  <c r="AP209" i="5" a="1"/>
  <c r="AP209" i="5" s="1"/>
  <c r="AP210" i="5" a="1"/>
  <c r="AP210" i="5" s="1"/>
  <c r="AP211" i="5" a="1"/>
  <c r="AP211" i="5" s="1"/>
  <c r="AP212" i="5" a="1"/>
  <c r="AP212" i="5" s="1"/>
  <c r="AP213" i="5" a="1"/>
  <c r="AP213" i="5" s="1"/>
  <c r="AP214" i="5" a="1"/>
  <c r="AP214" i="5" s="1"/>
  <c r="AP215" i="5" a="1"/>
  <c r="AP215" i="5" s="1"/>
  <c r="AP216" i="5" a="1"/>
  <c r="AP216" i="5" s="1"/>
  <c r="AP217" i="5" a="1"/>
  <c r="AP217" i="5" s="1"/>
  <c r="AP218" i="5" a="1"/>
  <c r="AP218" i="5" s="1"/>
  <c r="AP219" i="5" a="1"/>
  <c r="AP219" i="5" s="1"/>
  <c r="AP220" i="5" a="1"/>
  <c r="AP220" i="5" s="1"/>
  <c r="AP221" i="5" a="1"/>
  <c r="AP221" i="5" s="1"/>
  <c r="AP222" i="5" a="1"/>
  <c r="AP222" i="5" s="1"/>
  <c r="AP223" i="5" a="1"/>
  <c r="AP223" i="5" s="1"/>
  <c r="AP224" i="5" a="1"/>
  <c r="AP224" i="5" s="1"/>
  <c r="AP225" i="5" a="1"/>
  <c r="AP225" i="5" s="1"/>
  <c r="AP2" i="5" a="1"/>
  <c r="AP2" i="5" s="1"/>
  <c r="AO3" i="5" a="1"/>
  <c r="AO3" i="5" s="1"/>
  <c r="AO5" i="5" a="1"/>
  <c r="AO5" i="5" s="1"/>
  <c r="AO6" i="5" a="1"/>
  <c r="AO6" i="5" s="1"/>
  <c r="AO7" i="5" a="1"/>
  <c r="AO7" i="5" s="1"/>
  <c r="AO8" i="5" a="1"/>
  <c r="AO8" i="5" s="1"/>
  <c r="AO9" i="5" a="1"/>
  <c r="AO9" i="5" s="1"/>
  <c r="AO10" i="5" a="1"/>
  <c r="AO10" i="5" s="1"/>
  <c r="AO11" i="5" a="1"/>
  <c r="AO11" i="5" s="1"/>
  <c r="AO12" i="5" a="1"/>
  <c r="AO12" i="5" s="1"/>
  <c r="AO13" i="5" a="1"/>
  <c r="AO13" i="5" s="1"/>
  <c r="AO14" i="5" a="1"/>
  <c r="AO14" i="5" s="1"/>
  <c r="AO15" i="5" a="1"/>
  <c r="AO15" i="5" s="1"/>
  <c r="AO16" i="5" a="1"/>
  <c r="AO16" i="5" s="1"/>
  <c r="AO17" i="5" a="1"/>
  <c r="AO17" i="5" s="1"/>
  <c r="AO18" i="5" a="1"/>
  <c r="AO18" i="5" s="1"/>
  <c r="AO19" i="5" a="1"/>
  <c r="AO19" i="5" s="1"/>
  <c r="AO20" i="5" a="1"/>
  <c r="AO20" i="5" s="1"/>
  <c r="AO21" i="5" a="1"/>
  <c r="AO21" i="5" s="1"/>
  <c r="AO22" i="5" a="1"/>
  <c r="AO22" i="5" s="1"/>
  <c r="AO23" i="5" a="1"/>
  <c r="AO23" i="5" s="1"/>
  <c r="AO24" i="5" a="1"/>
  <c r="AO24" i="5" s="1"/>
  <c r="AO26" i="5" a="1"/>
  <c r="AO26" i="5" s="1"/>
  <c r="AO27" i="5" a="1"/>
  <c r="AO27" i="5" s="1"/>
  <c r="AO28" i="5" a="1"/>
  <c r="AO28" i="5" s="1"/>
  <c r="AO29" i="5" a="1"/>
  <c r="AO29" i="5" s="1"/>
  <c r="AO30" i="5" a="1"/>
  <c r="AO30" i="5" s="1"/>
  <c r="AO31" i="5" a="1"/>
  <c r="AO31" i="5" s="1"/>
  <c r="AO32" i="5" a="1"/>
  <c r="AO32" i="5" s="1"/>
  <c r="AO33" i="5" a="1"/>
  <c r="AO33" i="5" s="1"/>
  <c r="AO34" i="5" a="1"/>
  <c r="AO34" i="5" s="1"/>
  <c r="AO35" i="5" a="1"/>
  <c r="AO35" i="5" s="1"/>
  <c r="AO36" i="5" a="1"/>
  <c r="AO36" i="5" s="1"/>
  <c r="AO37" i="5" a="1"/>
  <c r="AO37" i="5" s="1"/>
  <c r="AO38" i="5" a="1"/>
  <c r="AO38" i="5" s="1"/>
  <c r="AO39" i="5" a="1"/>
  <c r="AO39" i="5" s="1"/>
  <c r="AO40" i="5" a="1"/>
  <c r="AO40" i="5" s="1"/>
  <c r="AO41" i="5" a="1"/>
  <c r="AO41" i="5" s="1"/>
  <c r="AO42" i="5" a="1"/>
  <c r="AO42" i="5" s="1"/>
  <c r="AO43" i="5" a="1"/>
  <c r="AO43" i="5" s="1"/>
  <c r="AO44" i="5" a="1"/>
  <c r="AO44" i="5" s="1"/>
  <c r="AO45" i="5" a="1"/>
  <c r="AO45" i="5" s="1"/>
  <c r="AO46" i="5" a="1"/>
  <c r="AO46" i="5" s="1"/>
  <c r="AO47" i="5" a="1"/>
  <c r="AO47" i="5" s="1"/>
  <c r="AO48" i="5" a="1"/>
  <c r="AO48" i="5" s="1"/>
  <c r="AO49" i="5" a="1"/>
  <c r="AO49" i="5" s="1"/>
  <c r="AO50" i="5" a="1"/>
  <c r="AO50" i="5" s="1"/>
  <c r="AO51" i="5" a="1"/>
  <c r="AO51" i="5" s="1"/>
  <c r="AO52" i="5" a="1"/>
  <c r="AO52" i="5" s="1"/>
  <c r="AO53" i="5" a="1"/>
  <c r="AO53" i="5" s="1"/>
  <c r="AO54" i="5" a="1"/>
  <c r="AO54" i="5" s="1"/>
  <c r="AO55" i="5" a="1"/>
  <c r="AO55" i="5" s="1"/>
  <c r="AO56" i="5" a="1"/>
  <c r="AO56" i="5" s="1"/>
  <c r="AO57" i="5" a="1"/>
  <c r="AO57" i="5" s="1"/>
  <c r="AO58" i="5" a="1"/>
  <c r="AO58" i="5" s="1"/>
  <c r="AO59" i="5" a="1"/>
  <c r="AO59" i="5" s="1"/>
  <c r="AO60" i="5" a="1"/>
  <c r="AO60" i="5" s="1"/>
  <c r="AO61" i="5" a="1"/>
  <c r="AO61" i="5" s="1"/>
  <c r="AO62" i="5" a="1"/>
  <c r="AO62" i="5" s="1"/>
  <c r="AO64" i="5" a="1"/>
  <c r="AO64" i="5" s="1"/>
  <c r="AO65" i="5" a="1"/>
  <c r="AO65" i="5" s="1"/>
  <c r="AO66" i="5" a="1"/>
  <c r="AO66" i="5" s="1"/>
  <c r="AO67" i="5" a="1"/>
  <c r="AO67" i="5" s="1"/>
  <c r="AO68" i="5" a="1"/>
  <c r="AO68" i="5" s="1"/>
  <c r="AO69" i="5" a="1"/>
  <c r="AO69" i="5" s="1"/>
  <c r="AO70" i="5" a="1"/>
  <c r="AO70" i="5" s="1"/>
  <c r="AO71" i="5" a="1"/>
  <c r="AO71" i="5" s="1"/>
  <c r="AO72" i="5" a="1"/>
  <c r="AO72" i="5" s="1"/>
  <c r="AO73" i="5" a="1"/>
  <c r="AO73" i="5" s="1"/>
  <c r="AO75" i="5" a="1"/>
  <c r="AO75" i="5" s="1"/>
  <c r="AO76" i="5" a="1"/>
  <c r="AO76" i="5" s="1"/>
  <c r="AO77" i="5" a="1"/>
  <c r="AO77" i="5" s="1"/>
  <c r="AO78" i="5" a="1"/>
  <c r="AO78" i="5" s="1"/>
  <c r="AO79" i="5" a="1"/>
  <c r="AO79" i="5" s="1"/>
  <c r="AO80" i="5" a="1"/>
  <c r="AO80" i="5" s="1"/>
  <c r="AO81" i="5" a="1"/>
  <c r="AO81" i="5" s="1"/>
  <c r="AO82" i="5" a="1"/>
  <c r="AO82" i="5" s="1"/>
  <c r="AO83" i="5" a="1"/>
  <c r="AO83" i="5" s="1"/>
  <c r="AO85" i="5" a="1"/>
  <c r="AO85" i="5" s="1"/>
  <c r="AO86" i="5" a="1"/>
  <c r="AO86" i="5" s="1"/>
  <c r="AO87" i="5" a="1"/>
  <c r="AO87" i="5" s="1"/>
  <c r="AO88" i="5" a="1"/>
  <c r="AO88" i="5" s="1"/>
  <c r="AO89" i="5" a="1"/>
  <c r="AO89" i="5" s="1"/>
  <c r="AO90" i="5" a="1"/>
  <c r="AO90" i="5" s="1"/>
  <c r="AO91" i="5" a="1"/>
  <c r="AO91" i="5" s="1"/>
  <c r="AO92" i="5" a="1"/>
  <c r="AO92" i="5" s="1"/>
  <c r="AO93" i="5" a="1"/>
  <c r="AO93" i="5" s="1"/>
  <c r="AO94" i="5" a="1"/>
  <c r="AO94" i="5" s="1"/>
  <c r="AO95" i="5" a="1"/>
  <c r="AO95" i="5" s="1"/>
  <c r="AO96" i="5" a="1"/>
  <c r="AO96" i="5" s="1"/>
  <c r="AO97" i="5" a="1"/>
  <c r="AO97" i="5" s="1"/>
  <c r="AO98" i="5" a="1"/>
  <c r="AO98" i="5" s="1"/>
  <c r="AO99" i="5" a="1"/>
  <c r="AO99" i="5" s="1"/>
  <c r="AO100" i="5" a="1"/>
  <c r="AO100" i="5" s="1"/>
  <c r="AO101" i="5" a="1"/>
  <c r="AO101" i="5" s="1"/>
  <c r="AO102" i="5" a="1"/>
  <c r="AO102" i="5" s="1"/>
  <c r="AO103" i="5" a="1"/>
  <c r="AO103" i="5" s="1"/>
  <c r="AO104" i="5" a="1"/>
  <c r="AO104" i="5" s="1"/>
  <c r="AO105" i="5" a="1"/>
  <c r="AO105" i="5" s="1"/>
  <c r="AO106" i="5" a="1"/>
  <c r="AO106" i="5" s="1"/>
  <c r="AO107" i="5" a="1"/>
  <c r="AO107" i="5" s="1"/>
  <c r="AO109" i="5" a="1"/>
  <c r="AO109" i="5" s="1"/>
  <c r="AO110" i="5" a="1"/>
  <c r="AO110" i="5" s="1"/>
  <c r="AO111" i="5" a="1"/>
  <c r="AO111" i="5" s="1"/>
  <c r="AO112" i="5" a="1"/>
  <c r="AO112" i="5" s="1"/>
  <c r="AO113" i="5" a="1"/>
  <c r="AO113" i="5" s="1"/>
  <c r="AO114" i="5" a="1"/>
  <c r="AO114" i="5" s="1"/>
  <c r="AO115" i="5" a="1"/>
  <c r="AO115" i="5" s="1"/>
  <c r="AO116" i="5" a="1"/>
  <c r="AO116" i="5" s="1"/>
  <c r="AO117" i="5" a="1"/>
  <c r="AO117" i="5" s="1"/>
  <c r="AO118" i="5" a="1"/>
  <c r="AO118" i="5" s="1"/>
  <c r="AO119" i="5" a="1"/>
  <c r="AO119" i="5" s="1"/>
  <c r="AO120" i="5" a="1"/>
  <c r="AO120" i="5" s="1"/>
  <c r="AO121" i="5" a="1"/>
  <c r="AO121" i="5" s="1"/>
  <c r="AO122" i="5" a="1"/>
  <c r="AO122" i="5" s="1"/>
  <c r="AO123" i="5" a="1"/>
  <c r="AO123" i="5" s="1"/>
  <c r="AO124" i="5" a="1"/>
  <c r="AO124" i="5" s="1"/>
  <c r="AO125" i="5" a="1"/>
  <c r="AO125" i="5" s="1"/>
  <c r="AO126" i="5" a="1"/>
  <c r="AO126" i="5" s="1"/>
  <c r="AO127" i="5" a="1"/>
  <c r="AO127" i="5" s="1"/>
  <c r="AO128" i="5" a="1"/>
  <c r="AO128" i="5" s="1"/>
  <c r="AO129" i="5" a="1"/>
  <c r="AO129" i="5" s="1"/>
  <c r="AO130" i="5" a="1"/>
  <c r="AO130" i="5" s="1"/>
  <c r="AO131" i="5" a="1"/>
  <c r="AO131" i="5" s="1"/>
  <c r="AO132" i="5" a="1"/>
  <c r="AO132" i="5" s="1"/>
  <c r="AO133" i="5" a="1"/>
  <c r="AO133" i="5" s="1"/>
  <c r="AO134" i="5" a="1"/>
  <c r="AO134" i="5" s="1"/>
  <c r="AO135" i="5" a="1"/>
  <c r="AO135" i="5" s="1"/>
  <c r="AO136" i="5" a="1"/>
  <c r="AO136" i="5" s="1"/>
  <c r="AO137" i="5" a="1"/>
  <c r="AO137" i="5" s="1"/>
  <c r="AO138" i="5" a="1"/>
  <c r="AO138" i="5" s="1"/>
  <c r="AO139" i="5" a="1"/>
  <c r="AO139" i="5" s="1"/>
  <c r="AO140" i="5" a="1"/>
  <c r="AO140" i="5" s="1"/>
  <c r="AO141" i="5" a="1"/>
  <c r="AO141" i="5" s="1"/>
  <c r="AO142" i="5" a="1"/>
  <c r="AO142" i="5" s="1"/>
  <c r="AO143" i="5" a="1"/>
  <c r="AO143" i="5" s="1"/>
  <c r="AO144" i="5" a="1"/>
  <c r="AO144" i="5" s="1"/>
  <c r="AO145" i="5" a="1"/>
  <c r="AO145" i="5" s="1"/>
  <c r="AO147" i="5" a="1"/>
  <c r="AO147" i="5" s="1"/>
  <c r="AO148" i="5" a="1"/>
  <c r="AO148" i="5" s="1"/>
  <c r="AO149" i="5" a="1"/>
  <c r="AO149" i="5" s="1"/>
  <c r="AO150" i="5" a="1"/>
  <c r="AO150" i="5" s="1"/>
  <c r="AO151" i="5" a="1"/>
  <c r="AO151" i="5" s="1"/>
  <c r="AO152" i="5" a="1"/>
  <c r="AO152" i="5" s="1"/>
  <c r="AO154" i="5" a="1"/>
  <c r="AO154" i="5" s="1"/>
  <c r="AO155" i="5" a="1"/>
  <c r="AO155" i="5" s="1"/>
  <c r="AO156" i="5" a="1"/>
  <c r="AO156" i="5" s="1"/>
  <c r="AO157" i="5" a="1"/>
  <c r="AO157" i="5" s="1"/>
  <c r="AO158" i="5" a="1"/>
  <c r="AO158" i="5" s="1"/>
  <c r="AO159" i="5" a="1"/>
  <c r="AO159" i="5" s="1"/>
  <c r="AO160" i="5" a="1"/>
  <c r="AO160" i="5" s="1"/>
  <c r="AO161" i="5" a="1"/>
  <c r="AO161" i="5" s="1"/>
  <c r="AO162" i="5" a="1"/>
  <c r="AO162" i="5" s="1"/>
  <c r="AO163" i="5" a="1"/>
  <c r="AO163" i="5" s="1"/>
  <c r="AO164" i="5" a="1"/>
  <c r="AO164" i="5" s="1"/>
  <c r="AO166" i="5" a="1"/>
  <c r="AO166" i="5" s="1"/>
  <c r="AO167" i="5" a="1"/>
  <c r="AO167" i="5" s="1"/>
  <c r="AO168" i="5" a="1"/>
  <c r="AO168" i="5" s="1"/>
  <c r="AO169" i="5" a="1"/>
  <c r="AO169" i="5" s="1"/>
  <c r="AO170" i="5" a="1"/>
  <c r="AO170" i="5" s="1"/>
  <c r="AO171" i="5" a="1"/>
  <c r="AO171" i="5" s="1"/>
  <c r="AO172" i="5" a="1"/>
  <c r="AO172" i="5" s="1"/>
  <c r="AO173" i="5" a="1"/>
  <c r="AO173" i="5" s="1"/>
  <c r="AO174" i="5" a="1"/>
  <c r="AO174" i="5" s="1"/>
  <c r="AO175" i="5" a="1"/>
  <c r="AO175" i="5" s="1"/>
  <c r="AO176" i="5" a="1"/>
  <c r="AO176" i="5" s="1"/>
  <c r="AO177" i="5" a="1"/>
  <c r="AO177" i="5" s="1"/>
  <c r="AO178" i="5" a="1"/>
  <c r="AO178" i="5" s="1"/>
  <c r="AO179" i="5" a="1"/>
  <c r="AO179" i="5" s="1"/>
  <c r="AO180" i="5" a="1"/>
  <c r="AO180" i="5" s="1"/>
  <c r="AO181" i="5" a="1"/>
  <c r="AO181" i="5" s="1"/>
  <c r="AO182" i="5" a="1"/>
  <c r="AO182" i="5" s="1"/>
  <c r="AO183" i="5" a="1"/>
  <c r="AO183" i="5" s="1"/>
  <c r="AO184" i="5" a="1"/>
  <c r="AO184" i="5" s="1"/>
  <c r="AO185" i="5" a="1"/>
  <c r="AO185" i="5" s="1"/>
  <c r="AO186" i="5" a="1"/>
  <c r="AO186" i="5" s="1"/>
  <c r="AO187" i="5" a="1"/>
  <c r="AO187" i="5" s="1"/>
  <c r="AO188" i="5" a="1"/>
  <c r="AO188" i="5" s="1"/>
  <c r="AO189" i="5" a="1"/>
  <c r="AO189" i="5" s="1"/>
  <c r="AO190" i="5" a="1"/>
  <c r="AO190" i="5" s="1"/>
  <c r="AO191" i="5" a="1"/>
  <c r="AO191" i="5" s="1"/>
  <c r="AO192" i="5" a="1"/>
  <c r="AO192" i="5" s="1"/>
  <c r="AO193" i="5" a="1"/>
  <c r="AO193" i="5" s="1"/>
  <c r="AO194" i="5" a="1"/>
  <c r="AO194" i="5" s="1"/>
  <c r="AO195" i="5" a="1"/>
  <c r="AO195" i="5" s="1"/>
  <c r="AO196" i="5" a="1"/>
  <c r="AO196" i="5" s="1"/>
  <c r="AO197" i="5" a="1"/>
  <c r="AO197" i="5" s="1"/>
  <c r="AO198" i="5" a="1"/>
  <c r="AO198" i="5" s="1"/>
  <c r="AO199" i="5" a="1"/>
  <c r="AO199" i="5" s="1"/>
  <c r="AO200" i="5" a="1"/>
  <c r="AO200" i="5" s="1"/>
  <c r="AO201" i="5" a="1"/>
  <c r="AO201" i="5" s="1"/>
  <c r="AO202" i="5" a="1"/>
  <c r="AO202" i="5" s="1"/>
  <c r="AO203" i="5" a="1"/>
  <c r="AO203" i="5" s="1"/>
  <c r="AO204" i="5" a="1"/>
  <c r="AO204" i="5" s="1"/>
  <c r="AO205" i="5" a="1"/>
  <c r="AO205" i="5" s="1"/>
  <c r="AO206" i="5" a="1"/>
  <c r="AO206" i="5" s="1"/>
  <c r="AO207" i="5" a="1"/>
  <c r="AO207" i="5" s="1"/>
  <c r="AO208" i="5" a="1"/>
  <c r="AO208" i="5" s="1"/>
  <c r="AO209" i="5" a="1"/>
  <c r="AO209" i="5" s="1"/>
  <c r="AO210" i="5" a="1"/>
  <c r="AO210" i="5" s="1"/>
  <c r="AO211" i="5" a="1"/>
  <c r="AO211" i="5" s="1"/>
  <c r="AO212" i="5" a="1"/>
  <c r="AO212" i="5" s="1"/>
  <c r="AO213" i="5" a="1"/>
  <c r="AO213" i="5" s="1"/>
  <c r="AO214" i="5" a="1"/>
  <c r="AO214" i="5" s="1"/>
  <c r="AO215" i="5" a="1"/>
  <c r="AO215" i="5" s="1"/>
  <c r="AO216" i="5" a="1"/>
  <c r="AO216" i="5" s="1"/>
  <c r="AO217" i="5" a="1"/>
  <c r="AO217" i="5" s="1"/>
  <c r="AO218" i="5" a="1"/>
  <c r="AO218" i="5" s="1"/>
  <c r="AO219" i="5" a="1"/>
  <c r="AO219" i="5" s="1"/>
  <c r="AO220" i="5" a="1"/>
  <c r="AO220" i="5" s="1"/>
  <c r="AO221" i="5" a="1"/>
  <c r="AO221" i="5" s="1"/>
  <c r="AO222" i="5" a="1"/>
  <c r="AO222" i="5" s="1"/>
  <c r="AO223" i="5" a="1"/>
  <c r="AO223" i="5" s="1"/>
  <c r="AO224" i="5" a="1"/>
  <c r="AO224" i="5" s="1"/>
  <c r="AO225" i="5" a="1"/>
  <c r="AO225" i="5" s="1"/>
  <c r="AO2" i="5" a="1"/>
  <c r="AO2" i="5" s="1"/>
  <c r="AN3" i="5" a="1"/>
  <c r="AN3" i="5" s="1"/>
  <c r="AN4" i="5" a="1"/>
  <c r="AN4" i="5" s="1"/>
  <c r="AN5" i="5" a="1"/>
  <c r="AN5" i="5" s="1"/>
  <c r="AN6" i="5" a="1"/>
  <c r="AN6" i="5" s="1"/>
  <c r="AN7" i="5" a="1"/>
  <c r="AN7" i="5" s="1"/>
  <c r="AN8" i="5" a="1"/>
  <c r="AN8" i="5" s="1"/>
  <c r="AN9" i="5" a="1"/>
  <c r="AN9" i="5" s="1"/>
  <c r="AN10" i="5" a="1"/>
  <c r="AN10" i="5" s="1"/>
  <c r="AN11" i="5" a="1"/>
  <c r="AN11" i="5" s="1"/>
  <c r="AN12" i="5" a="1"/>
  <c r="AN12" i="5" s="1"/>
  <c r="AN13" i="5" a="1"/>
  <c r="AN13" i="5" s="1"/>
  <c r="AN14" i="5" a="1"/>
  <c r="AN14" i="5" s="1"/>
  <c r="AN15" i="5" a="1"/>
  <c r="AN15" i="5" s="1"/>
  <c r="AN16" i="5" a="1"/>
  <c r="AN16" i="5" s="1"/>
  <c r="AN17" i="5" a="1"/>
  <c r="AN17" i="5" s="1"/>
  <c r="AN18" i="5" a="1"/>
  <c r="AN18" i="5" s="1"/>
  <c r="AN19" i="5" a="1"/>
  <c r="AN19" i="5" s="1"/>
  <c r="AN20" i="5" a="1"/>
  <c r="AN20" i="5" s="1"/>
  <c r="AN21" i="5" a="1"/>
  <c r="AN21" i="5" s="1"/>
  <c r="AN22" i="5" a="1"/>
  <c r="AN22" i="5" s="1"/>
  <c r="AN23" i="5" a="1"/>
  <c r="AN23" i="5" s="1"/>
  <c r="AN24" i="5" a="1"/>
  <c r="AN24" i="5" s="1"/>
  <c r="AN25" i="5" a="1"/>
  <c r="AN25" i="5" s="1"/>
  <c r="AN26" i="5" a="1"/>
  <c r="AN26" i="5" s="1"/>
  <c r="AN27" i="5" a="1"/>
  <c r="AN27" i="5" s="1"/>
  <c r="AN28" i="5" a="1"/>
  <c r="AN28" i="5" s="1"/>
  <c r="AN29" i="5" a="1"/>
  <c r="AN29" i="5" s="1"/>
  <c r="AN30" i="5" a="1"/>
  <c r="AN30" i="5" s="1"/>
  <c r="AN31" i="5" a="1"/>
  <c r="AN31" i="5" s="1"/>
  <c r="AN32" i="5" a="1"/>
  <c r="AN32" i="5" s="1"/>
  <c r="AN33" i="5" a="1"/>
  <c r="AN33" i="5" s="1"/>
  <c r="AN34" i="5" a="1"/>
  <c r="AN34" i="5" s="1"/>
  <c r="AN35" i="5" a="1"/>
  <c r="AN35" i="5" s="1"/>
  <c r="AN36" i="5" a="1"/>
  <c r="AN36" i="5" s="1"/>
  <c r="AN37" i="5" a="1"/>
  <c r="AN37" i="5" s="1"/>
  <c r="AN38" i="5" a="1"/>
  <c r="AN38" i="5" s="1"/>
  <c r="AN39" i="5" a="1"/>
  <c r="AN39" i="5" s="1"/>
  <c r="AN40" i="5" a="1"/>
  <c r="AN40" i="5" s="1"/>
  <c r="AN41" i="5" a="1"/>
  <c r="AN41" i="5" s="1"/>
  <c r="AN42" i="5" a="1"/>
  <c r="AN42" i="5" s="1"/>
  <c r="AN43" i="5" a="1"/>
  <c r="AN43" i="5" s="1"/>
  <c r="AN44" i="5" a="1"/>
  <c r="AN44" i="5" s="1"/>
  <c r="AN45" i="5" a="1"/>
  <c r="AN45" i="5" s="1"/>
  <c r="AN46" i="5" a="1"/>
  <c r="AN46" i="5" s="1"/>
  <c r="AN47" i="5" a="1"/>
  <c r="AN47" i="5" s="1"/>
  <c r="AN48" i="5" a="1"/>
  <c r="AN48" i="5" s="1"/>
  <c r="AN49" i="5" a="1"/>
  <c r="AN49" i="5" s="1"/>
  <c r="AN50" i="5" a="1"/>
  <c r="AN50" i="5" s="1"/>
  <c r="AN51" i="5" a="1"/>
  <c r="AN51" i="5" s="1"/>
  <c r="AN52" i="5" a="1"/>
  <c r="AN52" i="5" s="1"/>
  <c r="AN53" i="5" a="1"/>
  <c r="AN53" i="5" s="1"/>
  <c r="AN54" i="5" a="1"/>
  <c r="AN54" i="5" s="1"/>
  <c r="AN55" i="5" a="1"/>
  <c r="AN55" i="5" s="1"/>
  <c r="AN56" i="5" a="1"/>
  <c r="AN56" i="5" s="1"/>
  <c r="AN57" i="5" a="1"/>
  <c r="AN57" i="5" s="1"/>
  <c r="AN58" i="5" a="1"/>
  <c r="AN58" i="5" s="1"/>
  <c r="AN59" i="5" a="1"/>
  <c r="AN59" i="5" s="1"/>
  <c r="AN60" i="5" a="1"/>
  <c r="AN60" i="5" s="1"/>
  <c r="AN61" i="5" a="1"/>
  <c r="AN61" i="5" s="1"/>
  <c r="AN62" i="5" a="1"/>
  <c r="AN62" i="5" s="1"/>
  <c r="AN63" i="5" a="1"/>
  <c r="AN63" i="5" s="1"/>
  <c r="AN64" i="5" a="1"/>
  <c r="AN64" i="5" s="1"/>
  <c r="AN65" i="5" a="1"/>
  <c r="AN65" i="5" s="1"/>
  <c r="AN66" i="5" a="1"/>
  <c r="AN66" i="5" s="1"/>
  <c r="AN67" i="5" a="1"/>
  <c r="AN67" i="5" s="1"/>
  <c r="AN68" i="5" a="1"/>
  <c r="AN68" i="5" s="1"/>
  <c r="AN69" i="5" a="1"/>
  <c r="AN69" i="5" s="1"/>
  <c r="AN70" i="5" a="1"/>
  <c r="AN70" i="5" s="1"/>
  <c r="AN71" i="5" a="1"/>
  <c r="AN71" i="5" s="1"/>
  <c r="AN72" i="5" a="1"/>
  <c r="AN72" i="5" s="1"/>
  <c r="AN73" i="5" a="1"/>
  <c r="AN73" i="5" s="1"/>
  <c r="AN74" i="5" a="1"/>
  <c r="AN74" i="5" s="1"/>
  <c r="AN75" i="5" a="1"/>
  <c r="AN75" i="5" s="1"/>
  <c r="AN76" i="5" a="1"/>
  <c r="AN76" i="5" s="1"/>
  <c r="AN77" i="5" a="1"/>
  <c r="AN77" i="5" s="1"/>
  <c r="AN78" i="5" a="1"/>
  <c r="AN78" i="5" s="1"/>
  <c r="AN79" i="5" a="1"/>
  <c r="AN79" i="5" s="1"/>
  <c r="AN80" i="5" a="1"/>
  <c r="AN80" i="5" s="1"/>
  <c r="AN81" i="5" a="1"/>
  <c r="AN81" i="5" s="1"/>
  <c r="AN82" i="5" a="1"/>
  <c r="AN82" i="5" s="1"/>
  <c r="AN83" i="5" a="1"/>
  <c r="AN83" i="5" s="1"/>
  <c r="AN84" i="5" a="1"/>
  <c r="AN84" i="5" s="1"/>
  <c r="AN85" i="5" a="1"/>
  <c r="AN85" i="5" s="1"/>
  <c r="AN86" i="5" a="1"/>
  <c r="AN86" i="5" s="1"/>
  <c r="AN87" i="5" a="1"/>
  <c r="AN87" i="5" s="1"/>
  <c r="AN88" i="5" a="1"/>
  <c r="AN88" i="5" s="1"/>
  <c r="AN89" i="5" a="1"/>
  <c r="AN89" i="5" s="1"/>
  <c r="AN90" i="5" a="1"/>
  <c r="AN90" i="5" s="1"/>
  <c r="AN91" i="5" a="1"/>
  <c r="AN91" i="5" s="1"/>
  <c r="AN92" i="5" a="1"/>
  <c r="AN92" i="5" s="1"/>
  <c r="AN93" i="5" a="1"/>
  <c r="AN93" i="5" s="1"/>
  <c r="AN94" i="5" a="1"/>
  <c r="AN94" i="5" s="1"/>
  <c r="AN95" i="5" a="1"/>
  <c r="AN95" i="5" s="1"/>
  <c r="AN96" i="5" a="1"/>
  <c r="AN96" i="5" s="1"/>
  <c r="AN97" i="5" a="1"/>
  <c r="AN97" i="5" s="1"/>
  <c r="AN98" i="5" a="1"/>
  <c r="AN98" i="5" s="1"/>
  <c r="AN99" i="5" a="1"/>
  <c r="AN99" i="5" s="1"/>
  <c r="AN100" i="5" a="1"/>
  <c r="AN100" i="5" s="1"/>
  <c r="AN101" i="5" a="1"/>
  <c r="AN101" i="5" s="1"/>
  <c r="AN102" i="5" a="1"/>
  <c r="AN102" i="5" s="1"/>
  <c r="AN103" i="5" a="1"/>
  <c r="AN103" i="5" s="1"/>
  <c r="AN104" i="5" a="1"/>
  <c r="AN104" i="5" s="1"/>
  <c r="AN105" i="5" a="1"/>
  <c r="AN105" i="5" s="1"/>
  <c r="AN106" i="5" a="1"/>
  <c r="AN106" i="5" s="1"/>
  <c r="AN107" i="5" a="1"/>
  <c r="AN107" i="5" s="1"/>
  <c r="AN108" i="5" a="1"/>
  <c r="AN108" i="5" s="1"/>
  <c r="AN109" i="5" a="1"/>
  <c r="AN109" i="5" s="1"/>
  <c r="AN110" i="5" a="1"/>
  <c r="AN110" i="5" s="1"/>
  <c r="AN111" i="5" a="1"/>
  <c r="AN111" i="5" s="1"/>
  <c r="AN112" i="5" a="1"/>
  <c r="AN112" i="5" s="1"/>
  <c r="AN113" i="5" a="1"/>
  <c r="AN113" i="5" s="1"/>
  <c r="AN114" i="5" a="1"/>
  <c r="AN114" i="5" s="1"/>
  <c r="AN115" i="5" a="1"/>
  <c r="AN115" i="5" s="1"/>
  <c r="AN116" i="5" a="1"/>
  <c r="AN116" i="5" s="1"/>
  <c r="AN117" i="5" a="1"/>
  <c r="AN117" i="5" s="1"/>
  <c r="AN118" i="5" a="1"/>
  <c r="AN118" i="5" s="1"/>
  <c r="AN119" i="5" a="1"/>
  <c r="AN119" i="5" s="1"/>
  <c r="AN120" i="5" a="1"/>
  <c r="AN120" i="5" s="1"/>
  <c r="AN121" i="5" a="1"/>
  <c r="AN121" i="5" s="1"/>
  <c r="AN122" i="5" a="1"/>
  <c r="AN122" i="5" s="1"/>
  <c r="AN123" i="5" a="1"/>
  <c r="AN123" i="5" s="1"/>
  <c r="AN124" i="5" a="1"/>
  <c r="AN124" i="5" s="1"/>
  <c r="AN125" i="5" a="1"/>
  <c r="AN125" i="5" s="1"/>
  <c r="AN126" i="5" a="1"/>
  <c r="AN126" i="5" s="1"/>
  <c r="AN127" i="5" a="1"/>
  <c r="AN127" i="5" s="1"/>
  <c r="AN128" i="5" a="1"/>
  <c r="AN128" i="5" s="1"/>
  <c r="AN129" i="5" a="1"/>
  <c r="AN129" i="5" s="1"/>
  <c r="AN130" i="5" a="1"/>
  <c r="AN130" i="5" s="1"/>
  <c r="AN131" i="5" a="1"/>
  <c r="AN131" i="5" s="1"/>
  <c r="AN132" i="5" a="1"/>
  <c r="AN132" i="5" s="1"/>
  <c r="AN133" i="5" a="1"/>
  <c r="AN133" i="5" s="1"/>
  <c r="AN134" i="5" a="1"/>
  <c r="AN134" i="5" s="1"/>
  <c r="AN135" i="5" a="1"/>
  <c r="AN135" i="5" s="1"/>
  <c r="AN136" i="5" a="1"/>
  <c r="AN136" i="5" s="1"/>
  <c r="AN137" i="5" a="1"/>
  <c r="AN137" i="5" s="1"/>
  <c r="AN138" i="5" a="1"/>
  <c r="AN138" i="5" s="1"/>
  <c r="AN139" i="5" a="1"/>
  <c r="AN139" i="5" s="1"/>
  <c r="AN140" i="5" a="1"/>
  <c r="AN140" i="5" s="1"/>
  <c r="AN141" i="5" a="1"/>
  <c r="AN141" i="5" s="1"/>
  <c r="AN142" i="5" a="1"/>
  <c r="AN142" i="5" s="1"/>
  <c r="AN143" i="5" a="1"/>
  <c r="AN143" i="5" s="1"/>
  <c r="AN144" i="5" a="1"/>
  <c r="AN144" i="5" s="1"/>
  <c r="AN145" i="5" a="1"/>
  <c r="AN145" i="5" s="1"/>
  <c r="AN146" i="5" a="1"/>
  <c r="AN146" i="5" s="1"/>
  <c r="AN147" i="5" a="1"/>
  <c r="AN147" i="5" s="1"/>
  <c r="AN148" i="5" a="1"/>
  <c r="AN148" i="5" s="1"/>
  <c r="AN149" i="5" a="1"/>
  <c r="AN149" i="5" s="1"/>
  <c r="AN150" i="5" a="1"/>
  <c r="AN150" i="5" s="1"/>
  <c r="AN151" i="5" a="1"/>
  <c r="AN151" i="5" s="1"/>
  <c r="AN152" i="5" a="1"/>
  <c r="AN152" i="5" s="1"/>
  <c r="AN153" i="5" a="1"/>
  <c r="AN153" i="5" s="1"/>
  <c r="AN154" i="5" a="1"/>
  <c r="AN154" i="5" s="1"/>
  <c r="AN155" i="5" a="1"/>
  <c r="AN155" i="5" s="1"/>
  <c r="AN156" i="5" a="1"/>
  <c r="AN156" i="5" s="1"/>
  <c r="AN157" i="5" a="1"/>
  <c r="AN157" i="5" s="1"/>
  <c r="AN158" i="5" a="1"/>
  <c r="AN158" i="5" s="1"/>
  <c r="AN159" i="5" a="1"/>
  <c r="AN159" i="5" s="1"/>
  <c r="AN160" i="5" a="1"/>
  <c r="AN160" i="5" s="1"/>
  <c r="AN161" i="5" a="1"/>
  <c r="AN161" i="5" s="1"/>
  <c r="AN162" i="5" a="1"/>
  <c r="AN162" i="5" s="1"/>
  <c r="AN163" i="5" a="1"/>
  <c r="AN163" i="5" s="1"/>
  <c r="AN164" i="5" a="1"/>
  <c r="AN164" i="5" s="1"/>
  <c r="AN165" i="5" a="1"/>
  <c r="AN165" i="5" s="1"/>
  <c r="AN166" i="5" a="1"/>
  <c r="AN166" i="5" s="1"/>
  <c r="AN167" i="5" a="1"/>
  <c r="AN167" i="5" s="1"/>
  <c r="AN168" i="5" a="1"/>
  <c r="AN168" i="5" s="1"/>
  <c r="AN169" i="5" a="1"/>
  <c r="AN169" i="5" s="1"/>
  <c r="AN170" i="5" a="1"/>
  <c r="AN170" i="5" s="1"/>
  <c r="AN171" i="5" a="1"/>
  <c r="AN171" i="5" s="1"/>
  <c r="AN172" i="5" a="1"/>
  <c r="AN172" i="5" s="1"/>
  <c r="AN173" i="5" a="1"/>
  <c r="AN173" i="5" s="1"/>
  <c r="AN174" i="5" a="1"/>
  <c r="AN174" i="5" s="1"/>
  <c r="AN175" i="5" a="1"/>
  <c r="AN175" i="5" s="1"/>
  <c r="AN176" i="5" a="1"/>
  <c r="AN176" i="5" s="1"/>
  <c r="AN177" i="5" a="1"/>
  <c r="AN177" i="5" s="1"/>
  <c r="AN178" i="5" a="1"/>
  <c r="AN178" i="5" s="1"/>
  <c r="AN179" i="5" a="1"/>
  <c r="AN179" i="5" s="1"/>
  <c r="AN180" i="5" a="1"/>
  <c r="AN180" i="5" s="1"/>
  <c r="AN181" i="5" a="1"/>
  <c r="AN181" i="5" s="1"/>
  <c r="AN182" i="5" a="1"/>
  <c r="AN182" i="5" s="1"/>
  <c r="AN183" i="5" a="1"/>
  <c r="AN183" i="5" s="1"/>
  <c r="AN184" i="5" a="1"/>
  <c r="AN184" i="5" s="1"/>
  <c r="AN185" i="5" a="1"/>
  <c r="AN185" i="5" s="1"/>
  <c r="AN186" i="5" a="1"/>
  <c r="AN186" i="5" s="1"/>
  <c r="AN187" i="5" a="1"/>
  <c r="AN187" i="5" s="1"/>
  <c r="AN188" i="5" a="1"/>
  <c r="AN188" i="5" s="1"/>
  <c r="AN189" i="5" a="1"/>
  <c r="AN189" i="5" s="1"/>
  <c r="AN190" i="5" a="1"/>
  <c r="AN190" i="5" s="1"/>
  <c r="AN191" i="5" a="1"/>
  <c r="AN191" i="5" s="1"/>
  <c r="AN192" i="5" a="1"/>
  <c r="AN192" i="5" s="1"/>
  <c r="AN193" i="5" a="1"/>
  <c r="AN193" i="5" s="1"/>
  <c r="AN194" i="5" a="1"/>
  <c r="AN194" i="5" s="1"/>
  <c r="AN195" i="5" a="1"/>
  <c r="AN195" i="5" s="1"/>
  <c r="AN196" i="5" a="1"/>
  <c r="AN196" i="5" s="1"/>
  <c r="AN197" i="5" a="1"/>
  <c r="AN197" i="5" s="1"/>
  <c r="AN198" i="5" a="1"/>
  <c r="AN198" i="5" s="1"/>
  <c r="AN199" i="5" a="1"/>
  <c r="AN199" i="5" s="1"/>
  <c r="AN200" i="5" a="1"/>
  <c r="AN200" i="5" s="1"/>
  <c r="AN201" i="5" a="1"/>
  <c r="AN201" i="5" s="1"/>
  <c r="AN202" i="5" a="1"/>
  <c r="AN202" i="5" s="1"/>
  <c r="AN203" i="5" a="1"/>
  <c r="AN203" i="5" s="1"/>
  <c r="AN204" i="5" a="1"/>
  <c r="AN204" i="5" s="1"/>
  <c r="AN205" i="5" a="1"/>
  <c r="AN205" i="5" s="1"/>
  <c r="AN206" i="5" a="1"/>
  <c r="AN206" i="5" s="1"/>
  <c r="AN207" i="5" a="1"/>
  <c r="AN207" i="5" s="1"/>
  <c r="AN208" i="5" a="1"/>
  <c r="AN208" i="5" s="1"/>
  <c r="AN209" i="5" a="1"/>
  <c r="AN209" i="5" s="1"/>
  <c r="AN210" i="5" a="1"/>
  <c r="AN210" i="5" s="1"/>
  <c r="AN211" i="5" a="1"/>
  <c r="AN211" i="5" s="1"/>
  <c r="AN212" i="5" a="1"/>
  <c r="AN212" i="5" s="1"/>
  <c r="AN213" i="5" a="1"/>
  <c r="AN213" i="5" s="1"/>
  <c r="AN214" i="5" a="1"/>
  <c r="AN214" i="5" s="1"/>
  <c r="AN215" i="5" a="1"/>
  <c r="AN215" i="5" s="1"/>
  <c r="AN216" i="5" a="1"/>
  <c r="AN216" i="5" s="1"/>
  <c r="AN217" i="5" a="1"/>
  <c r="AN217" i="5" s="1"/>
  <c r="AN218" i="5" a="1"/>
  <c r="AN218" i="5" s="1"/>
  <c r="AN219" i="5" a="1"/>
  <c r="AN219" i="5" s="1"/>
  <c r="AN220" i="5" a="1"/>
  <c r="AN220" i="5" s="1"/>
  <c r="AN221" i="5" a="1"/>
  <c r="AN221" i="5" s="1"/>
  <c r="AN222" i="5" a="1"/>
  <c r="AN222" i="5" s="1"/>
  <c r="AN223" i="5" a="1"/>
  <c r="AN223" i="5" s="1"/>
  <c r="AN224" i="5" a="1"/>
  <c r="AN224" i="5" s="1"/>
  <c r="AN225" i="5" a="1"/>
  <c r="AN225" i="5" s="1"/>
  <c r="AN2" i="5" a="1"/>
  <c r="AN2" i="5" s="1"/>
  <c r="AM3" i="5" a="1"/>
  <c r="AM3" i="5" s="1"/>
  <c r="AM4" i="5" a="1"/>
  <c r="AM4" i="5" s="1"/>
  <c r="AM5" i="5" a="1"/>
  <c r="AM5" i="5" s="1"/>
  <c r="AM6" i="5" a="1"/>
  <c r="AM6" i="5" s="1"/>
  <c r="AM7" i="5" a="1"/>
  <c r="AM7" i="5" s="1"/>
  <c r="AM8" i="5" a="1"/>
  <c r="AM8" i="5" s="1"/>
  <c r="AM9" i="5" a="1"/>
  <c r="AM9" i="5" s="1"/>
  <c r="AM10" i="5" a="1"/>
  <c r="AM10" i="5" s="1"/>
  <c r="AM11" i="5" a="1"/>
  <c r="AM11" i="5" s="1"/>
  <c r="AM12" i="5" a="1"/>
  <c r="AM12" i="5" s="1"/>
  <c r="AM13" i="5" a="1"/>
  <c r="AM13" i="5" s="1"/>
  <c r="AM14" i="5" a="1"/>
  <c r="AM14" i="5" s="1"/>
  <c r="AM15" i="5" a="1"/>
  <c r="AM15" i="5" s="1"/>
  <c r="AM16" i="5" a="1"/>
  <c r="AM16" i="5" s="1"/>
  <c r="AM17" i="5" a="1"/>
  <c r="AM17" i="5" s="1"/>
  <c r="AM18" i="5" a="1"/>
  <c r="AM18" i="5" s="1"/>
  <c r="AM19" i="5" a="1"/>
  <c r="AM19" i="5" s="1"/>
  <c r="AM20" i="5" a="1"/>
  <c r="AM20" i="5" s="1"/>
  <c r="AM21" i="5" a="1"/>
  <c r="AM21" i="5" s="1"/>
  <c r="AM22" i="5" a="1"/>
  <c r="AM22" i="5" s="1"/>
  <c r="AM23" i="5" a="1"/>
  <c r="AM23" i="5" s="1"/>
  <c r="AM24" i="5" a="1"/>
  <c r="AM24" i="5" s="1"/>
  <c r="AM25" i="5" a="1"/>
  <c r="AM25" i="5" s="1"/>
  <c r="AM26" i="5" a="1"/>
  <c r="AM26" i="5" s="1"/>
  <c r="AM27" i="5" a="1"/>
  <c r="AM27" i="5" s="1"/>
  <c r="AM28" i="5" a="1"/>
  <c r="AM28" i="5" s="1"/>
  <c r="AM29" i="5" a="1"/>
  <c r="AM29" i="5" s="1"/>
  <c r="AM30" i="5" a="1"/>
  <c r="AM30" i="5" s="1"/>
  <c r="AM31" i="5" a="1"/>
  <c r="AM31" i="5" s="1"/>
  <c r="AM32" i="5" a="1"/>
  <c r="AM32" i="5" s="1"/>
  <c r="AM33" i="5" a="1"/>
  <c r="AM33" i="5" s="1"/>
  <c r="AM34" i="5" a="1"/>
  <c r="AM34" i="5" s="1"/>
  <c r="AM35" i="5" a="1"/>
  <c r="AM35" i="5" s="1"/>
  <c r="AM36" i="5" a="1"/>
  <c r="AM36" i="5" s="1"/>
  <c r="AM37" i="5" a="1"/>
  <c r="AM37" i="5" s="1"/>
  <c r="AM38" i="5" a="1"/>
  <c r="AM38" i="5" s="1"/>
  <c r="AM39" i="5" a="1"/>
  <c r="AM39" i="5" s="1"/>
  <c r="AM40" i="5" a="1"/>
  <c r="AM40" i="5" s="1"/>
  <c r="AM41" i="5" a="1"/>
  <c r="AM41" i="5" s="1"/>
  <c r="AM42" i="5" a="1"/>
  <c r="AM42" i="5" s="1"/>
  <c r="AM43" i="5" a="1"/>
  <c r="AM43" i="5" s="1"/>
  <c r="AM44" i="5" a="1"/>
  <c r="AM44" i="5" s="1"/>
  <c r="AM45" i="5" a="1"/>
  <c r="AM45" i="5" s="1"/>
  <c r="AM46" i="5" a="1"/>
  <c r="AM46" i="5" s="1"/>
  <c r="AM47" i="5" a="1"/>
  <c r="AM47" i="5" s="1"/>
  <c r="AM48" i="5" a="1"/>
  <c r="AM48" i="5" s="1"/>
  <c r="AM49" i="5" a="1"/>
  <c r="AM49" i="5" s="1"/>
  <c r="AM50" i="5" a="1"/>
  <c r="AM50" i="5" s="1"/>
  <c r="AM51" i="5" a="1"/>
  <c r="AM51" i="5" s="1"/>
  <c r="AM52" i="5" a="1"/>
  <c r="AM52" i="5" s="1"/>
  <c r="AM53" i="5" a="1"/>
  <c r="AM53" i="5" s="1"/>
  <c r="AM54" i="5" a="1"/>
  <c r="AM54" i="5" s="1"/>
  <c r="AM55" i="5" a="1"/>
  <c r="AM55" i="5" s="1"/>
  <c r="AM56" i="5" a="1"/>
  <c r="AM56" i="5" s="1"/>
  <c r="AM57" i="5" a="1"/>
  <c r="AM57" i="5" s="1"/>
  <c r="AM58" i="5" a="1"/>
  <c r="AM58" i="5" s="1"/>
  <c r="AM59" i="5" a="1"/>
  <c r="AM59" i="5" s="1"/>
  <c r="AM60" i="5" a="1"/>
  <c r="AM60" i="5" s="1"/>
  <c r="AM61" i="5" a="1"/>
  <c r="AM61" i="5" s="1"/>
  <c r="AM62" i="5" a="1"/>
  <c r="AM62" i="5" s="1"/>
  <c r="AM63" i="5" a="1"/>
  <c r="AM63" i="5" s="1"/>
  <c r="AM64" i="5" a="1"/>
  <c r="AM64" i="5" s="1"/>
  <c r="AM65" i="5" a="1"/>
  <c r="AM65" i="5" s="1"/>
  <c r="AM66" i="5" a="1"/>
  <c r="AM66" i="5" s="1"/>
  <c r="AM67" i="5" a="1"/>
  <c r="AM67" i="5" s="1"/>
  <c r="AM68" i="5" a="1"/>
  <c r="AM68" i="5" s="1"/>
  <c r="AM69" i="5" a="1"/>
  <c r="AM69" i="5" s="1"/>
  <c r="AM70" i="5" a="1"/>
  <c r="AM70" i="5" s="1"/>
  <c r="AM71" i="5" a="1"/>
  <c r="AM71" i="5" s="1"/>
  <c r="AM72" i="5" a="1"/>
  <c r="AM72" i="5" s="1"/>
  <c r="AM73" i="5" a="1"/>
  <c r="AM73" i="5" s="1"/>
  <c r="AM74" i="5" a="1"/>
  <c r="AM74" i="5" s="1"/>
  <c r="AM75" i="5" a="1"/>
  <c r="AM75" i="5" s="1"/>
  <c r="AM76" i="5" a="1"/>
  <c r="AM76" i="5" s="1"/>
  <c r="AM77" i="5" a="1"/>
  <c r="AM77" i="5" s="1"/>
  <c r="AM78" i="5" a="1"/>
  <c r="AM78" i="5" s="1"/>
  <c r="AM79" i="5" a="1"/>
  <c r="AM79" i="5" s="1"/>
  <c r="AM80" i="5" a="1"/>
  <c r="AM80" i="5" s="1"/>
  <c r="AM81" i="5" a="1"/>
  <c r="AM81" i="5" s="1"/>
  <c r="AM82" i="5" a="1"/>
  <c r="AM82" i="5" s="1"/>
  <c r="AM83" i="5" a="1"/>
  <c r="AM83" i="5" s="1"/>
  <c r="AM84" i="5" a="1"/>
  <c r="AM84" i="5" s="1"/>
  <c r="AM85" i="5" a="1"/>
  <c r="AM85" i="5" s="1"/>
  <c r="AM86" i="5" a="1"/>
  <c r="AM86" i="5" s="1"/>
  <c r="AM87" i="5" a="1"/>
  <c r="AM87" i="5" s="1"/>
  <c r="AM88" i="5" a="1"/>
  <c r="AM88" i="5" s="1"/>
  <c r="AM89" i="5" a="1"/>
  <c r="AM89" i="5" s="1"/>
  <c r="AM90" i="5" a="1"/>
  <c r="AM90" i="5" s="1"/>
  <c r="AM91" i="5" a="1"/>
  <c r="AM91" i="5" s="1"/>
  <c r="AM92" i="5" a="1"/>
  <c r="AM92" i="5" s="1"/>
  <c r="AM93" i="5" a="1"/>
  <c r="AM93" i="5" s="1"/>
  <c r="AM94" i="5" a="1"/>
  <c r="AM94" i="5" s="1"/>
  <c r="AM95" i="5" a="1"/>
  <c r="AM95" i="5" s="1"/>
  <c r="AM96" i="5" a="1"/>
  <c r="AM96" i="5" s="1"/>
  <c r="AM97" i="5" a="1"/>
  <c r="AM97" i="5" s="1"/>
  <c r="AM98" i="5" a="1"/>
  <c r="AM98" i="5" s="1"/>
  <c r="AM99" i="5" a="1"/>
  <c r="AM99" i="5" s="1"/>
  <c r="AM100" i="5" a="1"/>
  <c r="AM100" i="5" s="1"/>
  <c r="AM101" i="5" a="1"/>
  <c r="AM101" i="5" s="1"/>
  <c r="AM102" i="5" a="1"/>
  <c r="AM102" i="5" s="1"/>
  <c r="AM103" i="5" a="1"/>
  <c r="AM103" i="5" s="1"/>
  <c r="AM104" i="5" a="1"/>
  <c r="AM104" i="5" s="1"/>
  <c r="AM105" i="5" a="1"/>
  <c r="AM105" i="5" s="1"/>
  <c r="AM106" i="5" a="1"/>
  <c r="AM106" i="5" s="1"/>
  <c r="AM107" i="5" a="1"/>
  <c r="AM107" i="5" s="1"/>
  <c r="AM108" i="5" a="1"/>
  <c r="AM108" i="5" s="1"/>
  <c r="AM109" i="5" a="1"/>
  <c r="AM109" i="5" s="1"/>
  <c r="AM110" i="5" a="1"/>
  <c r="AM110" i="5" s="1"/>
  <c r="AM111" i="5" a="1"/>
  <c r="AM111" i="5" s="1"/>
  <c r="AM112" i="5" a="1"/>
  <c r="AM112" i="5" s="1"/>
  <c r="AM113" i="5" a="1"/>
  <c r="AM113" i="5" s="1"/>
  <c r="AM114" i="5" a="1"/>
  <c r="AM114" i="5" s="1"/>
  <c r="AM115" i="5" a="1"/>
  <c r="AM115" i="5" s="1"/>
  <c r="AM116" i="5" a="1"/>
  <c r="AM116" i="5" s="1"/>
  <c r="AM117" i="5" a="1"/>
  <c r="AM117" i="5" s="1"/>
  <c r="AM118" i="5" a="1"/>
  <c r="AM118" i="5" s="1"/>
  <c r="AM119" i="5" a="1"/>
  <c r="AM119" i="5" s="1"/>
  <c r="AM120" i="5" a="1"/>
  <c r="AM120" i="5" s="1"/>
  <c r="AM121" i="5" a="1"/>
  <c r="AM121" i="5" s="1"/>
  <c r="AM122" i="5" a="1"/>
  <c r="AM122" i="5" s="1"/>
  <c r="AM123" i="5" a="1"/>
  <c r="AM123" i="5" s="1"/>
  <c r="AM124" i="5" a="1"/>
  <c r="AM124" i="5" s="1"/>
  <c r="AM125" i="5" a="1"/>
  <c r="AM125" i="5" s="1"/>
  <c r="AM126" i="5" a="1"/>
  <c r="AM126" i="5" s="1"/>
  <c r="AM127" i="5" a="1"/>
  <c r="AM127" i="5" s="1"/>
  <c r="AM128" i="5" a="1"/>
  <c r="AM128" i="5" s="1"/>
  <c r="AM129" i="5" a="1"/>
  <c r="AM129" i="5" s="1"/>
  <c r="AM130" i="5" a="1"/>
  <c r="AM130" i="5" s="1"/>
  <c r="AM131" i="5" a="1"/>
  <c r="AM131" i="5" s="1"/>
  <c r="AM132" i="5" a="1"/>
  <c r="AM132" i="5" s="1"/>
  <c r="AM133" i="5" a="1"/>
  <c r="AM133" i="5" s="1"/>
  <c r="AM134" i="5" a="1"/>
  <c r="AM134" i="5" s="1"/>
  <c r="AM135" i="5" a="1"/>
  <c r="AM135" i="5" s="1"/>
  <c r="AM136" i="5" a="1"/>
  <c r="AM136" i="5" s="1"/>
  <c r="AM137" i="5" a="1"/>
  <c r="AM137" i="5" s="1"/>
  <c r="AM138" i="5" a="1"/>
  <c r="AM138" i="5" s="1"/>
  <c r="AM139" i="5" a="1"/>
  <c r="AM139" i="5" s="1"/>
  <c r="AM140" i="5" a="1"/>
  <c r="AM140" i="5" s="1"/>
  <c r="AM141" i="5" a="1"/>
  <c r="AM141" i="5" s="1"/>
  <c r="AM142" i="5" a="1"/>
  <c r="AM142" i="5" s="1"/>
  <c r="AM143" i="5" a="1"/>
  <c r="AM143" i="5" s="1"/>
  <c r="AM144" i="5" a="1"/>
  <c r="AM144" i="5" s="1"/>
  <c r="AM145" i="5" a="1"/>
  <c r="AM145" i="5" s="1"/>
  <c r="AM146" i="5" a="1"/>
  <c r="AM146" i="5" s="1"/>
  <c r="AM147" i="5" a="1"/>
  <c r="AM147" i="5" s="1"/>
  <c r="AM148" i="5" a="1"/>
  <c r="AM148" i="5" s="1"/>
  <c r="AM149" i="5" a="1"/>
  <c r="AM149" i="5" s="1"/>
  <c r="AM150" i="5" a="1"/>
  <c r="AM150" i="5" s="1"/>
  <c r="AM151" i="5" a="1"/>
  <c r="AM151" i="5" s="1"/>
  <c r="AM152" i="5" a="1"/>
  <c r="AM152" i="5" s="1"/>
  <c r="AM153" i="5" a="1"/>
  <c r="AM153" i="5" s="1"/>
  <c r="AM154" i="5" a="1"/>
  <c r="AM154" i="5" s="1"/>
  <c r="AM155" i="5" a="1"/>
  <c r="AM155" i="5" s="1"/>
  <c r="AM156" i="5" a="1"/>
  <c r="AM156" i="5" s="1"/>
  <c r="AM157" i="5" a="1"/>
  <c r="AM157" i="5" s="1"/>
  <c r="AM158" i="5" a="1"/>
  <c r="AM158" i="5" s="1"/>
  <c r="AM159" i="5" a="1"/>
  <c r="AM159" i="5" s="1"/>
  <c r="AM160" i="5" a="1"/>
  <c r="AM160" i="5" s="1"/>
  <c r="AM161" i="5" a="1"/>
  <c r="AM161" i="5" s="1"/>
  <c r="AM162" i="5" a="1"/>
  <c r="AM162" i="5" s="1"/>
  <c r="AM163" i="5" a="1"/>
  <c r="AM163" i="5" s="1"/>
  <c r="AM164" i="5" a="1"/>
  <c r="AM164" i="5" s="1"/>
  <c r="AM165" i="5" a="1"/>
  <c r="AM165" i="5" s="1"/>
  <c r="AM166" i="5" a="1"/>
  <c r="AM166" i="5" s="1"/>
  <c r="AM167" i="5" a="1"/>
  <c r="AM167" i="5" s="1"/>
  <c r="AM168" i="5" a="1"/>
  <c r="AM168" i="5" s="1"/>
  <c r="AM169" i="5" a="1"/>
  <c r="AM169" i="5" s="1"/>
  <c r="AM170" i="5" a="1"/>
  <c r="AM170" i="5" s="1"/>
  <c r="AM171" i="5" a="1"/>
  <c r="AM171" i="5" s="1"/>
  <c r="AM172" i="5" a="1"/>
  <c r="AM172" i="5" s="1"/>
  <c r="AM173" i="5" a="1"/>
  <c r="AM173" i="5" s="1"/>
  <c r="AM174" i="5" a="1"/>
  <c r="AM174" i="5" s="1"/>
  <c r="AM175" i="5" a="1"/>
  <c r="AM175" i="5" s="1"/>
  <c r="AM176" i="5" a="1"/>
  <c r="AM176" i="5" s="1"/>
  <c r="AM177" i="5" a="1"/>
  <c r="AM177" i="5" s="1"/>
  <c r="AM178" i="5" a="1"/>
  <c r="AM178" i="5" s="1"/>
  <c r="AM179" i="5" a="1"/>
  <c r="AM179" i="5" s="1"/>
  <c r="AM180" i="5" a="1"/>
  <c r="AM180" i="5" s="1"/>
  <c r="AM181" i="5" a="1"/>
  <c r="AM181" i="5" s="1"/>
  <c r="AM182" i="5" a="1"/>
  <c r="AM182" i="5" s="1"/>
  <c r="AM183" i="5" a="1"/>
  <c r="AM183" i="5" s="1"/>
  <c r="AM184" i="5" a="1"/>
  <c r="AM184" i="5" s="1"/>
  <c r="AM185" i="5" a="1"/>
  <c r="AM185" i="5" s="1"/>
  <c r="AM186" i="5" a="1"/>
  <c r="AM186" i="5" s="1"/>
  <c r="AM187" i="5" a="1"/>
  <c r="AM187" i="5" s="1"/>
  <c r="AM188" i="5" a="1"/>
  <c r="AM188" i="5" s="1"/>
  <c r="AM189" i="5" a="1"/>
  <c r="AM189" i="5" s="1"/>
  <c r="AM190" i="5" a="1"/>
  <c r="AM190" i="5" s="1"/>
  <c r="AM191" i="5" a="1"/>
  <c r="AM191" i="5" s="1"/>
  <c r="AM192" i="5" a="1"/>
  <c r="AM192" i="5" s="1"/>
  <c r="AM193" i="5" a="1"/>
  <c r="AM193" i="5" s="1"/>
  <c r="AM194" i="5" a="1"/>
  <c r="AM194" i="5" s="1"/>
  <c r="AM195" i="5" a="1"/>
  <c r="AM195" i="5" s="1"/>
  <c r="AM196" i="5" a="1"/>
  <c r="AM196" i="5" s="1"/>
  <c r="AM197" i="5" a="1"/>
  <c r="AM197" i="5" s="1"/>
  <c r="AM198" i="5" a="1"/>
  <c r="AM198" i="5" s="1"/>
  <c r="AM199" i="5" a="1"/>
  <c r="AM199" i="5" s="1"/>
  <c r="AM200" i="5" a="1"/>
  <c r="AM200" i="5" s="1"/>
  <c r="AM201" i="5" a="1"/>
  <c r="AM201" i="5" s="1"/>
  <c r="AM202" i="5" a="1"/>
  <c r="AM202" i="5" s="1"/>
  <c r="AM203" i="5" a="1"/>
  <c r="AM203" i="5" s="1"/>
  <c r="AM204" i="5" a="1"/>
  <c r="AM204" i="5" s="1"/>
  <c r="AM205" i="5" a="1"/>
  <c r="AM205" i="5" s="1"/>
  <c r="AM206" i="5" a="1"/>
  <c r="AM206" i="5" s="1"/>
  <c r="AM207" i="5" a="1"/>
  <c r="AM207" i="5" s="1"/>
  <c r="AM208" i="5" a="1"/>
  <c r="AM208" i="5" s="1"/>
  <c r="AM209" i="5" a="1"/>
  <c r="AM209" i="5" s="1"/>
  <c r="AM210" i="5" a="1"/>
  <c r="AM210" i="5" s="1"/>
  <c r="AM211" i="5" a="1"/>
  <c r="AM211" i="5" s="1"/>
  <c r="AM212" i="5" a="1"/>
  <c r="AM212" i="5" s="1"/>
  <c r="AM213" i="5" a="1"/>
  <c r="AM213" i="5" s="1"/>
  <c r="AM214" i="5" a="1"/>
  <c r="AM214" i="5" s="1"/>
  <c r="AM215" i="5" a="1"/>
  <c r="AM215" i="5" s="1"/>
  <c r="AM216" i="5" a="1"/>
  <c r="AM216" i="5" s="1"/>
  <c r="AM217" i="5" a="1"/>
  <c r="AM217" i="5" s="1"/>
  <c r="AM218" i="5" a="1"/>
  <c r="AM218" i="5" s="1"/>
  <c r="AM219" i="5" a="1"/>
  <c r="AM219" i="5" s="1"/>
  <c r="AM220" i="5" a="1"/>
  <c r="AM220" i="5" s="1"/>
  <c r="AM221" i="5" a="1"/>
  <c r="AM221" i="5" s="1"/>
  <c r="AM222" i="5" a="1"/>
  <c r="AM222" i="5" s="1"/>
  <c r="AM223" i="5" a="1"/>
  <c r="AM223" i="5" s="1"/>
  <c r="AM224" i="5" a="1"/>
  <c r="AM224" i="5" s="1"/>
  <c r="AM225" i="5" a="1"/>
  <c r="AM225" i="5" s="1"/>
  <c r="AM2" i="5" a="1"/>
  <c r="AM2" i="5" s="1"/>
  <c r="AL3" i="5" a="1"/>
  <c r="AL3" i="5" s="1"/>
  <c r="AL4" i="5" a="1"/>
  <c r="AL4" i="5" s="1"/>
  <c r="AL5" i="5" a="1"/>
  <c r="AL5" i="5" s="1"/>
  <c r="AL6" i="5" a="1"/>
  <c r="AL6" i="5" s="1"/>
  <c r="AL7" i="5" a="1"/>
  <c r="AL7" i="5" s="1"/>
  <c r="AL8" i="5" a="1"/>
  <c r="AL8" i="5" s="1"/>
  <c r="AL9" i="5" a="1"/>
  <c r="AL9" i="5" s="1"/>
  <c r="AL10" i="5" a="1"/>
  <c r="AL10" i="5" s="1"/>
  <c r="AL11" i="5" a="1"/>
  <c r="AL11" i="5" s="1"/>
  <c r="AL12" i="5" a="1"/>
  <c r="AL12" i="5" s="1"/>
  <c r="AL13" i="5" a="1"/>
  <c r="AL13" i="5" s="1"/>
  <c r="AL14" i="5" a="1"/>
  <c r="AL14" i="5" s="1"/>
  <c r="AL15" i="5" a="1"/>
  <c r="AL15" i="5" s="1"/>
  <c r="AL16" i="5" a="1"/>
  <c r="AL16" i="5" s="1"/>
  <c r="AL17" i="5" a="1"/>
  <c r="AL17" i="5" s="1"/>
  <c r="AL18" i="5" a="1"/>
  <c r="AL18" i="5" s="1"/>
  <c r="AL19" i="5" a="1"/>
  <c r="AL19" i="5" s="1"/>
  <c r="AL20" i="5" a="1"/>
  <c r="AL20" i="5" s="1"/>
  <c r="AL21" i="5" a="1"/>
  <c r="AL21" i="5" s="1"/>
  <c r="AL22" i="5" a="1"/>
  <c r="AL22" i="5" s="1"/>
  <c r="AL23" i="5" a="1"/>
  <c r="AL23" i="5" s="1"/>
  <c r="AL24" i="5" a="1"/>
  <c r="AL24" i="5" s="1"/>
  <c r="AL25" i="5" a="1"/>
  <c r="AL25" i="5" s="1"/>
  <c r="AL26" i="5" a="1"/>
  <c r="AL26" i="5" s="1"/>
  <c r="AL27" i="5" a="1"/>
  <c r="AL27" i="5" s="1"/>
  <c r="AL28" i="5" a="1"/>
  <c r="AL28" i="5" s="1"/>
  <c r="AL29" i="5" a="1"/>
  <c r="AL29" i="5" s="1"/>
  <c r="AL30" i="5" a="1"/>
  <c r="AL30" i="5" s="1"/>
  <c r="AL31" i="5" a="1"/>
  <c r="AL31" i="5" s="1"/>
  <c r="AL32" i="5" a="1"/>
  <c r="AL32" i="5" s="1"/>
  <c r="AL33" i="5" a="1"/>
  <c r="AL33" i="5" s="1"/>
  <c r="AL34" i="5" a="1"/>
  <c r="AL34" i="5" s="1"/>
  <c r="AL35" i="5" a="1"/>
  <c r="AL35" i="5" s="1"/>
  <c r="AL36" i="5" a="1"/>
  <c r="AL36" i="5" s="1"/>
  <c r="AL37" i="5" a="1"/>
  <c r="AL37" i="5" s="1"/>
  <c r="AL38" i="5" a="1"/>
  <c r="AL38" i="5" s="1"/>
  <c r="AL39" i="5" a="1"/>
  <c r="AL39" i="5" s="1"/>
  <c r="AL40" i="5" a="1"/>
  <c r="AL40" i="5" s="1"/>
  <c r="AL41" i="5" a="1"/>
  <c r="AL41" i="5" s="1"/>
  <c r="AL42" i="5" a="1"/>
  <c r="AL42" i="5" s="1"/>
  <c r="AL43" i="5" a="1"/>
  <c r="AL43" i="5" s="1"/>
  <c r="AL44" i="5" a="1"/>
  <c r="AL44" i="5" s="1"/>
  <c r="AL45" i="5" a="1"/>
  <c r="AL45" i="5" s="1"/>
  <c r="AL46" i="5" a="1"/>
  <c r="AL46" i="5" s="1"/>
  <c r="AL47" i="5" a="1"/>
  <c r="AL47" i="5" s="1"/>
  <c r="AL48" i="5" a="1"/>
  <c r="AL48" i="5" s="1"/>
  <c r="AL49" i="5" a="1"/>
  <c r="AL49" i="5" s="1"/>
  <c r="AL50" i="5" a="1"/>
  <c r="AL50" i="5" s="1"/>
  <c r="AL51" i="5" a="1"/>
  <c r="AL51" i="5" s="1"/>
  <c r="AL52" i="5" a="1"/>
  <c r="AL52" i="5" s="1"/>
  <c r="AL53" i="5" a="1"/>
  <c r="AL53" i="5" s="1"/>
  <c r="AL54" i="5" a="1"/>
  <c r="AL54" i="5" s="1"/>
  <c r="AL55" i="5" a="1"/>
  <c r="AL55" i="5" s="1"/>
  <c r="AL56" i="5" a="1"/>
  <c r="AL56" i="5" s="1"/>
  <c r="AL57" i="5" a="1"/>
  <c r="AL57" i="5" s="1"/>
  <c r="AL58" i="5" a="1"/>
  <c r="AL58" i="5" s="1"/>
  <c r="AL59" i="5" a="1"/>
  <c r="AL59" i="5" s="1"/>
  <c r="AL60" i="5" a="1"/>
  <c r="AL60" i="5" s="1"/>
  <c r="AL61" i="5" a="1"/>
  <c r="AL61" i="5" s="1"/>
  <c r="AL62" i="5" a="1"/>
  <c r="AL62" i="5" s="1"/>
  <c r="AL63" i="5" a="1"/>
  <c r="AL63" i="5" s="1"/>
  <c r="AL64" i="5" a="1"/>
  <c r="AL64" i="5" s="1"/>
  <c r="AL65" i="5" a="1"/>
  <c r="AL65" i="5" s="1"/>
  <c r="AL66" i="5" a="1"/>
  <c r="AL66" i="5" s="1"/>
  <c r="AL67" i="5" a="1"/>
  <c r="AL67" i="5" s="1"/>
  <c r="AL68" i="5" a="1"/>
  <c r="AL68" i="5" s="1"/>
  <c r="AL69" i="5" a="1"/>
  <c r="AL69" i="5" s="1"/>
  <c r="AL70" i="5" a="1"/>
  <c r="AL70" i="5" s="1"/>
  <c r="AL71" i="5" a="1"/>
  <c r="AL71" i="5" s="1"/>
  <c r="AL72" i="5" a="1"/>
  <c r="AL72" i="5" s="1"/>
  <c r="AL73" i="5" a="1"/>
  <c r="AL73" i="5" s="1"/>
  <c r="AL74" i="5" a="1"/>
  <c r="AL74" i="5" s="1"/>
  <c r="AL75" i="5" a="1"/>
  <c r="AL75" i="5" s="1"/>
  <c r="AL76" i="5" a="1"/>
  <c r="AL76" i="5" s="1"/>
  <c r="AL77" i="5" a="1"/>
  <c r="AL77" i="5" s="1"/>
  <c r="AL78" i="5" a="1"/>
  <c r="AL78" i="5" s="1"/>
  <c r="AL79" i="5" a="1"/>
  <c r="AL79" i="5" s="1"/>
  <c r="AL80" i="5" a="1"/>
  <c r="AL80" i="5" s="1"/>
  <c r="AL81" i="5" a="1"/>
  <c r="AL81" i="5" s="1"/>
  <c r="AL82" i="5" a="1"/>
  <c r="AL82" i="5" s="1"/>
  <c r="AL83" i="5" a="1"/>
  <c r="AL83" i="5" s="1"/>
  <c r="AL84" i="5" a="1"/>
  <c r="AL84" i="5" s="1"/>
  <c r="AL85" i="5" a="1"/>
  <c r="AL85" i="5" s="1"/>
  <c r="AL86" i="5" a="1"/>
  <c r="AL86" i="5" s="1"/>
  <c r="AL87" i="5" a="1"/>
  <c r="AL87" i="5" s="1"/>
  <c r="AL88" i="5" a="1"/>
  <c r="AL88" i="5" s="1"/>
  <c r="AL89" i="5" a="1"/>
  <c r="AL89" i="5" s="1"/>
  <c r="AL90" i="5" a="1"/>
  <c r="AL90" i="5" s="1"/>
  <c r="AL91" i="5" a="1"/>
  <c r="AL91" i="5" s="1"/>
  <c r="AL92" i="5" a="1"/>
  <c r="AL92" i="5" s="1"/>
  <c r="AL93" i="5" a="1"/>
  <c r="AL93" i="5" s="1"/>
  <c r="AL94" i="5" a="1"/>
  <c r="AL94" i="5" s="1"/>
  <c r="AL95" i="5" a="1"/>
  <c r="AL95" i="5" s="1"/>
  <c r="AL96" i="5" a="1"/>
  <c r="AL96" i="5" s="1"/>
  <c r="AL97" i="5" a="1"/>
  <c r="AL97" i="5" s="1"/>
  <c r="AL98" i="5" a="1"/>
  <c r="AL98" i="5" s="1"/>
  <c r="AL99" i="5" a="1"/>
  <c r="AL99" i="5" s="1"/>
  <c r="AL100" i="5" a="1"/>
  <c r="AL100" i="5" s="1"/>
  <c r="AL101" i="5" a="1"/>
  <c r="AL101" i="5" s="1"/>
  <c r="AL102" i="5" a="1"/>
  <c r="AL102" i="5" s="1"/>
  <c r="AL103" i="5" a="1"/>
  <c r="AL103" i="5" s="1"/>
  <c r="AL104" i="5" a="1"/>
  <c r="AL104" i="5" s="1"/>
  <c r="AL105" i="5" a="1"/>
  <c r="AL105" i="5" s="1"/>
  <c r="AL106" i="5" a="1"/>
  <c r="AL106" i="5" s="1"/>
  <c r="AL107" i="5" a="1"/>
  <c r="AL107" i="5" s="1"/>
  <c r="AL108" i="5" a="1"/>
  <c r="AL108" i="5" s="1"/>
  <c r="AL109" i="5" a="1"/>
  <c r="AL109" i="5" s="1"/>
  <c r="AL110" i="5" a="1"/>
  <c r="AL110" i="5" s="1"/>
  <c r="AL111" i="5" a="1"/>
  <c r="AL111" i="5" s="1"/>
  <c r="AL112" i="5" a="1"/>
  <c r="AL112" i="5" s="1"/>
  <c r="AL113" i="5" a="1"/>
  <c r="AL113" i="5" s="1"/>
  <c r="AL114" i="5" a="1"/>
  <c r="AL114" i="5" s="1"/>
  <c r="AL115" i="5" a="1"/>
  <c r="AL115" i="5" s="1"/>
  <c r="AL116" i="5" a="1"/>
  <c r="AL116" i="5" s="1"/>
  <c r="AL117" i="5" a="1"/>
  <c r="AL117" i="5" s="1"/>
  <c r="AL118" i="5" a="1"/>
  <c r="AL118" i="5" s="1"/>
  <c r="AL119" i="5" a="1"/>
  <c r="AL119" i="5" s="1"/>
  <c r="AL120" i="5" a="1"/>
  <c r="AL120" i="5" s="1"/>
  <c r="AL121" i="5" a="1"/>
  <c r="AL121" i="5" s="1"/>
  <c r="AL122" i="5" a="1"/>
  <c r="AL122" i="5" s="1"/>
  <c r="AL123" i="5" a="1"/>
  <c r="AL123" i="5" s="1"/>
  <c r="AL124" i="5" a="1"/>
  <c r="AL124" i="5" s="1"/>
  <c r="AL125" i="5" a="1"/>
  <c r="AL125" i="5" s="1"/>
  <c r="AL126" i="5" a="1"/>
  <c r="AL126" i="5" s="1"/>
  <c r="AL127" i="5" a="1"/>
  <c r="AL127" i="5" s="1"/>
  <c r="AL128" i="5" a="1"/>
  <c r="AL128" i="5" s="1"/>
  <c r="AL129" i="5" a="1"/>
  <c r="AL129" i="5" s="1"/>
  <c r="AL130" i="5" a="1"/>
  <c r="AL130" i="5" s="1"/>
  <c r="AL131" i="5" a="1"/>
  <c r="AL131" i="5" s="1"/>
  <c r="AL132" i="5" a="1"/>
  <c r="AL132" i="5" s="1"/>
  <c r="AL133" i="5" a="1"/>
  <c r="AL133" i="5" s="1"/>
  <c r="AL134" i="5" a="1"/>
  <c r="AL134" i="5" s="1"/>
  <c r="AL135" i="5" a="1"/>
  <c r="AL135" i="5" s="1"/>
  <c r="AL136" i="5" a="1"/>
  <c r="AL136" i="5" s="1"/>
  <c r="AL137" i="5" a="1"/>
  <c r="AL137" i="5" s="1"/>
  <c r="AL138" i="5" a="1"/>
  <c r="AL138" i="5" s="1"/>
  <c r="AL139" i="5" a="1"/>
  <c r="AL139" i="5" s="1"/>
  <c r="AL140" i="5" a="1"/>
  <c r="AL140" i="5" s="1"/>
  <c r="AL141" i="5" a="1"/>
  <c r="AL141" i="5" s="1"/>
  <c r="AL142" i="5" a="1"/>
  <c r="AL142" i="5" s="1"/>
  <c r="AL143" i="5" a="1"/>
  <c r="AL143" i="5" s="1"/>
  <c r="AL144" i="5" a="1"/>
  <c r="AL144" i="5" s="1"/>
  <c r="AL145" i="5" a="1"/>
  <c r="AL145" i="5" s="1"/>
  <c r="AL146" i="5" a="1"/>
  <c r="AL146" i="5" s="1"/>
  <c r="AL147" i="5" a="1"/>
  <c r="AL147" i="5" s="1"/>
  <c r="AL148" i="5" a="1"/>
  <c r="AL148" i="5" s="1"/>
  <c r="AL149" i="5" a="1"/>
  <c r="AL149" i="5" s="1"/>
  <c r="AL150" i="5" a="1"/>
  <c r="AL150" i="5" s="1"/>
  <c r="AL151" i="5" a="1"/>
  <c r="AL151" i="5" s="1"/>
  <c r="AL152" i="5" a="1"/>
  <c r="AL152" i="5" s="1"/>
  <c r="AL153" i="5" a="1"/>
  <c r="AL153" i="5" s="1"/>
  <c r="AL154" i="5" a="1"/>
  <c r="AL154" i="5" s="1"/>
  <c r="AL155" i="5" a="1"/>
  <c r="AL155" i="5" s="1"/>
  <c r="AL156" i="5" a="1"/>
  <c r="AL156" i="5" s="1"/>
  <c r="AL157" i="5" a="1"/>
  <c r="AL157" i="5" s="1"/>
  <c r="AL158" i="5" a="1"/>
  <c r="AL158" i="5" s="1"/>
  <c r="AL159" i="5" a="1"/>
  <c r="AL159" i="5" s="1"/>
  <c r="AL160" i="5" a="1"/>
  <c r="AL160" i="5" s="1"/>
  <c r="AL161" i="5" a="1"/>
  <c r="AL161" i="5" s="1"/>
  <c r="AL162" i="5" a="1"/>
  <c r="AL162" i="5" s="1"/>
  <c r="AL163" i="5" a="1"/>
  <c r="AL163" i="5" s="1"/>
  <c r="AL164" i="5" a="1"/>
  <c r="AL164" i="5" s="1"/>
  <c r="AL165" i="5" a="1"/>
  <c r="AL165" i="5" s="1"/>
  <c r="AL166" i="5" a="1"/>
  <c r="AL166" i="5" s="1"/>
  <c r="AL167" i="5" a="1"/>
  <c r="AL167" i="5" s="1"/>
  <c r="AL168" i="5" a="1"/>
  <c r="AL168" i="5" s="1"/>
  <c r="AL169" i="5" a="1"/>
  <c r="AL169" i="5" s="1"/>
  <c r="AL170" i="5" a="1"/>
  <c r="AL170" i="5" s="1"/>
  <c r="AL171" i="5" a="1"/>
  <c r="AL171" i="5" s="1"/>
  <c r="AL172" i="5" a="1"/>
  <c r="AL172" i="5" s="1"/>
  <c r="AL173" i="5" a="1"/>
  <c r="AL173" i="5" s="1"/>
  <c r="AL174" i="5" a="1"/>
  <c r="AL174" i="5" s="1"/>
  <c r="AL175" i="5" a="1"/>
  <c r="AL175" i="5" s="1"/>
  <c r="AL176" i="5" a="1"/>
  <c r="AL176" i="5" s="1"/>
  <c r="AL177" i="5" a="1"/>
  <c r="AL177" i="5" s="1"/>
  <c r="AL178" i="5" a="1"/>
  <c r="AL178" i="5" s="1"/>
  <c r="AL179" i="5" a="1"/>
  <c r="AL179" i="5" s="1"/>
  <c r="AL180" i="5" a="1"/>
  <c r="AL180" i="5" s="1"/>
  <c r="AL181" i="5" a="1"/>
  <c r="AL181" i="5" s="1"/>
  <c r="AL182" i="5" a="1"/>
  <c r="AL182" i="5" s="1"/>
  <c r="AL183" i="5" a="1"/>
  <c r="AL183" i="5" s="1"/>
  <c r="AL184" i="5" a="1"/>
  <c r="AL184" i="5" s="1"/>
  <c r="AL185" i="5" a="1"/>
  <c r="AL185" i="5" s="1"/>
  <c r="AL186" i="5" a="1"/>
  <c r="AL186" i="5" s="1"/>
  <c r="AL187" i="5" a="1"/>
  <c r="AL187" i="5" s="1"/>
  <c r="AL188" i="5" a="1"/>
  <c r="AL188" i="5" s="1"/>
  <c r="AL189" i="5" a="1"/>
  <c r="AL189" i="5" s="1"/>
  <c r="AL190" i="5" a="1"/>
  <c r="AL190" i="5" s="1"/>
  <c r="AL191" i="5" a="1"/>
  <c r="AL191" i="5" s="1"/>
  <c r="AL192" i="5" a="1"/>
  <c r="AL192" i="5" s="1"/>
  <c r="AL193" i="5" a="1"/>
  <c r="AL193" i="5" s="1"/>
  <c r="AL194" i="5" a="1"/>
  <c r="AL194" i="5" s="1"/>
  <c r="AL195" i="5" a="1"/>
  <c r="AL195" i="5" s="1"/>
  <c r="AL196" i="5" a="1"/>
  <c r="AL196" i="5" s="1"/>
  <c r="AL197" i="5" a="1"/>
  <c r="AL197" i="5" s="1"/>
  <c r="AL198" i="5" a="1"/>
  <c r="AL198" i="5" s="1"/>
  <c r="AL199" i="5" a="1"/>
  <c r="AL199" i="5" s="1"/>
  <c r="AL200" i="5" a="1"/>
  <c r="AL200" i="5" s="1"/>
  <c r="AL201" i="5" a="1"/>
  <c r="AL201" i="5" s="1"/>
  <c r="AL202" i="5" a="1"/>
  <c r="AL202" i="5" s="1"/>
  <c r="AL203" i="5" a="1"/>
  <c r="AL203" i="5" s="1"/>
  <c r="AL204" i="5" a="1"/>
  <c r="AL204" i="5" s="1"/>
  <c r="AL205" i="5" a="1"/>
  <c r="AL205" i="5" s="1"/>
  <c r="AL206" i="5" a="1"/>
  <c r="AL206" i="5" s="1"/>
  <c r="AL207" i="5" a="1"/>
  <c r="AL207" i="5" s="1"/>
  <c r="AL208" i="5" a="1"/>
  <c r="AL208" i="5" s="1"/>
  <c r="AL209" i="5" a="1"/>
  <c r="AL209" i="5" s="1"/>
  <c r="AL210" i="5" a="1"/>
  <c r="AL210" i="5" s="1"/>
  <c r="AL211" i="5" a="1"/>
  <c r="AL211" i="5" s="1"/>
  <c r="AL212" i="5" a="1"/>
  <c r="AL212" i="5" s="1"/>
  <c r="AL213" i="5" a="1"/>
  <c r="AL213" i="5" s="1"/>
  <c r="AL214" i="5" a="1"/>
  <c r="AL214" i="5" s="1"/>
  <c r="AL215" i="5" a="1"/>
  <c r="AL215" i="5" s="1"/>
  <c r="AL216" i="5" a="1"/>
  <c r="AL216" i="5" s="1"/>
  <c r="AL217" i="5" a="1"/>
  <c r="AL217" i="5" s="1"/>
  <c r="AL218" i="5" a="1"/>
  <c r="AL218" i="5" s="1"/>
  <c r="AL219" i="5" a="1"/>
  <c r="AL219" i="5" s="1"/>
  <c r="AL220" i="5" a="1"/>
  <c r="AL220" i="5" s="1"/>
  <c r="AL221" i="5" a="1"/>
  <c r="AL221" i="5" s="1"/>
  <c r="AL222" i="5" a="1"/>
  <c r="AL222" i="5" s="1"/>
  <c r="AL223" i="5" a="1"/>
  <c r="AL223" i="5" s="1"/>
  <c r="AL224" i="5" a="1"/>
  <c r="AL224" i="5" s="1"/>
  <c r="AL225" i="5" a="1"/>
  <c r="AL225" i="5" s="1"/>
  <c r="AL2" i="5" a="1"/>
  <c r="AL2" i="5" s="1"/>
  <c r="AK3" i="5" a="1"/>
  <c r="AK3" i="5" s="1"/>
  <c r="AK4" i="5" a="1"/>
  <c r="AK4" i="5" s="1"/>
  <c r="AK5" i="5" a="1"/>
  <c r="AK5" i="5" s="1"/>
  <c r="AK6" i="5" a="1"/>
  <c r="AK6" i="5" s="1"/>
  <c r="AK7" i="5" a="1"/>
  <c r="AK7" i="5" s="1"/>
  <c r="AK8" i="5" a="1"/>
  <c r="AK8" i="5" s="1"/>
  <c r="AK9" i="5" a="1"/>
  <c r="AK9" i="5" s="1"/>
  <c r="AK10" i="5" a="1"/>
  <c r="AK10" i="5" s="1"/>
  <c r="AK11" i="5" a="1"/>
  <c r="AK11" i="5" s="1"/>
  <c r="AK12" i="5" a="1"/>
  <c r="AK12" i="5" s="1"/>
  <c r="AK13" i="5" a="1"/>
  <c r="AK13" i="5" s="1"/>
  <c r="AK14" i="5" a="1"/>
  <c r="AK14" i="5" s="1"/>
  <c r="AK15" i="5" a="1"/>
  <c r="AK15" i="5" s="1"/>
  <c r="AK16" i="5" a="1"/>
  <c r="AK16" i="5" s="1"/>
  <c r="AK17" i="5" a="1"/>
  <c r="AK17" i="5" s="1"/>
  <c r="AK18" i="5" a="1"/>
  <c r="AK18" i="5" s="1"/>
  <c r="AK19" i="5" a="1"/>
  <c r="AK19" i="5" s="1"/>
  <c r="AK20" i="5" a="1"/>
  <c r="AK20" i="5" s="1"/>
  <c r="AK21" i="5" a="1"/>
  <c r="AK21" i="5" s="1"/>
  <c r="AK22" i="5" a="1"/>
  <c r="AK22" i="5" s="1"/>
  <c r="AK23" i="5" a="1"/>
  <c r="AK23" i="5" s="1"/>
  <c r="AK24" i="5" a="1"/>
  <c r="AK24" i="5" s="1"/>
  <c r="AK25" i="5" a="1"/>
  <c r="AK25" i="5" s="1"/>
  <c r="AK26" i="5" a="1"/>
  <c r="AK26" i="5" s="1"/>
  <c r="AK27" i="5" a="1"/>
  <c r="AK27" i="5" s="1"/>
  <c r="AK28" i="5" a="1"/>
  <c r="AK28" i="5" s="1"/>
  <c r="AK29" i="5" a="1"/>
  <c r="AK29" i="5" s="1"/>
  <c r="AK30" i="5" a="1"/>
  <c r="AK30" i="5" s="1"/>
  <c r="AK31" i="5" a="1"/>
  <c r="AK31" i="5" s="1"/>
  <c r="AK32" i="5" a="1"/>
  <c r="AK32" i="5" s="1"/>
  <c r="AK33" i="5" a="1"/>
  <c r="AK33" i="5" s="1"/>
  <c r="AK34" i="5" a="1"/>
  <c r="AK34" i="5" s="1"/>
  <c r="AK35" i="5" a="1"/>
  <c r="AK35" i="5" s="1"/>
  <c r="AK36" i="5" a="1"/>
  <c r="AK36" i="5" s="1"/>
  <c r="AK37" i="5" a="1"/>
  <c r="AK37" i="5" s="1"/>
  <c r="AK38" i="5" a="1"/>
  <c r="AK38" i="5" s="1"/>
  <c r="AK39" i="5" a="1"/>
  <c r="AK39" i="5" s="1"/>
  <c r="AK40" i="5" a="1"/>
  <c r="AK40" i="5" s="1"/>
  <c r="AK41" i="5" a="1"/>
  <c r="AK41" i="5" s="1"/>
  <c r="AK42" i="5" a="1"/>
  <c r="AK42" i="5" s="1"/>
  <c r="AK43" i="5" a="1"/>
  <c r="AK43" i="5" s="1"/>
  <c r="AK44" i="5" a="1"/>
  <c r="AK44" i="5" s="1"/>
  <c r="AK45" i="5" a="1"/>
  <c r="AK45" i="5" s="1"/>
  <c r="AK46" i="5" a="1"/>
  <c r="AK46" i="5" s="1"/>
  <c r="AK47" i="5" a="1"/>
  <c r="AK47" i="5" s="1"/>
  <c r="AK48" i="5" a="1"/>
  <c r="AK48" i="5" s="1"/>
  <c r="AK49" i="5" a="1"/>
  <c r="AK49" i="5" s="1"/>
  <c r="AK50" i="5" a="1"/>
  <c r="AK50" i="5" s="1"/>
  <c r="AK51" i="5" a="1"/>
  <c r="AK51" i="5" s="1"/>
  <c r="AK52" i="5" a="1"/>
  <c r="AK52" i="5" s="1"/>
  <c r="AK53" i="5" a="1"/>
  <c r="AK53" i="5" s="1"/>
  <c r="AK54" i="5" a="1"/>
  <c r="AK54" i="5" s="1"/>
  <c r="AK55" i="5" a="1"/>
  <c r="AK55" i="5" s="1"/>
  <c r="AK56" i="5" a="1"/>
  <c r="AK56" i="5" s="1"/>
  <c r="AK57" i="5" a="1"/>
  <c r="AK57" i="5" s="1"/>
  <c r="AK58" i="5" a="1"/>
  <c r="AK58" i="5" s="1"/>
  <c r="AK59" i="5" a="1"/>
  <c r="AK59" i="5" s="1"/>
  <c r="AK60" i="5" a="1"/>
  <c r="AK60" i="5" s="1"/>
  <c r="AK61" i="5" a="1"/>
  <c r="AK61" i="5" s="1"/>
  <c r="AK62" i="5" a="1"/>
  <c r="AK62" i="5" s="1"/>
  <c r="AK63" i="5" a="1"/>
  <c r="AK63" i="5" s="1"/>
  <c r="AK64" i="5" a="1"/>
  <c r="AK64" i="5" s="1"/>
  <c r="AK65" i="5" a="1"/>
  <c r="AK65" i="5" s="1"/>
  <c r="AK66" i="5" a="1"/>
  <c r="AK66" i="5" s="1"/>
  <c r="AK67" i="5" a="1"/>
  <c r="AK67" i="5" s="1"/>
  <c r="AK68" i="5" a="1"/>
  <c r="AK68" i="5" s="1"/>
  <c r="AK69" i="5" a="1"/>
  <c r="AK69" i="5" s="1"/>
  <c r="AK70" i="5" a="1"/>
  <c r="AK70" i="5" s="1"/>
  <c r="AK71" i="5" a="1"/>
  <c r="AK71" i="5" s="1"/>
  <c r="AK72" i="5" a="1"/>
  <c r="AK72" i="5" s="1"/>
  <c r="AK73" i="5" a="1"/>
  <c r="AK73" i="5" s="1"/>
  <c r="AK74" i="5" a="1"/>
  <c r="AK74" i="5" s="1"/>
  <c r="AK75" i="5" a="1"/>
  <c r="AK75" i="5" s="1"/>
  <c r="AK76" i="5" a="1"/>
  <c r="AK76" i="5" s="1"/>
  <c r="AK77" i="5" a="1"/>
  <c r="AK77" i="5" s="1"/>
  <c r="AK78" i="5" a="1"/>
  <c r="AK78" i="5" s="1"/>
  <c r="AK79" i="5" a="1"/>
  <c r="AK79" i="5" s="1"/>
  <c r="AK80" i="5" a="1"/>
  <c r="AK80" i="5" s="1"/>
  <c r="AK81" i="5" a="1"/>
  <c r="AK81" i="5" s="1"/>
  <c r="AK82" i="5" a="1"/>
  <c r="AK82" i="5" s="1"/>
  <c r="AK83" i="5" a="1"/>
  <c r="AK83" i="5" s="1"/>
  <c r="AK84" i="5" a="1"/>
  <c r="AK84" i="5" s="1"/>
  <c r="AK85" i="5" a="1"/>
  <c r="AK85" i="5" s="1"/>
  <c r="AK86" i="5" a="1"/>
  <c r="AK86" i="5" s="1"/>
  <c r="AK87" i="5" a="1"/>
  <c r="AK87" i="5" s="1"/>
  <c r="AK88" i="5" a="1"/>
  <c r="AK88" i="5" s="1"/>
  <c r="AK89" i="5" a="1"/>
  <c r="AK89" i="5" s="1"/>
  <c r="AK90" i="5" a="1"/>
  <c r="AK90" i="5" s="1"/>
  <c r="AK91" i="5" a="1"/>
  <c r="AK91" i="5" s="1"/>
  <c r="AK92" i="5" a="1"/>
  <c r="AK92" i="5" s="1"/>
  <c r="AK93" i="5" a="1"/>
  <c r="AK93" i="5" s="1"/>
  <c r="AK94" i="5" a="1"/>
  <c r="AK94" i="5" s="1"/>
  <c r="AK95" i="5" a="1"/>
  <c r="AK95" i="5" s="1"/>
  <c r="AK96" i="5" a="1"/>
  <c r="AK96" i="5" s="1"/>
  <c r="AK97" i="5" a="1"/>
  <c r="AK97" i="5" s="1"/>
  <c r="AK98" i="5" a="1"/>
  <c r="AK98" i="5" s="1"/>
  <c r="AK99" i="5" a="1"/>
  <c r="AK99" i="5" s="1"/>
  <c r="AK100" i="5" a="1"/>
  <c r="AK100" i="5" s="1"/>
  <c r="AK101" i="5" a="1"/>
  <c r="AK101" i="5" s="1"/>
  <c r="AK102" i="5" a="1"/>
  <c r="AK102" i="5" s="1"/>
  <c r="AK103" i="5" a="1"/>
  <c r="AK103" i="5" s="1"/>
  <c r="AK104" i="5" a="1"/>
  <c r="AK104" i="5" s="1"/>
  <c r="AK105" i="5" a="1"/>
  <c r="AK105" i="5" s="1"/>
  <c r="AK106" i="5" a="1"/>
  <c r="AK106" i="5" s="1"/>
  <c r="AK107" i="5" a="1"/>
  <c r="AK107" i="5" s="1"/>
  <c r="AK108" i="5" a="1"/>
  <c r="AK108" i="5" s="1"/>
  <c r="AK109" i="5" a="1"/>
  <c r="AK109" i="5" s="1"/>
  <c r="AK110" i="5" a="1"/>
  <c r="AK110" i="5" s="1"/>
  <c r="AK111" i="5" a="1"/>
  <c r="AK111" i="5" s="1"/>
  <c r="AK112" i="5" a="1"/>
  <c r="AK112" i="5" s="1"/>
  <c r="AK113" i="5" a="1"/>
  <c r="AK113" i="5" s="1"/>
  <c r="AK114" i="5" a="1"/>
  <c r="AK114" i="5" s="1"/>
  <c r="AK115" i="5" a="1"/>
  <c r="AK115" i="5" s="1"/>
  <c r="AK116" i="5" a="1"/>
  <c r="AK116" i="5" s="1"/>
  <c r="AK117" i="5" a="1"/>
  <c r="AK117" i="5" s="1"/>
  <c r="AK118" i="5" a="1"/>
  <c r="AK118" i="5" s="1"/>
  <c r="AK119" i="5" a="1"/>
  <c r="AK119" i="5" s="1"/>
  <c r="AK120" i="5" a="1"/>
  <c r="AK120" i="5" s="1"/>
  <c r="AK121" i="5" a="1"/>
  <c r="AK121" i="5" s="1"/>
  <c r="AK122" i="5" a="1"/>
  <c r="AK122" i="5" s="1"/>
  <c r="AK123" i="5" a="1"/>
  <c r="AK123" i="5" s="1"/>
  <c r="AK124" i="5" a="1"/>
  <c r="AK124" i="5" s="1"/>
  <c r="AK125" i="5" a="1"/>
  <c r="AK125" i="5" s="1"/>
  <c r="AK126" i="5" a="1"/>
  <c r="AK126" i="5" s="1"/>
  <c r="AK127" i="5" a="1"/>
  <c r="AK127" i="5" s="1"/>
  <c r="AK128" i="5" a="1"/>
  <c r="AK128" i="5" s="1"/>
  <c r="AK129" i="5" a="1"/>
  <c r="AK129" i="5" s="1"/>
  <c r="AK130" i="5" a="1"/>
  <c r="AK130" i="5" s="1"/>
  <c r="AK131" i="5" a="1"/>
  <c r="AK131" i="5" s="1"/>
  <c r="AK132" i="5" a="1"/>
  <c r="AK132" i="5" s="1"/>
  <c r="AK133" i="5" a="1"/>
  <c r="AK133" i="5" s="1"/>
  <c r="AK134" i="5" a="1"/>
  <c r="AK134" i="5" s="1"/>
  <c r="AK135" i="5" a="1"/>
  <c r="AK135" i="5" s="1"/>
  <c r="AK136" i="5" a="1"/>
  <c r="AK136" i="5" s="1"/>
  <c r="AK137" i="5" a="1"/>
  <c r="AK137" i="5" s="1"/>
  <c r="AK138" i="5" a="1"/>
  <c r="AK138" i="5" s="1"/>
  <c r="AK139" i="5" a="1"/>
  <c r="AK139" i="5" s="1"/>
  <c r="AK140" i="5" a="1"/>
  <c r="AK140" i="5" s="1"/>
  <c r="AK141" i="5" a="1"/>
  <c r="AK141" i="5" s="1"/>
  <c r="AK142" i="5" a="1"/>
  <c r="AK142" i="5" s="1"/>
  <c r="AK143" i="5" a="1"/>
  <c r="AK143" i="5" s="1"/>
  <c r="AK144" i="5" a="1"/>
  <c r="AK144" i="5" s="1"/>
  <c r="AK145" i="5" a="1"/>
  <c r="AK145" i="5" s="1"/>
  <c r="AK146" i="5" a="1"/>
  <c r="AK146" i="5" s="1"/>
  <c r="AK147" i="5" a="1"/>
  <c r="AK147" i="5" s="1"/>
  <c r="AK148" i="5" a="1"/>
  <c r="AK148" i="5" s="1"/>
  <c r="AK149" i="5" a="1"/>
  <c r="AK149" i="5" s="1"/>
  <c r="AK150" i="5" a="1"/>
  <c r="AK150" i="5" s="1"/>
  <c r="AK151" i="5" a="1"/>
  <c r="AK151" i="5" s="1"/>
  <c r="AK152" i="5" a="1"/>
  <c r="AK152" i="5" s="1"/>
  <c r="AK153" i="5" a="1"/>
  <c r="AK153" i="5" s="1"/>
  <c r="AK154" i="5" a="1"/>
  <c r="AK154" i="5" s="1"/>
  <c r="AK155" i="5" a="1"/>
  <c r="AK155" i="5" s="1"/>
  <c r="AK156" i="5" a="1"/>
  <c r="AK156" i="5" s="1"/>
  <c r="AK157" i="5" a="1"/>
  <c r="AK157" i="5" s="1"/>
  <c r="AK158" i="5" a="1"/>
  <c r="AK158" i="5" s="1"/>
  <c r="AK159" i="5" a="1"/>
  <c r="AK159" i="5" s="1"/>
  <c r="AK160" i="5" a="1"/>
  <c r="AK160" i="5" s="1"/>
  <c r="AK161" i="5" a="1"/>
  <c r="AK161" i="5" s="1"/>
  <c r="AK162" i="5" a="1"/>
  <c r="AK162" i="5" s="1"/>
  <c r="AK163" i="5" a="1"/>
  <c r="AK163" i="5" s="1"/>
  <c r="AK164" i="5" a="1"/>
  <c r="AK164" i="5" s="1"/>
  <c r="AK165" i="5" a="1"/>
  <c r="AK165" i="5" s="1"/>
  <c r="AK166" i="5" a="1"/>
  <c r="AK166" i="5" s="1"/>
  <c r="AK167" i="5" a="1"/>
  <c r="AK167" i="5" s="1"/>
  <c r="AK168" i="5" a="1"/>
  <c r="AK168" i="5" s="1"/>
  <c r="AK169" i="5" a="1"/>
  <c r="AK169" i="5" s="1"/>
  <c r="AK170" i="5" a="1"/>
  <c r="AK170" i="5" s="1"/>
  <c r="AK171" i="5" a="1"/>
  <c r="AK171" i="5" s="1"/>
  <c r="AK172" i="5" a="1"/>
  <c r="AK172" i="5" s="1"/>
  <c r="AK173" i="5" a="1"/>
  <c r="AK173" i="5" s="1"/>
  <c r="AK174" i="5" a="1"/>
  <c r="AK174" i="5" s="1"/>
  <c r="AK175" i="5" a="1"/>
  <c r="AK175" i="5" s="1"/>
  <c r="AK176" i="5" a="1"/>
  <c r="AK176" i="5" s="1"/>
  <c r="AK177" i="5" a="1"/>
  <c r="AK177" i="5" s="1"/>
  <c r="AK178" i="5" a="1"/>
  <c r="AK178" i="5" s="1"/>
  <c r="AK179" i="5" a="1"/>
  <c r="AK179" i="5" s="1"/>
  <c r="AK180" i="5" a="1"/>
  <c r="AK180" i="5" s="1"/>
  <c r="AK181" i="5" a="1"/>
  <c r="AK181" i="5" s="1"/>
  <c r="AK182" i="5" a="1"/>
  <c r="AK182" i="5" s="1"/>
  <c r="AK183" i="5" a="1"/>
  <c r="AK183" i="5" s="1"/>
  <c r="AK184" i="5" a="1"/>
  <c r="AK184" i="5" s="1"/>
  <c r="AK185" i="5" a="1"/>
  <c r="AK185" i="5" s="1"/>
  <c r="AK186" i="5" a="1"/>
  <c r="AK186" i="5" s="1"/>
  <c r="AK187" i="5" a="1"/>
  <c r="AK187" i="5" s="1"/>
  <c r="AK188" i="5" a="1"/>
  <c r="AK188" i="5" s="1"/>
  <c r="AK189" i="5" a="1"/>
  <c r="AK189" i="5" s="1"/>
  <c r="AK190" i="5" a="1"/>
  <c r="AK190" i="5" s="1"/>
  <c r="AK191" i="5" a="1"/>
  <c r="AK191" i="5" s="1"/>
  <c r="AK192" i="5" a="1"/>
  <c r="AK192" i="5" s="1"/>
  <c r="AK193" i="5" a="1"/>
  <c r="AK193" i="5" s="1"/>
  <c r="AK194" i="5" a="1"/>
  <c r="AK194" i="5" s="1"/>
  <c r="AK195" i="5" a="1"/>
  <c r="AK195" i="5" s="1"/>
  <c r="AK196" i="5" a="1"/>
  <c r="AK196" i="5" s="1"/>
  <c r="AK197" i="5" a="1"/>
  <c r="AK197" i="5" s="1"/>
  <c r="AK198" i="5" a="1"/>
  <c r="AK198" i="5" s="1"/>
  <c r="AK199" i="5" a="1"/>
  <c r="AK199" i="5" s="1"/>
  <c r="AK200" i="5" a="1"/>
  <c r="AK200" i="5" s="1"/>
  <c r="AK201" i="5" a="1"/>
  <c r="AK201" i="5" s="1"/>
  <c r="AK202" i="5" a="1"/>
  <c r="AK202" i="5" s="1"/>
  <c r="AK203" i="5" a="1"/>
  <c r="AK203" i="5" s="1"/>
  <c r="AK204" i="5" a="1"/>
  <c r="AK204" i="5" s="1"/>
  <c r="AK205" i="5" a="1"/>
  <c r="AK205" i="5" s="1"/>
  <c r="AK206" i="5" a="1"/>
  <c r="AK206" i="5" s="1"/>
  <c r="AK207" i="5" a="1"/>
  <c r="AK207" i="5" s="1"/>
  <c r="AK208" i="5" a="1"/>
  <c r="AK208" i="5" s="1"/>
  <c r="AK209" i="5" a="1"/>
  <c r="AK209" i="5" s="1"/>
  <c r="AK210" i="5" a="1"/>
  <c r="AK210" i="5" s="1"/>
  <c r="AK211" i="5" a="1"/>
  <c r="AK211" i="5" s="1"/>
  <c r="AK212" i="5" a="1"/>
  <c r="AK212" i="5" s="1"/>
  <c r="AK213" i="5" a="1"/>
  <c r="AK213" i="5" s="1"/>
  <c r="AK214" i="5" a="1"/>
  <c r="AK214" i="5" s="1"/>
  <c r="AK215" i="5" a="1"/>
  <c r="AK215" i="5" s="1"/>
  <c r="AK216" i="5" a="1"/>
  <c r="AK216" i="5" s="1"/>
  <c r="AK217" i="5" a="1"/>
  <c r="AK217" i="5" s="1"/>
  <c r="AK218" i="5" a="1"/>
  <c r="AK218" i="5" s="1"/>
  <c r="AK219" i="5" a="1"/>
  <c r="AK219" i="5" s="1"/>
  <c r="AK220" i="5" a="1"/>
  <c r="AK220" i="5" s="1"/>
  <c r="AK221" i="5" a="1"/>
  <c r="AK221" i="5" s="1"/>
  <c r="AK222" i="5" a="1"/>
  <c r="AK222" i="5" s="1"/>
  <c r="AK223" i="5" a="1"/>
  <c r="AK223" i="5" s="1"/>
  <c r="AK224" i="5" a="1"/>
  <c r="AK224" i="5" s="1"/>
  <c r="AK225" i="5" a="1"/>
  <c r="AK225" i="5" s="1"/>
  <c r="AK2" i="5" a="1"/>
  <c r="AK2" i="5" s="1"/>
  <c r="AJ3" i="5" a="1"/>
  <c r="AJ3" i="5" s="1"/>
  <c r="AJ4" i="5" a="1"/>
  <c r="AJ4" i="5" s="1"/>
  <c r="AJ5" i="5" a="1"/>
  <c r="AJ5" i="5" s="1"/>
  <c r="AJ6" i="5" a="1"/>
  <c r="AJ6" i="5" s="1"/>
  <c r="AJ7" i="5" a="1"/>
  <c r="AJ7" i="5" s="1"/>
  <c r="AJ8" i="5" a="1"/>
  <c r="AJ8" i="5" s="1"/>
  <c r="AJ9" i="5" a="1"/>
  <c r="AJ9" i="5" s="1"/>
  <c r="AJ10" i="5" a="1"/>
  <c r="AJ10" i="5" s="1"/>
  <c r="AJ11" i="5" a="1"/>
  <c r="AJ11" i="5" s="1"/>
  <c r="AJ12" i="5" a="1"/>
  <c r="AJ12" i="5" s="1"/>
  <c r="AJ13" i="5" a="1"/>
  <c r="AJ13" i="5" s="1"/>
  <c r="AJ14" i="5" a="1"/>
  <c r="AJ14" i="5" s="1"/>
  <c r="AJ15" i="5" a="1"/>
  <c r="AJ15" i="5" s="1"/>
  <c r="AJ16" i="5" a="1"/>
  <c r="AJ16" i="5" s="1"/>
  <c r="AJ17" i="5" a="1"/>
  <c r="AJ17" i="5" s="1"/>
  <c r="AJ18" i="5" a="1"/>
  <c r="AJ18" i="5" s="1"/>
  <c r="AJ19" i="5" a="1"/>
  <c r="AJ19" i="5" s="1"/>
  <c r="AJ20" i="5" a="1"/>
  <c r="AJ20" i="5" s="1"/>
  <c r="AJ21" i="5" a="1"/>
  <c r="AJ21" i="5" s="1"/>
  <c r="AJ22" i="5" a="1"/>
  <c r="AJ22" i="5" s="1"/>
  <c r="AJ23" i="5" a="1"/>
  <c r="AJ23" i="5" s="1"/>
  <c r="AJ24" i="5" a="1"/>
  <c r="AJ24" i="5" s="1"/>
  <c r="AJ25" i="5" a="1"/>
  <c r="AJ25" i="5" s="1"/>
  <c r="AJ26" i="5" a="1"/>
  <c r="AJ26" i="5" s="1"/>
  <c r="AJ27" i="5" a="1"/>
  <c r="AJ27" i="5" s="1"/>
  <c r="AJ28" i="5" a="1"/>
  <c r="AJ28" i="5" s="1"/>
  <c r="AJ29" i="5" a="1"/>
  <c r="AJ29" i="5" s="1"/>
  <c r="AJ30" i="5" a="1"/>
  <c r="AJ30" i="5" s="1"/>
  <c r="AJ31" i="5" a="1"/>
  <c r="AJ31" i="5" s="1"/>
  <c r="AJ32" i="5" a="1"/>
  <c r="AJ32" i="5" s="1"/>
  <c r="AJ33" i="5" a="1"/>
  <c r="AJ33" i="5" s="1"/>
  <c r="AJ34" i="5" a="1"/>
  <c r="AJ34" i="5" s="1"/>
  <c r="AJ35" i="5" a="1"/>
  <c r="AJ35" i="5" s="1"/>
  <c r="AJ36" i="5" a="1"/>
  <c r="AJ36" i="5" s="1"/>
  <c r="AJ37" i="5" a="1"/>
  <c r="AJ37" i="5" s="1"/>
  <c r="AJ38" i="5" a="1"/>
  <c r="AJ38" i="5" s="1"/>
  <c r="AJ39" i="5" a="1"/>
  <c r="AJ39" i="5" s="1"/>
  <c r="AJ40" i="5" a="1"/>
  <c r="AJ40" i="5" s="1"/>
  <c r="AJ41" i="5" a="1"/>
  <c r="AJ41" i="5" s="1"/>
  <c r="AJ42" i="5" a="1"/>
  <c r="AJ42" i="5" s="1"/>
  <c r="AJ43" i="5" a="1"/>
  <c r="AJ43" i="5" s="1"/>
  <c r="AJ44" i="5" a="1"/>
  <c r="AJ44" i="5" s="1"/>
  <c r="AJ45" i="5" a="1"/>
  <c r="AJ45" i="5" s="1"/>
  <c r="AJ46" i="5" a="1"/>
  <c r="AJ46" i="5" s="1"/>
  <c r="AJ47" i="5" a="1"/>
  <c r="AJ47" i="5" s="1"/>
  <c r="AJ48" i="5" a="1"/>
  <c r="AJ48" i="5" s="1"/>
  <c r="AJ49" i="5" a="1"/>
  <c r="AJ49" i="5" s="1"/>
  <c r="AJ50" i="5" a="1"/>
  <c r="AJ50" i="5" s="1"/>
  <c r="AJ51" i="5" a="1"/>
  <c r="AJ51" i="5" s="1"/>
  <c r="AJ52" i="5" a="1"/>
  <c r="AJ52" i="5" s="1"/>
  <c r="AJ53" i="5" a="1"/>
  <c r="AJ53" i="5" s="1"/>
  <c r="AJ54" i="5" a="1"/>
  <c r="AJ54" i="5" s="1"/>
  <c r="AJ55" i="5" a="1"/>
  <c r="AJ55" i="5" s="1"/>
  <c r="AJ56" i="5" a="1"/>
  <c r="AJ56" i="5" s="1"/>
  <c r="AJ57" i="5" a="1"/>
  <c r="AJ57" i="5" s="1"/>
  <c r="AJ58" i="5" a="1"/>
  <c r="AJ58" i="5" s="1"/>
  <c r="AJ59" i="5" a="1"/>
  <c r="AJ59" i="5" s="1"/>
  <c r="AJ60" i="5" a="1"/>
  <c r="AJ60" i="5" s="1"/>
  <c r="AJ61" i="5" a="1"/>
  <c r="AJ61" i="5" s="1"/>
  <c r="AJ62" i="5" a="1"/>
  <c r="AJ62" i="5" s="1"/>
  <c r="AJ63" i="5" a="1"/>
  <c r="AJ63" i="5" s="1"/>
  <c r="AJ64" i="5" a="1"/>
  <c r="AJ64" i="5" s="1"/>
  <c r="AJ65" i="5" a="1"/>
  <c r="AJ65" i="5" s="1"/>
  <c r="AJ66" i="5" a="1"/>
  <c r="AJ66" i="5" s="1"/>
  <c r="AJ67" i="5" a="1"/>
  <c r="AJ67" i="5" s="1"/>
  <c r="AJ68" i="5" a="1"/>
  <c r="AJ68" i="5" s="1"/>
  <c r="AJ69" i="5" a="1"/>
  <c r="AJ69" i="5" s="1"/>
  <c r="AJ70" i="5" a="1"/>
  <c r="AJ70" i="5" s="1"/>
  <c r="AJ71" i="5" a="1"/>
  <c r="AJ71" i="5" s="1"/>
  <c r="AJ72" i="5" a="1"/>
  <c r="AJ72" i="5" s="1"/>
  <c r="AJ73" i="5" a="1"/>
  <c r="AJ73" i="5" s="1"/>
  <c r="AJ74" i="5" a="1"/>
  <c r="AJ74" i="5" s="1"/>
  <c r="AJ75" i="5" a="1"/>
  <c r="AJ75" i="5" s="1"/>
  <c r="AJ76" i="5" a="1"/>
  <c r="AJ76" i="5" s="1"/>
  <c r="AJ77" i="5" a="1"/>
  <c r="AJ77" i="5" s="1"/>
  <c r="AJ78" i="5" a="1"/>
  <c r="AJ78" i="5" s="1"/>
  <c r="AJ79" i="5" a="1"/>
  <c r="AJ79" i="5" s="1"/>
  <c r="AJ80" i="5" a="1"/>
  <c r="AJ80" i="5" s="1"/>
  <c r="AJ81" i="5" a="1"/>
  <c r="AJ81" i="5" s="1"/>
  <c r="AJ82" i="5" a="1"/>
  <c r="AJ82" i="5" s="1"/>
  <c r="AJ83" i="5" a="1"/>
  <c r="AJ83" i="5" s="1"/>
  <c r="AJ84" i="5" a="1"/>
  <c r="AJ84" i="5" s="1"/>
  <c r="AJ85" i="5" a="1"/>
  <c r="AJ85" i="5" s="1"/>
  <c r="AJ86" i="5" a="1"/>
  <c r="AJ86" i="5" s="1"/>
  <c r="AJ87" i="5" a="1"/>
  <c r="AJ87" i="5" s="1"/>
  <c r="AJ88" i="5" a="1"/>
  <c r="AJ88" i="5" s="1"/>
  <c r="AJ89" i="5" a="1"/>
  <c r="AJ89" i="5" s="1"/>
  <c r="AJ90" i="5" a="1"/>
  <c r="AJ90" i="5" s="1"/>
  <c r="AJ91" i="5" a="1"/>
  <c r="AJ91" i="5" s="1"/>
  <c r="AJ92" i="5" a="1"/>
  <c r="AJ92" i="5" s="1"/>
  <c r="AJ93" i="5" a="1"/>
  <c r="AJ93" i="5" s="1"/>
  <c r="AJ94" i="5" a="1"/>
  <c r="AJ94" i="5" s="1"/>
  <c r="AJ95" i="5" a="1"/>
  <c r="AJ95" i="5" s="1"/>
  <c r="AJ96" i="5" a="1"/>
  <c r="AJ96" i="5" s="1"/>
  <c r="AJ97" i="5" a="1"/>
  <c r="AJ97" i="5" s="1"/>
  <c r="AJ98" i="5" a="1"/>
  <c r="AJ98" i="5" s="1"/>
  <c r="AJ99" i="5" a="1"/>
  <c r="AJ99" i="5" s="1"/>
  <c r="AJ100" i="5" a="1"/>
  <c r="AJ100" i="5" s="1"/>
  <c r="AJ101" i="5" a="1"/>
  <c r="AJ101" i="5" s="1"/>
  <c r="AJ102" i="5" a="1"/>
  <c r="AJ102" i="5" s="1"/>
  <c r="AJ103" i="5" a="1"/>
  <c r="AJ103" i="5" s="1"/>
  <c r="AJ104" i="5" a="1"/>
  <c r="AJ104" i="5" s="1"/>
  <c r="AJ105" i="5" a="1"/>
  <c r="AJ105" i="5" s="1"/>
  <c r="AJ106" i="5" a="1"/>
  <c r="AJ106" i="5" s="1"/>
  <c r="AJ107" i="5" a="1"/>
  <c r="AJ107" i="5" s="1"/>
  <c r="AJ108" i="5" a="1"/>
  <c r="AJ108" i="5" s="1"/>
  <c r="AJ109" i="5" a="1"/>
  <c r="AJ109" i="5" s="1"/>
  <c r="AJ110" i="5" a="1"/>
  <c r="AJ110" i="5" s="1"/>
  <c r="AJ111" i="5" a="1"/>
  <c r="AJ111" i="5" s="1"/>
  <c r="AJ112" i="5" a="1"/>
  <c r="AJ112" i="5" s="1"/>
  <c r="AJ113" i="5" a="1"/>
  <c r="AJ113" i="5" s="1"/>
  <c r="AJ114" i="5" a="1"/>
  <c r="AJ114" i="5" s="1"/>
  <c r="AJ115" i="5" a="1"/>
  <c r="AJ115" i="5" s="1"/>
  <c r="AJ116" i="5" a="1"/>
  <c r="AJ116" i="5" s="1"/>
  <c r="AJ117" i="5" a="1"/>
  <c r="AJ117" i="5" s="1"/>
  <c r="AJ118" i="5" a="1"/>
  <c r="AJ118" i="5" s="1"/>
  <c r="AJ119" i="5" a="1"/>
  <c r="AJ119" i="5" s="1"/>
  <c r="AJ120" i="5" a="1"/>
  <c r="AJ120" i="5" s="1"/>
  <c r="AJ121" i="5" a="1"/>
  <c r="AJ121" i="5" s="1"/>
  <c r="AJ122" i="5" a="1"/>
  <c r="AJ122" i="5" s="1"/>
  <c r="AJ123" i="5" a="1"/>
  <c r="AJ123" i="5" s="1"/>
  <c r="AJ124" i="5" a="1"/>
  <c r="AJ124" i="5" s="1"/>
  <c r="AJ125" i="5" a="1"/>
  <c r="AJ125" i="5" s="1"/>
  <c r="AJ126" i="5" a="1"/>
  <c r="AJ126" i="5" s="1"/>
  <c r="AJ127" i="5" a="1"/>
  <c r="AJ127" i="5" s="1"/>
  <c r="AJ128" i="5" a="1"/>
  <c r="AJ128" i="5" s="1"/>
  <c r="AJ129" i="5" a="1"/>
  <c r="AJ129" i="5" s="1"/>
  <c r="AJ130" i="5" a="1"/>
  <c r="AJ130" i="5" s="1"/>
  <c r="AJ131" i="5" a="1"/>
  <c r="AJ131" i="5" s="1"/>
  <c r="AJ132" i="5" a="1"/>
  <c r="AJ132" i="5" s="1"/>
  <c r="AJ133" i="5" a="1"/>
  <c r="AJ133" i="5" s="1"/>
  <c r="AJ134" i="5" a="1"/>
  <c r="AJ134" i="5" s="1"/>
  <c r="AJ135" i="5" a="1"/>
  <c r="AJ135" i="5" s="1"/>
  <c r="AJ136" i="5" a="1"/>
  <c r="AJ136" i="5" s="1"/>
  <c r="AJ137" i="5" a="1"/>
  <c r="AJ137" i="5" s="1"/>
  <c r="AJ138" i="5" a="1"/>
  <c r="AJ138" i="5" s="1"/>
  <c r="AJ139" i="5" a="1"/>
  <c r="AJ139" i="5" s="1"/>
  <c r="AJ140" i="5" a="1"/>
  <c r="AJ140" i="5" s="1"/>
  <c r="AJ141" i="5" a="1"/>
  <c r="AJ141" i="5" s="1"/>
  <c r="AJ142" i="5" a="1"/>
  <c r="AJ142" i="5" s="1"/>
  <c r="AJ143" i="5" a="1"/>
  <c r="AJ143" i="5" s="1"/>
  <c r="AJ144" i="5" a="1"/>
  <c r="AJ144" i="5" s="1"/>
  <c r="AJ145" i="5" a="1"/>
  <c r="AJ145" i="5" s="1"/>
  <c r="AJ146" i="5" a="1"/>
  <c r="AJ146" i="5" s="1"/>
  <c r="AJ147" i="5" a="1"/>
  <c r="AJ147" i="5" s="1"/>
  <c r="AJ148" i="5" a="1"/>
  <c r="AJ148" i="5" s="1"/>
  <c r="AJ149" i="5" a="1"/>
  <c r="AJ149" i="5" s="1"/>
  <c r="AJ150" i="5" a="1"/>
  <c r="AJ150" i="5" s="1"/>
  <c r="AJ151" i="5" a="1"/>
  <c r="AJ151" i="5" s="1"/>
  <c r="AJ152" i="5" a="1"/>
  <c r="AJ152" i="5" s="1"/>
  <c r="AJ153" i="5" a="1"/>
  <c r="AJ153" i="5" s="1"/>
  <c r="AJ154" i="5" a="1"/>
  <c r="AJ154" i="5" s="1"/>
  <c r="AJ155" i="5" a="1"/>
  <c r="AJ155" i="5" s="1"/>
  <c r="AJ156" i="5" a="1"/>
  <c r="AJ156" i="5" s="1"/>
  <c r="AJ157" i="5" a="1"/>
  <c r="AJ157" i="5" s="1"/>
  <c r="AJ158" i="5" a="1"/>
  <c r="AJ158" i="5" s="1"/>
  <c r="AJ159" i="5" a="1"/>
  <c r="AJ159" i="5" s="1"/>
  <c r="AJ160" i="5" a="1"/>
  <c r="AJ160" i="5" s="1"/>
  <c r="AJ161" i="5" a="1"/>
  <c r="AJ161" i="5" s="1"/>
  <c r="AJ162" i="5" a="1"/>
  <c r="AJ162" i="5" s="1"/>
  <c r="AJ163" i="5" a="1"/>
  <c r="AJ163" i="5" s="1"/>
  <c r="AJ164" i="5" a="1"/>
  <c r="AJ164" i="5" s="1"/>
  <c r="AJ165" i="5" a="1"/>
  <c r="AJ165" i="5" s="1"/>
  <c r="AJ166" i="5" a="1"/>
  <c r="AJ166" i="5" s="1"/>
  <c r="AJ167" i="5" a="1"/>
  <c r="AJ167" i="5" s="1"/>
  <c r="AJ168" i="5" a="1"/>
  <c r="AJ168" i="5" s="1"/>
  <c r="AJ169" i="5" a="1"/>
  <c r="AJ169" i="5" s="1"/>
  <c r="AJ170" i="5" a="1"/>
  <c r="AJ170" i="5" s="1"/>
  <c r="AJ171" i="5" a="1"/>
  <c r="AJ171" i="5" s="1"/>
  <c r="AJ172" i="5" a="1"/>
  <c r="AJ172" i="5" s="1"/>
  <c r="AJ173" i="5" a="1"/>
  <c r="AJ173" i="5" s="1"/>
  <c r="AJ174" i="5" a="1"/>
  <c r="AJ174" i="5" s="1"/>
  <c r="AJ175" i="5" a="1"/>
  <c r="AJ175" i="5" s="1"/>
  <c r="AJ176" i="5" a="1"/>
  <c r="AJ176" i="5" s="1"/>
  <c r="AJ177" i="5" a="1"/>
  <c r="AJ177" i="5" s="1"/>
  <c r="AJ178" i="5" a="1"/>
  <c r="AJ178" i="5" s="1"/>
  <c r="AJ179" i="5" a="1"/>
  <c r="AJ179" i="5" s="1"/>
  <c r="AJ180" i="5" a="1"/>
  <c r="AJ180" i="5" s="1"/>
  <c r="AJ181" i="5" a="1"/>
  <c r="AJ181" i="5" s="1"/>
  <c r="AJ182" i="5" a="1"/>
  <c r="AJ182" i="5" s="1"/>
  <c r="AJ183" i="5" a="1"/>
  <c r="AJ183" i="5" s="1"/>
  <c r="AJ184" i="5" a="1"/>
  <c r="AJ184" i="5" s="1"/>
  <c r="AJ185" i="5" a="1"/>
  <c r="AJ185" i="5" s="1"/>
  <c r="AJ186" i="5" a="1"/>
  <c r="AJ186" i="5" s="1"/>
  <c r="AJ187" i="5" a="1"/>
  <c r="AJ187" i="5" s="1"/>
  <c r="AJ188" i="5" a="1"/>
  <c r="AJ188" i="5" s="1"/>
  <c r="AJ189" i="5" a="1"/>
  <c r="AJ189" i="5" s="1"/>
  <c r="AJ190" i="5" a="1"/>
  <c r="AJ190" i="5" s="1"/>
  <c r="AJ191" i="5" a="1"/>
  <c r="AJ191" i="5" s="1"/>
  <c r="AJ192" i="5" a="1"/>
  <c r="AJ192" i="5" s="1"/>
  <c r="AJ193" i="5" a="1"/>
  <c r="AJ193" i="5" s="1"/>
  <c r="AJ194" i="5" a="1"/>
  <c r="AJ194" i="5" s="1"/>
  <c r="AJ195" i="5" a="1"/>
  <c r="AJ195" i="5" s="1"/>
  <c r="AJ196" i="5" a="1"/>
  <c r="AJ196" i="5" s="1"/>
  <c r="AJ197" i="5" a="1"/>
  <c r="AJ197" i="5" s="1"/>
  <c r="AJ198" i="5" a="1"/>
  <c r="AJ198" i="5" s="1"/>
  <c r="AJ199" i="5" a="1"/>
  <c r="AJ199" i="5" s="1"/>
  <c r="AJ200" i="5" a="1"/>
  <c r="AJ200" i="5" s="1"/>
  <c r="AJ201" i="5" a="1"/>
  <c r="AJ201" i="5" s="1"/>
  <c r="AJ202" i="5" a="1"/>
  <c r="AJ202" i="5" s="1"/>
  <c r="AJ203" i="5" a="1"/>
  <c r="AJ203" i="5" s="1"/>
  <c r="AJ204" i="5" a="1"/>
  <c r="AJ204" i="5" s="1"/>
  <c r="AJ205" i="5" a="1"/>
  <c r="AJ205" i="5" s="1"/>
  <c r="AJ206" i="5" a="1"/>
  <c r="AJ206" i="5" s="1"/>
  <c r="AJ207" i="5" a="1"/>
  <c r="AJ207" i="5" s="1"/>
  <c r="AJ208" i="5" a="1"/>
  <c r="AJ208" i="5" s="1"/>
  <c r="AJ209" i="5" a="1"/>
  <c r="AJ209" i="5" s="1"/>
  <c r="AJ210" i="5" a="1"/>
  <c r="AJ210" i="5" s="1"/>
  <c r="AJ211" i="5" a="1"/>
  <c r="AJ211" i="5" s="1"/>
  <c r="AJ212" i="5" a="1"/>
  <c r="AJ212" i="5" s="1"/>
  <c r="AJ213" i="5" a="1"/>
  <c r="AJ213" i="5" s="1"/>
  <c r="AJ214" i="5" a="1"/>
  <c r="AJ214" i="5" s="1"/>
  <c r="AJ215" i="5" a="1"/>
  <c r="AJ215" i="5" s="1"/>
  <c r="AJ216" i="5" a="1"/>
  <c r="AJ216" i="5" s="1"/>
  <c r="AJ217" i="5" a="1"/>
  <c r="AJ217" i="5" s="1"/>
  <c r="AJ218" i="5" a="1"/>
  <c r="AJ218" i="5" s="1"/>
  <c r="AJ219" i="5" a="1"/>
  <c r="AJ219" i="5" s="1"/>
  <c r="AJ220" i="5" a="1"/>
  <c r="AJ220" i="5" s="1"/>
  <c r="AJ221" i="5" a="1"/>
  <c r="AJ221" i="5" s="1"/>
  <c r="AJ222" i="5" a="1"/>
  <c r="AJ222" i="5" s="1"/>
  <c r="AJ223" i="5" a="1"/>
  <c r="AJ223" i="5" s="1"/>
  <c r="AJ224" i="5" a="1"/>
  <c r="AJ224" i="5" s="1"/>
  <c r="AJ225" i="5" a="1"/>
  <c r="AJ225" i="5" s="1"/>
  <c r="AJ2" i="5" a="1"/>
  <c r="AJ2" i="5" s="1"/>
  <c r="AI3" i="5" a="1"/>
  <c r="AI3" i="5" s="1"/>
  <c r="AI5" i="5" a="1"/>
  <c r="AI5" i="5" s="1"/>
  <c r="AI6" i="5" a="1"/>
  <c r="AI6" i="5" s="1"/>
  <c r="AI7" i="5" a="1"/>
  <c r="AI7" i="5" s="1"/>
  <c r="AI8" i="5" a="1"/>
  <c r="AI8" i="5" s="1"/>
  <c r="AI9" i="5" a="1"/>
  <c r="AI9" i="5" s="1"/>
  <c r="AI10" i="5" a="1"/>
  <c r="AI10" i="5" s="1"/>
  <c r="AI11" i="5" a="1"/>
  <c r="AI11" i="5" s="1"/>
  <c r="AI12" i="5" a="1"/>
  <c r="AI12" i="5" s="1"/>
  <c r="AI13" i="5" a="1"/>
  <c r="AI13" i="5" s="1"/>
  <c r="AI14" i="5" a="1"/>
  <c r="AI14" i="5" s="1"/>
  <c r="AI15" i="5" a="1"/>
  <c r="AI15" i="5" s="1"/>
  <c r="AI16" i="5" a="1"/>
  <c r="AI16" i="5" s="1"/>
  <c r="AI17" i="5" a="1"/>
  <c r="AI17" i="5" s="1"/>
  <c r="AI18" i="5" a="1"/>
  <c r="AI18" i="5" s="1"/>
  <c r="AI19" i="5" a="1"/>
  <c r="AI19" i="5" s="1"/>
  <c r="AI20" i="5" a="1"/>
  <c r="AI20" i="5" s="1"/>
  <c r="AI21" i="5" a="1"/>
  <c r="AI21" i="5" s="1"/>
  <c r="AI22" i="5" a="1"/>
  <c r="AI22" i="5" s="1"/>
  <c r="AI23" i="5" a="1"/>
  <c r="AI23" i="5" s="1"/>
  <c r="AI24" i="5" a="1"/>
  <c r="AI24" i="5" s="1"/>
  <c r="AI25" i="5" a="1"/>
  <c r="AI25" i="5" s="1"/>
  <c r="AI26" i="5" a="1"/>
  <c r="AI26" i="5" s="1"/>
  <c r="AI27" i="5" a="1"/>
  <c r="AI27" i="5" s="1"/>
  <c r="AI28" i="5" a="1"/>
  <c r="AI28" i="5" s="1"/>
  <c r="AI29" i="5" a="1"/>
  <c r="AI29" i="5" s="1"/>
  <c r="AI30" i="5" a="1"/>
  <c r="AI30" i="5" s="1"/>
  <c r="AI31" i="5" a="1"/>
  <c r="AI31" i="5" s="1"/>
  <c r="AI32" i="5" a="1"/>
  <c r="AI32" i="5" s="1"/>
  <c r="AI33" i="5" a="1"/>
  <c r="AI33" i="5" s="1"/>
  <c r="AI34" i="5" a="1"/>
  <c r="AI34" i="5" s="1"/>
  <c r="AI36" i="5" a="1"/>
  <c r="AI36" i="5" s="1"/>
  <c r="AI37" i="5" a="1"/>
  <c r="AI37" i="5" s="1"/>
  <c r="AI38" i="5" a="1"/>
  <c r="AI38" i="5" s="1"/>
  <c r="AI39" i="5" a="1"/>
  <c r="AI39" i="5" s="1"/>
  <c r="AI40" i="5" a="1"/>
  <c r="AI40" i="5" s="1"/>
  <c r="AI41" i="5" a="1"/>
  <c r="AI41" i="5" s="1"/>
  <c r="AI42" i="5" a="1"/>
  <c r="AI42" i="5" s="1"/>
  <c r="AI43" i="5" a="1"/>
  <c r="AI43" i="5" s="1"/>
  <c r="AI44" i="5" a="1"/>
  <c r="AI44" i="5" s="1"/>
  <c r="AI45" i="5" a="1"/>
  <c r="AI45" i="5" s="1"/>
  <c r="AI46" i="5" a="1"/>
  <c r="AI46" i="5" s="1"/>
  <c r="AI47" i="5" a="1"/>
  <c r="AI47" i="5" s="1"/>
  <c r="AI48" i="5" a="1"/>
  <c r="AI48" i="5" s="1"/>
  <c r="AI49" i="5" a="1"/>
  <c r="AI49" i="5" s="1"/>
  <c r="AI50" i="5" a="1"/>
  <c r="AI50" i="5" s="1"/>
  <c r="AI51" i="5" a="1"/>
  <c r="AI51" i="5" s="1"/>
  <c r="AI52" i="5" a="1"/>
  <c r="AI52" i="5" s="1"/>
  <c r="AI53" i="5" a="1"/>
  <c r="AI53" i="5" s="1"/>
  <c r="AI54" i="5" a="1"/>
  <c r="AI54" i="5" s="1"/>
  <c r="AI55" i="5" a="1"/>
  <c r="AI55" i="5" s="1"/>
  <c r="AI56" i="5" a="1"/>
  <c r="AI56" i="5" s="1"/>
  <c r="AI57" i="5" a="1"/>
  <c r="AI57" i="5" s="1"/>
  <c r="AI58" i="5" a="1"/>
  <c r="AI58" i="5" s="1"/>
  <c r="AI59" i="5" a="1"/>
  <c r="AI59" i="5" s="1"/>
  <c r="AI60" i="5" a="1"/>
  <c r="AI60" i="5" s="1"/>
  <c r="AI61" i="5" a="1"/>
  <c r="AI61" i="5" s="1"/>
  <c r="AI62" i="5" a="1"/>
  <c r="AI62" i="5" s="1"/>
  <c r="AI63" i="5" a="1"/>
  <c r="AI63" i="5" s="1"/>
  <c r="AI64" i="5" a="1"/>
  <c r="AI64" i="5" s="1"/>
  <c r="AI65" i="5" a="1"/>
  <c r="AI65" i="5" s="1"/>
  <c r="AI66" i="5" a="1"/>
  <c r="AI66" i="5" s="1"/>
  <c r="AI67" i="5" a="1"/>
  <c r="AI67" i="5" s="1"/>
  <c r="AI68" i="5" a="1"/>
  <c r="AI68" i="5" s="1"/>
  <c r="AI69" i="5" a="1"/>
  <c r="AI69" i="5" s="1"/>
  <c r="AI70" i="5" a="1"/>
  <c r="AI70" i="5" s="1"/>
  <c r="AI71" i="5" a="1"/>
  <c r="AI71" i="5" s="1"/>
  <c r="AI73" i="5" a="1"/>
  <c r="AI73" i="5" s="1"/>
  <c r="AI74" i="5" a="1"/>
  <c r="AI74" i="5" s="1"/>
  <c r="AI76" i="5" a="1"/>
  <c r="AI76" i="5" s="1"/>
  <c r="AI77" i="5" a="1"/>
  <c r="AI77" i="5" s="1"/>
  <c r="AI78" i="5" a="1"/>
  <c r="AI78" i="5" s="1"/>
  <c r="AI79" i="5" a="1"/>
  <c r="AI79" i="5" s="1"/>
  <c r="AI80" i="5" a="1"/>
  <c r="AI80" i="5" s="1"/>
  <c r="AI81" i="5" a="1"/>
  <c r="AI81" i="5" s="1"/>
  <c r="AI82" i="5" a="1"/>
  <c r="AI82" i="5" s="1"/>
  <c r="AI83" i="5" a="1"/>
  <c r="AI83" i="5" s="1"/>
  <c r="AI84" i="5" a="1"/>
  <c r="AI84" i="5" s="1"/>
  <c r="AI85" i="5" a="1"/>
  <c r="AI85" i="5" s="1"/>
  <c r="AI86" i="5" a="1"/>
  <c r="AI86" i="5" s="1"/>
  <c r="AI87" i="5" a="1"/>
  <c r="AI87" i="5" s="1"/>
  <c r="AI88" i="5" a="1"/>
  <c r="AI88" i="5" s="1"/>
  <c r="AI89" i="5" a="1"/>
  <c r="AI89" i="5" s="1"/>
  <c r="AI90" i="5" a="1"/>
  <c r="AI90" i="5" s="1"/>
  <c r="AI91" i="5" a="1"/>
  <c r="AI91" i="5" s="1"/>
  <c r="AI92" i="5" a="1"/>
  <c r="AI92" i="5" s="1"/>
  <c r="AI93" i="5" a="1"/>
  <c r="AI93" i="5" s="1"/>
  <c r="AI94" i="5" a="1"/>
  <c r="AI94" i="5" s="1"/>
  <c r="AI95" i="5" a="1"/>
  <c r="AI95" i="5" s="1"/>
  <c r="AI96" i="5" a="1"/>
  <c r="AI96" i="5" s="1"/>
  <c r="AI98" i="5" a="1"/>
  <c r="AI98" i="5" s="1"/>
  <c r="AI99" i="5" a="1"/>
  <c r="AI99" i="5" s="1"/>
  <c r="AI100" i="5" a="1"/>
  <c r="AI100" i="5" s="1"/>
  <c r="AI101" i="5" a="1"/>
  <c r="AI101" i="5" s="1"/>
  <c r="AI102" i="5" a="1"/>
  <c r="AI102" i="5" s="1"/>
  <c r="AI103" i="5" a="1"/>
  <c r="AI103" i="5" s="1"/>
  <c r="AI104" i="5" a="1"/>
  <c r="AI104" i="5" s="1"/>
  <c r="AI105" i="5" a="1"/>
  <c r="AI105" i="5" s="1"/>
  <c r="AI106" i="5" a="1"/>
  <c r="AI106" i="5" s="1"/>
  <c r="AI107" i="5" a="1"/>
  <c r="AI107" i="5" s="1"/>
  <c r="AI108" i="5" a="1"/>
  <c r="AI108" i="5" s="1"/>
  <c r="AI109" i="5" a="1"/>
  <c r="AI109" i="5" s="1"/>
  <c r="AI111" i="5" a="1"/>
  <c r="AI111" i="5" s="1"/>
  <c r="AI112" i="5" a="1"/>
  <c r="AI112" i="5" s="1"/>
  <c r="AI113" i="5" a="1"/>
  <c r="AI113" i="5" s="1"/>
  <c r="AI114" i="5" a="1"/>
  <c r="AI114" i="5" s="1"/>
  <c r="AI115" i="5" a="1"/>
  <c r="AI115" i="5" s="1"/>
  <c r="AI116" i="5" a="1"/>
  <c r="AI116" i="5" s="1"/>
  <c r="AI117" i="5" a="1"/>
  <c r="AI117" i="5" s="1"/>
  <c r="AI119" i="5" a="1"/>
  <c r="AI119" i="5" s="1"/>
  <c r="AI121" i="5" a="1"/>
  <c r="AI121" i="5" s="1"/>
  <c r="AI122" i="5" a="1"/>
  <c r="AI122" i="5" s="1"/>
  <c r="AI123" i="5" a="1"/>
  <c r="AI123" i="5" s="1"/>
  <c r="AI124" i="5" a="1"/>
  <c r="AI124" i="5" s="1"/>
  <c r="AI125" i="5" a="1"/>
  <c r="AI125" i="5" s="1"/>
  <c r="AI126" i="5" a="1"/>
  <c r="AI126" i="5" s="1"/>
  <c r="AI127" i="5" a="1"/>
  <c r="AI127" i="5" s="1"/>
  <c r="AI128" i="5" a="1"/>
  <c r="AI128" i="5" s="1"/>
  <c r="AI130" i="5" a="1"/>
  <c r="AI130" i="5" s="1"/>
  <c r="AI131" i="5" a="1"/>
  <c r="AI131" i="5" s="1"/>
  <c r="AI132" i="5" a="1"/>
  <c r="AI132" i="5" s="1"/>
  <c r="AI136" i="5" a="1"/>
  <c r="AI136" i="5" s="1"/>
  <c r="AI137" i="5" a="1"/>
  <c r="AI137" i="5" s="1"/>
  <c r="AI138" i="5" a="1"/>
  <c r="AI138" i="5" s="1"/>
  <c r="AI139" i="5" a="1"/>
  <c r="AI139" i="5" s="1"/>
  <c r="AI143" i="5" a="1"/>
  <c r="AI143" i="5" s="1"/>
  <c r="AI144" i="5" a="1"/>
  <c r="AI144" i="5" s="1"/>
  <c r="AI145" i="5" a="1"/>
  <c r="AI145" i="5" s="1"/>
  <c r="AI146" i="5" a="1"/>
  <c r="AI146" i="5" s="1"/>
  <c r="AI147" i="5" a="1"/>
  <c r="AI147" i="5" s="1"/>
  <c r="AI148" i="5" a="1"/>
  <c r="AI148" i="5" s="1"/>
  <c r="AI149" i="5" a="1"/>
  <c r="AI149" i="5" s="1"/>
  <c r="AI150" i="5" a="1"/>
  <c r="AI150" i="5" s="1"/>
  <c r="AI151" i="5" a="1"/>
  <c r="AI151" i="5" s="1"/>
  <c r="AI152" i="5" a="1"/>
  <c r="AI152" i="5" s="1"/>
  <c r="AI153" i="5" a="1"/>
  <c r="AI153" i="5" s="1"/>
  <c r="AI154" i="5" a="1"/>
  <c r="AI154" i="5" s="1"/>
  <c r="AI155" i="5" a="1"/>
  <c r="AI155" i="5" s="1"/>
  <c r="AI156" i="5" a="1"/>
  <c r="AI156" i="5" s="1"/>
  <c r="AI157" i="5" a="1"/>
  <c r="AI157" i="5" s="1"/>
  <c r="AI159" i="5" a="1"/>
  <c r="AI159" i="5" s="1"/>
  <c r="AI160" i="5" a="1"/>
  <c r="AI160" i="5" s="1"/>
  <c r="AI161" i="5" a="1"/>
  <c r="AI161" i="5" s="1"/>
  <c r="AI162" i="5" a="1"/>
  <c r="AI162" i="5" s="1"/>
  <c r="AI163" i="5" a="1"/>
  <c r="AI163" i="5" s="1"/>
  <c r="AI164" i="5" a="1"/>
  <c r="AI164" i="5" s="1"/>
  <c r="AI165" i="5" a="1"/>
  <c r="AI165" i="5" s="1"/>
  <c r="AI167" i="5" a="1"/>
  <c r="AI167" i="5" s="1"/>
  <c r="AI168" i="5" a="1"/>
  <c r="AI168" i="5" s="1"/>
  <c r="AI170" i="5" a="1"/>
  <c r="AI170" i="5" s="1"/>
  <c r="AI171" i="5" a="1"/>
  <c r="AI171" i="5" s="1"/>
  <c r="AI172" i="5" a="1"/>
  <c r="AI172" i="5" s="1"/>
  <c r="AI173" i="5" a="1"/>
  <c r="AI173" i="5" s="1"/>
  <c r="AI174" i="5" a="1"/>
  <c r="AI174" i="5" s="1"/>
  <c r="AI177" i="5" a="1"/>
  <c r="AI177" i="5" s="1"/>
  <c r="AI178" i="5" a="1"/>
  <c r="AI178" i="5" s="1"/>
  <c r="AI179" i="5" a="1"/>
  <c r="AI179" i="5" s="1"/>
  <c r="AI180" i="5" a="1"/>
  <c r="AI180" i="5" s="1"/>
  <c r="AI181" i="5" a="1"/>
  <c r="AI181" i="5" s="1"/>
  <c r="AI182" i="5" a="1"/>
  <c r="AI182" i="5" s="1"/>
  <c r="AI183" i="5" a="1"/>
  <c r="AI183" i="5" s="1"/>
  <c r="AI184" i="5" a="1"/>
  <c r="AI184" i="5" s="1"/>
  <c r="AI188" i="5" a="1"/>
  <c r="AI188" i="5" s="1"/>
  <c r="AI189" i="5" a="1"/>
  <c r="AI189" i="5" s="1"/>
  <c r="AI190" i="5" a="1"/>
  <c r="AI190" i="5" s="1"/>
  <c r="AI191" i="5" a="1"/>
  <c r="AI191" i="5" s="1"/>
  <c r="AI192" i="5" a="1"/>
  <c r="AI192" i="5" s="1"/>
  <c r="AI193" i="5" a="1"/>
  <c r="AI193" i="5" s="1"/>
  <c r="AI194" i="5" a="1"/>
  <c r="AI194" i="5" s="1"/>
  <c r="AI195" i="5" a="1"/>
  <c r="AI195" i="5" s="1"/>
  <c r="AI196" i="5" a="1"/>
  <c r="AI196" i="5" s="1"/>
  <c r="AI197" i="5" a="1"/>
  <c r="AI197" i="5" s="1"/>
  <c r="AI198" i="5" a="1"/>
  <c r="AI198" i="5" s="1"/>
  <c r="AI199" i="5" a="1"/>
  <c r="AI199" i="5" s="1"/>
  <c r="AI200" i="5" a="1"/>
  <c r="AI200" i="5" s="1"/>
  <c r="AI201" i="5" a="1"/>
  <c r="AI201" i="5" s="1"/>
  <c r="AI202" i="5" a="1"/>
  <c r="AI202" i="5" s="1"/>
  <c r="AI203" i="5" a="1"/>
  <c r="AI203" i="5" s="1"/>
  <c r="AI204" i="5" a="1"/>
  <c r="AI204" i="5" s="1"/>
  <c r="AI205" i="5" a="1"/>
  <c r="AI205" i="5" s="1"/>
  <c r="AI206" i="5" a="1"/>
  <c r="AI206" i="5" s="1"/>
  <c r="AI207" i="5" a="1"/>
  <c r="AI207" i="5" s="1"/>
  <c r="AI208" i="5" a="1"/>
  <c r="AI208" i="5" s="1"/>
  <c r="AI209" i="5" a="1"/>
  <c r="AI209" i="5" s="1"/>
  <c r="AI210" i="5" a="1"/>
  <c r="AI210" i="5" s="1"/>
  <c r="AI211" i="5" a="1"/>
  <c r="AI211" i="5" s="1"/>
  <c r="AI212" i="5" a="1"/>
  <c r="AI212" i="5" s="1"/>
  <c r="AI213" i="5" a="1"/>
  <c r="AI213" i="5" s="1"/>
  <c r="AI214" i="5" a="1"/>
  <c r="AI214" i="5" s="1"/>
  <c r="AI215" i="5" a="1"/>
  <c r="AI215" i="5" s="1"/>
  <c r="AI216" i="5" a="1"/>
  <c r="AI216" i="5" s="1"/>
  <c r="AI217" i="5" a="1"/>
  <c r="AI217" i="5" s="1"/>
  <c r="AI218" i="5" a="1"/>
  <c r="AI218" i="5" s="1"/>
  <c r="AI219" i="5" a="1"/>
  <c r="AI219" i="5" s="1"/>
  <c r="AI220" i="5" a="1"/>
  <c r="AI220" i="5" s="1"/>
  <c r="AI221" i="5" a="1"/>
  <c r="AI221" i="5" s="1"/>
  <c r="AI222" i="5" a="1"/>
  <c r="AI222" i="5" s="1"/>
  <c r="AI223" i="5" a="1"/>
  <c r="AI223" i="5" s="1"/>
  <c r="AI224" i="5" a="1"/>
  <c r="AI224" i="5" s="1"/>
  <c r="AI225" i="5" a="1"/>
  <c r="AI225" i="5" s="1"/>
  <c r="AI2" i="5" a="1"/>
  <c r="AI2" i="5" s="1"/>
  <c r="AH3" i="5" a="1"/>
  <c r="AH3" i="5" s="1"/>
  <c r="AH4" i="5" a="1"/>
  <c r="AH4" i="5" s="1"/>
  <c r="AH5" i="5" a="1"/>
  <c r="AH5" i="5" s="1"/>
  <c r="AH6" i="5" a="1"/>
  <c r="AH6" i="5" s="1"/>
  <c r="AH7" i="5" a="1"/>
  <c r="AH7" i="5" s="1"/>
  <c r="AH8" i="5" a="1"/>
  <c r="AH8" i="5" s="1"/>
  <c r="AH9" i="5" a="1"/>
  <c r="AH9" i="5" s="1"/>
  <c r="AH10" i="5" a="1"/>
  <c r="AH10" i="5" s="1"/>
  <c r="AH11" i="5" a="1"/>
  <c r="AH11" i="5" s="1"/>
  <c r="AH12" i="5" a="1"/>
  <c r="AH12" i="5" s="1"/>
  <c r="AH13" i="5" a="1"/>
  <c r="AH13" i="5" s="1"/>
  <c r="AH14" i="5" a="1"/>
  <c r="AH14" i="5" s="1"/>
  <c r="AH15" i="5" a="1"/>
  <c r="AH15" i="5" s="1"/>
  <c r="AH16" i="5" a="1"/>
  <c r="AH16" i="5" s="1"/>
  <c r="AH17" i="5" a="1"/>
  <c r="AH17" i="5" s="1"/>
  <c r="AH18" i="5" a="1"/>
  <c r="AH18" i="5" s="1"/>
  <c r="AH19" i="5" a="1"/>
  <c r="AH19" i="5" s="1"/>
  <c r="AH20" i="5" a="1"/>
  <c r="AH20" i="5" s="1"/>
  <c r="AH21" i="5" a="1"/>
  <c r="AH21" i="5" s="1"/>
  <c r="AH22" i="5" a="1"/>
  <c r="AH22" i="5" s="1"/>
  <c r="AH23" i="5" a="1"/>
  <c r="AH23" i="5" s="1"/>
  <c r="AH24" i="5" a="1"/>
  <c r="AH24" i="5" s="1"/>
  <c r="AH25" i="5" a="1"/>
  <c r="AH25" i="5" s="1"/>
  <c r="AH26" i="5" a="1"/>
  <c r="AH26" i="5" s="1"/>
  <c r="AH27" i="5" a="1"/>
  <c r="AH27" i="5" s="1"/>
  <c r="AH28" i="5" a="1"/>
  <c r="AH28" i="5" s="1"/>
  <c r="AH29" i="5" a="1"/>
  <c r="AH29" i="5" s="1"/>
  <c r="AH30" i="5" a="1"/>
  <c r="AH30" i="5" s="1"/>
  <c r="AH31" i="5" a="1"/>
  <c r="AH31" i="5" s="1"/>
  <c r="AH32" i="5" a="1"/>
  <c r="AH32" i="5" s="1"/>
  <c r="AH33" i="5" a="1"/>
  <c r="AH33" i="5" s="1"/>
  <c r="AH34" i="5" a="1"/>
  <c r="AH34" i="5" s="1"/>
  <c r="AH35" i="5" a="1"/>
  <c r="AH35" i="5" s="1"/>
  <c r="AH36" i="5" a="1"/>
  <c r="AH36" i="5" s="1"/>
  <c r="AH37" i="5" a="1"/>
  <c r="AH37" i="5" s="1"/>
  <c r="AH38" i="5" a="1"/>
  <c r="AH38" i="5" s="1"/>
  <c r="AH39" i="5" a="1"/>
  <c r="AH39" i="5" s="1"/>
  <c r="AH40" i="5" a="1"/>
  <c r="AH40" i="5" s="1"/>
  <c r="AH41" i="5" a="1"/>
  <c r="AH41" i="5" s="1"/>
  <c r="AH42" i="5" a="1"/>
  <c r="AH42" i="5" s="1"/>
  <c r="AH43" i="5" a="1"/>
  <c r="AH43" i="5" s="1"/>
  <c r="AH44" i="5" a="1"/>
  <c r="AH44" i="5" s="1"/>
  <c r="AH45" i="5" a="1"/>
  <c r="AH45" i="5" s="1"/>
  <c r="AH46" i="5" a="1"/>
  <c r="AH46" i="5" s="1"/>
  <c r="AH47" i="5" a="1"/>
  <c r="AH47" i="5" s="1"/>
  <c r="AH48" i="5" a="1"/>
  <c r="AH48" i="5" s="1"/>
  <c r="AH49" i="5" a="1"/>
  <c r="AH49" i="5" s="1"/>
  <c r="AH50" i="5" a="1"/>
  <c r="AH50" i="5" s="1"/>
  <c r="AH51" i="5" a="1"/>
  <c r="AH51" i="5" s="1"/>
  <c r="AH52" i="5" a="1"/>
  <c r="AH52" i="5" s="1"/>
  <c r="AH53" i="5" a="1"/>
  <c r="AH53" i="5" s="1"/>
  <c r="AH54" i="5" a="1"/>
  <c r="AH54" i="5" s="1"/>
  <c r="AH55" i="5" a="1"/>
  <c r="AH55" i="5" s="1"/>
  <c r="AH56" i="5" a="1"/>
  <c r="AH56" i="5" s="1"/>
  <c r="AH57" i="5" a="1"/>
  <c r="AH57" i="5" s="1"/>
  <c r="AH58" i="5" a="1"/>
  <c r="AH58" i="5" s="1"/>
  <c r="AH59" i="5" a="1"/>
  <c r="AH59" i="5" s="1"/>
  <c r="AH60" i="5" a="1"/>
  <c r="AH60" i="5" s="1"/>
  <c r="AH61" i="5" a="1"/>
  <c r="AH61" i="5" s="1"/>
  <c r="AH62" i="5" a="1"/>
  <c r="AH62" i="5" s="1"/>
  <c r="AH63" i="5" a="1"/>
  <c r="AH63" i="5" s="1"/>
  <c r="AH64" i="5" a="1"/>
  <c r="AH64" i="5" s="1"/>
  <c r="AH65" i="5" a="1"/>
  <c r="AH65" i="5" s="1"/>
  <c r="AH66" i="5" a="1"/>
  <c r="AH66" i="5" s="1"/>
  <c r="AH67" i="5" a="1"/>
  <c r="AH67" i="5" s="1"/>
  <c r="AH68" i="5" a="1"/>
  <c r="AH68" i="5" s="1"/>
  <c r="AH69" i="5" a="1"/>
  <c r="AH69" i="5" s="1"/>
  <c r="AH70" i="5" a="1"/>
  <c r="AH70" i="5" s="1"/>
  <c r="AH71" i="5" a="1"/>
  <c r="AH71" i="5" s="1"/>
  <c r="AH72" i="5" a="1"/>
  <c r="AH72" i="5" s="1"/>
  <c r="AH73" i="5" a="1"/>
  <c r="AH73" i="5" s="1"/>
  <c r="AH74" i="5" a="1"/>
  <c r="AH74" i="5" s="1"/>
  <c r="AH75" i="5" a="1"/>
  <c r="AH75" i="5" s="1"/>
  <c r="AH76" i="5" a="1"/>
  <c r="AH76" i="5" s="1"/>
  <c r="AH77" i="5" a="1"/>
  <c r="AH77" i="5" s="1"/>
  <c r="AH78" i="5" a="1"/>
  <c r="AH78" i="5" s="1"/>
  <c r="AH79" i="5" a="1"/>
  <c r="AH79" i="5" s="1"/>
  <c r="AH80" i="5" a="1"/>
  <c r="AH80" i="5" s="1"/>
  <c r="AH81" i="5" a="1"/>
  <c r="AH81" i="5" s="1"/>
  <c r="AH82" i="5" a="1"/>
  <c r="AH82" i="5" s="1"/>
  <c r="AH83" i="5" a="1"/>
  <c r="AH83" i="5" s="1"/>
  <c r="AH84" i="5" a="1"/>
  <c r="AH84" i="5" s="1"/>
  <c r="AH85" i="5" a="1"/>
  <c r="AH85" i="5" s="1"/>
  <c r="AH86" i="5" a="1"/>
  <c r="AH86" i="5" s="1"/>
  <c r="AH87" i="5" a="1"/>
  <c r="AH87" i="5" s="1"/>
  <c r="AH88" i="5" a="1"/>
  <c r="AH88" i="5" s="1"/>
  <c r="AH89" i="5" a="1"/>
  <c r="AH89" i="5" s="1"/>
  <c r="AH90" i="5" a="1"/>
  <c r="AH90" i="5" s="1"/>
  <c r="AH91" i="5" a="1"/>
  <c r="AH91" i="5" s="1"/>
  <c r="AH92" i="5" a="1"/>
  <c r="AH92" i="5" s="1"/>
  <c r="AH93" i="5" a="1"/>
  <c r="AH93" i="5" s="1"/>
  <c r="AH94" i="5" a="1"/>
  <c r="AH94" i="5" s="1"/>
  <c r="AH95" i="5" a="1"/>
  <c r="AH95" i="5" s="1"/>
  <c r="AH96" i="5" a="1"/>
  <c r="AH96" i="5" s="1"/>
  <c r="AH97" i="5" a="1"/>
  <c r="AH97" i="5" s="1"/>
  <c r="AH98" i="5" a="1"/>
  <c r="AH98" i="5" s="1"/>
  <c r="AH99" i="5" a="1"/>
  <c r="AH99" i="5" s="1"/>
  <c r="AH100" i="5" a="1"/>
  <c r="AH100" i="5" s="1"/>
  <c r="AH101" i="5" a="1"/>
  <c r="AH101" i="5" s="1"/>
  <c r="AH102" i="5" a="1"/>
  <c r="AH102" i="5" s="1"/>
  <c r="AH103" i="5" a="1"/>
  <c r="AH103" i="5" s="1"/>
  <c r="AH104" i="5" a="1"/>
  <c r="AH104" i="5" s="1"/>
  <c r="AH105" i="5" a="1"/>
  <c r="AH105" i="5" s="1"/>
  <c r="AH106" i="5" a="1"/>
  <c r="AH106" i="5" s="1"/>
  <c r="AH107" i="5" a="1"/>
  <c r="AH107" i="5" s="1"/>
  <c r="AH108" i="5" a="1"/>
  <c r="AH108" i="5" s="1"/>
  <c r="AH109" i="5" a="1"/>
  <c r="AH109" i="5" s="1"/>
  <c r="AH110" i="5" a="1"/>
  <c r="AH110" i="5" s="1"/>
  <c r="AH111" i="5" a="1"/>
  <c r="AH111" i="5" s="1"/>
  <c r="AH112" i="5" a="1"/>
  <c r="AH112" i="5" s="1"/>
  <c r="AH113" i="5" a="1"/>
  <c r="AH113" i="5" s="1"/>
  <c r="AH114" i="5" a="1"/>
  <c r="AH114" i="5" s="1"/>
  <c r="AH115" i="5" a="1"/>
  <c r="AH115" i="5" s="1"/>
  <c r="AH116" i="5" a="1"/>
  <c r="AH116" i="5" s="1"/>
  <c r="AH117" i="5" a="1"/>
  <c r="AH117" i="5" s="1"/>
  <c r="AH118" i="5" a="1"/>
  <c r="AH118" i="5" s="1"/>
  <c r="AH119" i="5" a="1"/>
  <c r="AH119" i="5" s="1"/>
  <c r="AH120" i="5" a="1"/>
  <c r="AH120" i="5" s="1"/>
  <c r="AH121" i="5" a="1"/>
  <c r="AH121" i="5" s="1"/>
  <c r="AH122" i="5" a="1"/>
  <c r="AH122" i="5" s="1"/>
  <c r="AH123" i="5" a="1"/>
  <c r="AH123" i="5" s="1"/>
  <c r="AH124" i="5" a="1"/>
  <c r="AH124" i="5" s="1"/>
  <c r="AH125" i="5" a="1"/>
  <c r="AH125" i="5" s="1"/>
  <c r="AH126" i="5" a="1"/>
  <c r="AH126" i="5" s="1"/>
  <c r="AH127" i="5" a="1"/>
  <c r="AH127" i="5" s="1"/>
  <c r="AH128" i="5" a="1"/>
  <c r="AH128" i="5" s="1"/>
  <c r="AH129" i="5" a="1"/>
  <c r="AH129" i="5" s="1"/>
  <c r="AH130" i="5" a="1"/>
  <c r="AH130" i="5" s="1"/>
  <c r="AH131" i="5" a="1"/>
  <c r="AH131" i="5" s="1"/>
  <c r="AH132" i="5" a="1"/>
  <c r="AH132" i="5" s="1"/>
  <c r="AH133" i="5" a="1"/>
  <c r="AH133" i="5" s="1"/>
  <c r="AH134" i="5" a="1"/>
  <c r="AH134" i="5" s="1"/>
  <c r="AH135" i="5" a="1"/>
  <c r="AH135" i="5" s="1"/>
  <c r="AH136" i="5" a="1"/>
  <c r="AH136" i="5" s="1"/>
  <c r="AH137" i="5" a="1"/>
  <c r="AH137" i="5" s="1"/>
  <c r="AH138" i="5" a="1"/>
  <c r="AH138" i="5" s="1"/>
  <c r="AH139" i="5" a="1"/>
  <c r="AH139" i="5" s="1"/>
  <c r="AH140" i="5" a="1"/>
  <c r="AH140" i="5" s="1"/>
  <c r="AH141" i="5" a="1"/>
  <c r="AH141" i="5" s="1"/>
  <c r="AH142" i="5" a="1"/>
  <c r="AH142" i="5" s="1"/>
  <c r="AH143" i="5" a="1"/>
  <c r="AH143" i="5" s="1"/>
  <c r="AH144" i="5" a="1"/>
  <c r="AH144" i="5" s="1"/>
  <c r="AH145" i="5" a="1"/>
  <c r="AH145" i="5" s="1"/>
  <c r="AH146" i="5" a="1"/>
  <c r="AH146" i="5" s="1"/>
  <c r="AH147" i="5" a="1"/>
  <c r="AH147" i="5" s="1"/>
  <c r="AH148" i="5" a="1"/>
  <c r="AH148" i="5" s="1"/>
  <c r="AH149" i="5" a="1"/>
  <c r="AH149" i="5" s="1"/>
  <c r="AH150" i="5" a="1"/>
  <c r="AH150" i="5" s="1"/>
  <c r="AH151" i="5" a="1"/>
  <c r="AH151" i="5" s="1"/>
  <c r="AH152" i="5" a="1"/>
  <c r="AH152" i="5" s="1"/>
  <c r="AH153" i="5" a="1"/>
  <c r="AH153" i="5" s="1"/>
  <c r="AH154" i="5" a="1"/>
  <c r="AH154" i="5" s="1"/>
  <c r="AH155" i="5" a="1"/>
  <c r="AH155" i="5" s="1"/>
  <c r="AH156" i="5" a="1"/>
  <c r="AH156" i="5" s="1"/>
  <c r="AH157" i="5" a="1"/>
  <c r="AH157" i="5" s="1"/>
  <c r="AH158" i="5" a="1"/>
  <c r="AH158" i="5" s="1"/>
  <c r="AH159" i="5" a="1"/>
  <c r="AH159" i="5" s="1"/>
  <c r="AH160" i="5" a="1"/>
  <c r="AH160" i="5" s="1"/>
  <c r="AH161" i="5" a="1"/>
  <c r="AH161" i="5" s="1"/>
  <c r="AH162" i="5" a="1"/>
  <c r="AH162" i="5" s="1"/>
  <c r="AH163" i="5" a="1"/>
  <c r="AH163" i="5" s="1"/>
  <c r="AH164" i="5" a="1"/>
  <c r="AH164" i="5" s="1"/>
  <c r="AH165" i="5" a="1"/>
  <c r="AH165" i="5" s="1"/>
  <c r="AH166" i="5" a="1"/>
  <c r="AH166" i="5" s="1"/>
  <c r="AH167" i="5" a="1"/>
  <c r="AH167" i="5" s="1"/>
  <c r="AH168" i="5" a="1"/>
  <c r="AH168" i="5" s="1"/>
  <c r="AH169" i="5" a="1"/>
  <c r="AH169" i="5" s="1"/>
  <c r="AH170" i="5" a="1"/>
  <c r="AH170" i="5" s="1"/>
  <c r="AH171" i="5" a="1"/>
  <c r="AH171" i="5" s="1"/>
  <c r="AH172" i="5" a="1"/>
  <c r="AH172" i="5" s="1"/>
  <c r="AH173" i="5" a="1"/>
  <c r="AH173" i="5" s="1"/>
  <c r="AH174" i="5" a="1"/>
  <c r="AH174" i="5" s="1"/>
  <c r="AH175" i="5" a="1"/>
  <c r="AH175" i="5" s="1"/>
  <c r="AH176" i="5" a="1"/>
  <c r="AH176" i="5" s="1"/>
  <c r="AH177" i="5" a="1"/>
  <c r="AH177" i="5" s="1"/>
  <c r="AH178" i="5" a="1"/>
  <c r="AH178" i="5" s="1"/>
  <c r="AH179" i="5" a="1"/>
  <c r="AH179" i="5" s="1"/>
  <c r="AH180" i="5" a="1"/>
  <c r="AH180" i="5" s="1"/>
  <c r="AH181" i="5" a="1"/>
  <c r="AH181" i="5" s="1"/>
  <c r="AH182" i="5" a="1"/>
  <c r="AH182" i="5" s="1"/>
  <c r="AH183" i="5" a="1"/>
  <c r="AH183" i="5" s="1"/>
  <c r="AH184" i="5" a="1"/>
  <c r="AH184" i="5" s="1"/>
  <c r="AH185" i="5" a="1"/>
  <c r="AH185" i="5" s="1"/>
  <c r="AH186" i="5" a="1"/>
  <c r="AH186" i="5" s="1"/>
  <c r="AH187" i="5" a="1"/>
  <c r="AH187" i="5" s="1"/>
  <c r="AH188" i="5" a="1"/>
  <c r="AH188" i="5" s="1"/>
  <c r="AH189" i="5" a="1"/>
  <c r="AH189" i="5" s="1"/>
  <c r="AH190" i="5" a="1"/>
  <c r="AH190" i="5" s="1"/>
  <c r="AH191" i="5" a="1"/>
  <c r="AH191" i="5" s="1"/>
  <c r="AH192" i="5" a="1"/>
  <c r="AH192" i="5" s="1"/>
  <c r="AH193" i="5" a="1"/>
  <c r="AH193" i="5" s="1"/>
  <c r="AH194" i="5" a="1"/>
  <c r="AH194" i="5" s="1"/>
  <c r="AH195" i="5" a="1"/>
  <c r="AH195" i="5" s="1"/>
  <c r="AH196" i="5" a="1"/>
  <c r="AH196" i="5" s="1"/>
  <c r="AH197" i="5" a="1"/>
  <c r="AH197" i="5" s="1"/>
  <c r="AH198" i="5" a="1"/>
  <c r="AH198" i="5" s="1"/>
  <c r="AH199" i="5" a="1"/>
  <c r="AH199" i="5" s="1"/>
  <c r="AH200" i="5" a="1"/>
  <c r="AH200" i="5" s="1"/>
  <c r="AH201" i="5" a="1"/>
  <c r="AH201" i="5" s="1"/>
  <c r="AH202" i="5" a="1"/>
  <c r="AH202" i="5" s="1"/>
  <c r="AH203" i="5" a="1"/>
  <c r="AH203" i="5" s="1"/>
  <c r="AH204" i="5" a="1"/>
  <c r="AH204" i="5" s="1"/>
  <c r="AH205" i="5" a="1"/>
  <c r="AH205" i="5" s="1"/>
  <c r="AH206" i="5" a="1"/>
  <c r="AH206" i="5" s="1"/>
  <c r="AH207" i="5" a="1"/>
  <c r="AH207" i="5" s="1"/>
  <c r="AH208" i="5" a="1"/>
  <c r="AH208" i="5" s="1"/>
  <c r="AH209" i="5" a="1"/>
  <c r="AH209" i="5" s="1"/>
  <c r="AH210" i="5" a="1"/>
  <c r="AH210" i="5" s="1"/>
  <c r="AH211" i="5" a="1"/>
  <c r="AH211" i="5" s="1"/>
  <c r="AH212" i="5" a="1"/>
  <c r="AH212" i="5" s="1"/>
  <c r="AH213" i="5" a="1"/>
  <c r="AH213" i="5" s="1"/>
  <c r="AH214" i="5" a="1"/>
  <c r="AH214" i="5" s="1"/>
  <c r="AH215" i="5" a="1"/>
  <c r="AH215" i="5" s="1"/>
  <c r="AH216" i="5" a="1"/>
  <c r="AH216" i="5" s="1"/>
  <c r="AH217" i="5" a="1"/>
  <c r="AH217" i="5" s="1"/>
  <c r="AH218" i="5" a="1"/>
  <c r="AH218" i="5" s="1"/>
  <c r="AH219" i="5" a="1"/>
  <c r="AH219" i="5" s="1"/>
  <c r="AH220" i="5" a="1"/>
  <c r="AH220" i="5" s="1"/>
  <c r="AH221" i="5" a="1"/>
  <c r="AH221" i="5" s="1"/>
  <c r="AH222" i="5" a="1"/>
  <c r="AH222" i="5" s="1"/>
  <c r="AH223" i="5" a="1"/>
  <c r="AH223" i="5" s="1"/>
  <c r="AH224" i="5" a="1"/>
  <c r="AH224" i="5" s="1"/>
  <c r="AH225" i="5" a="1"/>
  <c r="AH225" i="5" s="1"/>
  <c r="AH2" i="5" a="1"/>
  <c r="AH2" i="5" s="1"/>
  <c r="AG3" i="5" a="1"/>
  <c r="AG3" i="5" s="1"/>
  <c r="AG4" i="5" a="1"/>
  <c r="AG4" i="5" s="1"/>
  <c r="AG5" i="5" a="1"/>
  <c r="AG5" i="5" s="1"/>
  <c r="AG6" i="5" a="1"/>
  <c r="AG6" i="5" s="1"/>
  <c r="AG7" i="5" a="1"/>
  <c r="AG7" i="5" s="1"/>
  <c r="AG8" i="5" a="1"/>
  <c r="AG8" i="5" s="1"/>
  <c r="AG9" i="5" a="1"/>
  <c r="AG9" i="5" s="1"/>
  <c r="AG10" i="5" a="1"/>
  <c r="AG10" i="5" s="1"/>
  <c r="AG11" i="5" a="1"/>
  <c r="AG11" i="5" s="1"/>
  <c r="AG12" i="5" a="1"/>
  <c r="AG12" i="5" s="1"/>
  <c r="AG13" i="5" a="1"/>
  <c r="AG13" i="5" s="1"/>
  <c r="AG14" i="5" a="1"/>
  <c r="AG14" i="5" s="1"/>
  <c r="AG15" i="5" a="1"/>
  <c r="AG15" i="5" s="1"/>
  <c r="AG16" i="5" a="1"/>
  <c r="AG16" i="5" s="1"/>
  <c r="AG17" i="5" a="1"/>
  <c r="AG17" i="5" s="1"/>
  <c r="AG18" i="5" a="1"/>
  <c r="AG18" i="5" s="1"/>
  <c r="AG19" i="5" a="1"/>
  <c r="AG19" i="5" s="1"/>
  <c r="AG20" i="5" a="1"/>
  <c r="AG20" i="5" s="1"/>
  <c r="AG21" i="5" a="1"/>
  <c r="AG21" i="5" s="1"/>
  <c r="AG22" i="5" a="1"/>
  <c r="AG22" i="5" s="1"/>
  <c r="AG23" i="5" a="1"/>
  <c r="AG23" i="5" s="1"/>
  <c r="AG24" i="5" a="1"/>
  <c r="AG24" i="5" s="1"/>
  <c r="AG25" i="5" a="1"/>
  <c r="AG25" i="5" s="1"/>
  <c r="AG26" i="5" a="1"/>
  <c r="AG26" i="5" s="1"/>
  <c r="AG27" i="5" a="1"/>
  <c r="AG27" i="5" s="1"/>
  <c r="AG28" i="5" a="1"/>
  <c r="AG28" i="5" s="1"/>
  <c r="AG29" i="5" a="1"/>
  <c r="AG29" i="5" s="1"/>
  <c r="AG30" i="5" a="1"/>
  <c r="AG30" i="5" s="1"/>
  <c r="AG31" i="5" a="1"/>
  <c r="AG31" i="5" s="1"/>
  <c r="AG32" i="5" a="1"/>
  <c r="AG32" i="5" s="1"/>
  <c r="AG33" i="5" a="1"/>
  <c r="AG33" i="5" s="1"/>
  <c r="AG34" i="5" a="1"/>
  <c r="AG34" i="5" s="1"/>
  <c r="AG35" i="5" a="1"/>
  <c r="AG35" i="5" s="1"/>
  <c r="AG36" i="5" a="1"/>
  <c r="AG36" i="5" s="1"/>
  <c r="AG37" i="5" a="1"/>
  <c r="AG37" i="5" s="1"/>
  <c r="AG38" i="5" a="1"/>
  <c r="AG38" i="5" s="1"/>
  <c r="AG39" i="5" a="1"/>
  <c r="AG39" i="5" s="1"/>
  <c r="AG40" i="5" a="1"/>
  <c r="AG40" i="5" s="1"/>
  <c r="AG41" i="5" a="1"/>
  <c r="AG41" i="5" s="1"/>
  <c r="AG42" i="5" a="1"/>
  <c r="AG42" i="5" s="1"/>
  <c r="AG43" i="5" a="1"/>
  <c r="AG43" i="5" s="1"/>
  <c r="AG44" i="5" a="1"/>
  <c r="AG44" i="5" s="1"/>
  <c r="AG45" i="5" a="1"/>
  <c r="AG45" i="5" s="1"/>
  <c r="AG46" i="5" a="1"/>
  <c r="AG46" i="5" s="1"/>
  <c r="AG47" i="5" a="1"/>
  <c r="AG47" i="5" s="1"/>
  <c r="AG48" i="5" a="1"/>
  <c r="AG48" i="5" s="1"/>
  <c r="AG49" i="5" a="1"/>
  <c r="AG49" i="5" s="1"/>
  <c r="AG50" i="5" a="1"/>
  <c r="AG50" i="5" s="1"/>
  <c r="AG51" i="5" a="1"/>
  <c r="AG51" i="5" s="1"/>
  <c r="AG52" i="5" a="1"/>
  <c r="AG52" i="5" s="1"/>
  <c r="AG53" i="5" a="1"/>
  <c r="AG53" i="5" s="1"/>
  <c r="AG54" i="5" a="1"/>
  <c r="AG54" i="5" s="1"/>
  <c r="AG55" i="5" a="1"/>
  <c r="AG55" i="5" s="1"/>
  <c r="AG56" i="5" a="1"/>
  <c r="AG56" i="5" s="1"/>
  <c r="AG57" i="5" a="1"/>
  <c r="AG57" i="5" s="1"/>
  <c r="AG58" i="5" a="1"/>
  <c r="AG58" i="5" s="1"/>
  <c r="AG59" i="5" a="1"/>
  <c r="AG59" i="5" s="1"/>
  <c r="AG60" i="5" a="1"/>
  <c r="AG60" i="5" s="1"/>
  <c r="AG61" i="5" a="1"/>
  <c r="AG61" i="5" s="1"/>
  <c r="AG62" i="5" a="1"/>
  <c r="AG62" i="5" s="1"/>
  <c r="AG63" i="5" a="1"/>
  <c r="AG63" i="5" s="1"/>
  <c r="AG64" i="5" a="1"/>
  <c r="AG64" i="5" s="1"/>
  <c r="AG65" i="5" a="1"/>
  <c r="AG65" i="5" s="1"/>
  <c r="AG66" i="5" a="1"/>
  <c r="AG66" i="5" s="1"/>
  <c r="AG67" i="5" a="1"/>
  <c r="AG67" i="5" s="1"/>
  <c r="AG68" i="5" a="1"/>
  <c r="AG68" i="5" s="1"/>
  <c r="AG69" i="5" a="1"/>
  <c r="AG69" i="5" s="1"/>
  <c r="AG70" i="5" a="1"/>
  <c r="AG70" i="5" s="1"/>
  <c r="AG71" i="5" a="1"/>
  <c r="AG71" i="5" s="1"/>
  <c r="AG72" i="5" a="1"/>
  <c r="AG72" i="5" s="1"/>
  <c r="AG73" i="5" a="1"/>
  <c r="AG73" i="5" s="1"/>
  <c r="AG74" i="5" a="1"/>
  <c r="AG74" i="5" s="1"/>
  <c r="AG75" i="5" a="1"/>
  <c r="AG75" i="5" s="1"/>
  <c r="AG76" i="5" a="1"/>
  <c r="AG76" i="5" s="1"/>
  <c r="AG77" i="5" a="1"/>
  <c r="AG77" i="5" s="1"/>
  <c r="AG78" i="5" a="1"/>
  <c r="AG78" i="5" s="1"/>
  <c r="AG79" i="5" a="1"/>
  <c r="AG79" i="5" s="1"/>
  <c r="AG80" i="5" a="1"/>
  <c r="AG80" i="5" s="1"/>
  <c r="AG81" i="5" a="1"/>
  <c r="AG81" i="5" s="1"/>
  <c r="AG82" i="5" a="1"/>
  <c r="AG82" i="5" s="1"/>
  <c r="AG83" i="5" a="1"/>
  <c r="AG83" i="5" s="1"/>
  <c r="AG84" i="5" a="1"/>
  <c r="AG84" i="5" s="1"/>
  <c r="AG85" i="5" a="1"/>
  <c r="AG85" i="5" s="1"/>
  <c r="AG86" i="5" a="1"/>
  <c r="AG86" i="5" s="1"/>
  <c r="AG87" i="5" a="1"/>
  <c r="AG87" i="5" s="1"/>
  <c r="AG88" i="5" a="1"/>
  <c r="AG88" i="5" s="1"/>
  <c r="AG89" i="5" a="1"/>
  <c r="AG89" i="5" s="1"/>
  <c r="AG90" i="5" a="1"/>
  <c r="AG90" i="5" s="1"/>
  <c r="AG91" i="5" a="1"/>
  <c r="AG91" i="5" s="1"/>
  <c r="AG92" i="5" a="1"/>
  <c r="AG92" i="5" s="1"/>
  <c r="AG93" i="5" a="1"/>
  <c r="AG93" i="5" s="1"/>
  <c r="AG94" i="5" a="1"/>
  <c r="AG94" i="5" s="1"/>
  <c r="AG95" i="5" a="1"/>
  <c r="AG95" i="5" s="1"/>
  <c r="AG96" i="5" a="1"/>
  <c r="AG96" i="5" s="1"/>
  <c r="AG97" i="5" a="1"/>
  <c r="AG97" i="5" s="1"/>
  <c r="AG98" i="5" a="1"/>
  <c r="AG98" i="5" s="1"/>
  <c r="AG99" i="5" a="1"/>
  <c r="AG99" i="5" s="1"/>
  <c r="AG100" i="5" a="1"/>
  <c r="AG100" i="5" s="1"/>
  <c r="AG101" i="5" a="1"/>
  <c r="AG101" i="5" s="1"/>
  <c r="AG102" i="5" a="1"/>
  <c r="AG102" i="5" s="1"/>
  <c r="AG103" i="5" a="1"/>
  <c r="AG103" i="5" s="1"/>
  <c r="AG104" i="5" a="1"/>
  <c r="AG104" i="5" s="1"/>
  <c r="AG105" i="5" a="1"/>
  <c r="AG105" i="5" s="1"/>
  <c r="AG106" i="5" a="1"/>
  <c r="AG106" i="5" s="1"/>
  <c r="AG107" i="5" a="1"/>
  <c r="AG107" i="5" s="1"/>
  <c r="AG108" i="5" a="1"/>
  <c r="AG108" i="5" s="1"/>
  <c r="AG109" i="5" a="1"/>
  <c r="AG109" i="5" s="1"/>
  <c r="AG110" i="5" a="1"/>
  <c r="AG110" i="5" s="1"/>
  <c r="AG111" i="5" a="1"/>
  <c r="AG111" i="5" s="1"/>
  <c r="AG112" i="5" a="1"/>
  <c r="AG112" i="5" s="1"/>
  <c r="AG113" i="5" a="1"/>
  <c r="AG113" i="5" s="1"/>
  <c r="AG114" i="5" a="1"/>
  <c r="AG114" i="5" s="1"/>
  <c r="AG115" i="5" a="1"/>
  <c r="AG115" i="5" s="1"/>
  <c r="AG116" i="5" a="1"/>
  <c r="AG116" i="5" s="1"/>
  <c r="AG117" i="5" a="1"/>
  <c r="AG117" i="5" s="1"/>
  <c r="AG118" i="5" a="1"/>
  <c r="AG118" i="5" s="1"/>
  <c r="AG119" i="5" a="1"/>
  <c r="AG119" i="5" s="1"/>
  <c r="AG120" i="5" a="1"/>
  <c r="AG120" i="5" s="1"/>
  <c r="AG121" i="5" a="1"/>
  <c r="AG121" i="5" s="1"/>
  <c r="AG122" i="5" a="1"/>
  <c r="AG122" i="5" s="1"/>
  <c r="AG123" i="5" a="1"/>
  <c r="AG123" i="5" s="1"/>
  <c r="AG124" i="5" a="1"/>
  <c r="AG124" i="5" s="1"/>
  <c r="AG125" i="5" a="1"/>
  <c r="AG125" i="5" s="1"/>
  <c r="AG126" i="5" a="1"/>
  <c r="AG126" i="5" s="1"/>
  <c r="AG127" i="5" a="1"/>
  <c r="AG127" i="5" s="1"/>
  <c r="AG128" i="5" a="1"/>
  <c r="AG128" i="5" s="1"/>
  <c r="AG129" i="5" a="1"/>
  <c r="AG129" i="5" s="1"/>
  <c r="AG130" i="5" a="1"/>
  <c r="AG130" i="5" s="1"/>
  <c r="AG131" i="5" a="1"/>
  <c r="AG131" i="5" s="1"/>
  <c r="AG132" i="5" a="1"/>
  <c r="AG132" i="5" s="1"/>
  <c r="AG133" i="5" a="1"/>
  <c r="AG133" i="5" s="1"/>
  <c r="AG134" i="5" a="1"/>
  <c r="AG134" i="5" s="1"/>
  <c r="AG135" i="5" a="1"/>
  <c r="AG135" i="5" s="1"/>
  <c r="AG136" i="5" a="1"/>
  <c r="AG136" i="5" s="1"/>
  <c r="AG137" i="5" a="1"/>
  <c r="AG137" i="5" s="1"/>
  <c r="AG138" i="5" a="1"/>
  <c r="AG138" i="5" s="1"/>
  <c r="AG139" i="5" a="1"/>
  <c r="AG139" i="5" s="1"/>
  <c r="AG140" i="5" a="1"/>
  <c r="AG140" i="5" s="1"/>
  <c r="AG141" i="5" a="1"/>
  <c r="AG141" i="5" s="1"/>
  <c r="AG142" i="5" a="1"/>
  <c r="AG142" i="5" s="1"/>
  <c r="AG143" i="5" a="1"/>
  <c r="AG143" i="5" s="1"/>
  <c r="AG144" i="5" a="1"/>
  <c r="AG144" i="5" s="1"/>
  <c r="AG145" i="5" a="1"/>
  <c r="AG145" i="5" s="1"/>
  <c r="AG146" i="5" a="1"/>
  <c r="AG146" i="5" s="1"/>
  <c r="AG147" i="5" a="1"/>
  <c r="AG147" i="5" s="1"/>
  <c r="AG148" i="5" a="1"/>
  <c r="AG148" i="5" s="1"/>
  <c r="AG149" i="5" a="1"/>
  <c r="AG149" i="5" s="1"/>
  <c r="AG150" i="5" a="1"/>
  <c r="AG150" i="5" s="1"/>
  <c r="AG151" i="5" a="1"/>
  <c r="AG151" i="5" s="1"/>
  <c r="AG152" i="5" a="1"/>
  <c r="AG152" i="5" s="1"/>
  <c r="AG153" i="5" a="1"/>
  <c r="AG153" i="5" s="1"/>
  <c r="AG154" i="5" a="1"/>
  <c r="AG154" i="5" s="1"/>
  <c r="AG155" i="5" a="1"/>
  <c r="AG155" i="5" s="1"/>
  <c r="AG156" i="5" a="1"/>
  <c r="AG156" i="5" s="1"/>
  <c r="AG157" i="5" a="1"/>
  <c r="AG157" i="5" s="1"/>
  <c r="AG158" i="5" a="1"/>
  <c r="AG158" i="5" s="1"/>
  <c r="AG159" i="5" a="1"/>
  <c r="AG159" i="5" s="1"/>
  <c r="AG160" i="5" a="1"/>
  <c r="AG160" i="5" s="1"/>
  <c r="AG161" i="5" a="1"/>
  <c r="AG161" i="5" s="1"/>
  <c r="AG162" i="5" a="1"/>
  <c r="AG162" i="5" s="1"/>
  <c r="AG163" i="5" a="1"/>
  <c r="AG163" i="5" s="1"/>
  <c r="AG164" i="5" a="1"/>
  <c r="AG164" i="5" s="1"/>
  <c r="AG165" i="5" a="1"/>
  <c r="AG165" i="5" s="1"/>
  <c r="AG166" i="5" a="1"/>
  <c r="AG166" i="5" s="1"/>
  <c r="AG167" i="5" a="1"/>
  <c r="AG167" i="5" s="1"/>
  <c r="AG168" i="5" a="1"/>
  <c r="AG168" i="5" s="1"/>
  <c r="AG169" i="5" a="1"/>
  <c r="AG169" i="5" s="1"/>
  <c r="AG170" i="5" a="1"/>
  <c r="AG170" i="5" s="1"/>
  <c r="AG171" i="5" a="1"/>
  <c r="AG171" i="5" s="1"/>
  <c r="AG172" i="5" a="1"/>
  <c r="AG172" i="5" s="1"/>
  <c r="AG173" i="5" a="1"/>
  <c r="AG173" i="5" s="1"/>
  <c r="AG174" i="5" a="1"/>
  <c r="AG174" i="5" s="1"/>
  <c r="AG175" i="5" a="1"/>
  <c r="AG175" i="5" s="1"/>
  <c r="AG176" i="5" a="1"/>
  <c r="AG176" i="5" s="1"/>
  <c r="AG177" i="5" a="1"/>
  <c r="AG177" i="5" s="1"/>
  <c r="AG178" i="5" a="1"/>
  <c r="AG178" i="5" s="1"/>
  <c r="AG179" i="5" a="1"/>
  <c r="AG179" i="5" s="1"/>
  <c r="AG180" i="5" a="1"/>
  <c r="AG180" i="5" s="1"/>
  <c r="AG181" i="5" a="1"/>
  <c r="AG181" i="5" s="1"/>
  <c r="AG182" i="5" a="1"/>
  <c r="AG182" i="5" s="1"/>
  <c r="AG183" i="5" a="1"/>
  <c r="AG183" i="5" s="1"/>
  <c r="AG184" i="5" a="1"/>
  <c r="AG184" i="5" s="1"/>
  <c r="AG185" i="5" a="1"/>
  <c r="AG185" i="5" s="1"/>
  <c r="AG186" i="5" a="1"/>
  <c r="AG186" i="5" s="1"/>
  <c r="AG187" i="5" a="1"/>
  <c r="AG187" i="5" s="1"/>
  <c r="AG188" i="5" a="1"/>
  <c r="AG188" i="5" s="1"/>
  <c r="AG189" i="5" a="1"/>
  <c r="AG189" i="5" s="1"/>
  <c r="AG190" i="5" a="1"/>
  <c r="AG190" i="5" s="1"/>
  <c r="AG191" i="5" a="1"/>
  <c r="AG191" i="5" s="1"/>
  <c r="AG192" i="5" a="1"/>
  <c r="AG192" i="5" s="1"/>
  <c r="AG193" i="5" a="1"/>
  <c r="AG193" i="5" s="1"/>
  <c r="AG194" i="5" a="1"/>
  <c r="AG194" i="5" s="1"/>
  <c r="AG195" i="5" a="1"/>
  <c r="AG195" i="5" s="1"/>
  <c r="AG196" i="5" a="1"/>
  <c r="AG196" i="5" s="1"/>
  <c r="AG197" i="5" a="1"/>
  <c r="AG197" i="5" s="1"/>
  <c r="AG198" i="5" a="1"/>
  <c r="AG198" i="5" s="1"/>
  <c r="AG199" i="5" a="1"/>
  <c r="AG199" i="5" s="1"/>
  <c r="AG200" i="5" a="1"/>
  <c r="AG200" i="5" s="1"/>
  <c r="AG201" i="5" a="1"/>
  <c r="AG201" i="5" s="1"/>
  <c r="AG202" i="5" a="1"/>
  <c r="AG202" i="5" s="1"/>
  <c r="AG203" i="5" a="1"/>
  <c r="AG203" i="5" s="1"/>
  <c r="AG204" i="5" a="1"/>
  <c r="AG204" i="5" s="1"/>
  <c r="AG205" i="5" a="1"/>
  <c r="AG205" i="5" s="1"/>
  <c r="AG206" i="5" a="1"/>
  <c r="AG206" i="5" s="1"/>
  <c r="AG207" i="5" a="1"/>
  <c r="AG207" i="5" s="1"/>
  <c r="AG208" i="5" a="1"/>
  <c r="AG208" i="5" s="1"/>
  <c r="AG209" i="5" a="1"/>
  <c r="AG209" i="5" s="1"/>
  <c r="AG210" i="5" a="1"/>
  <c r="AG210" i="5" s="1"/>
  <c r="AG211" i="5" a="1"/>
  <c r="AG211" i="5" s="1"/>
  <c r="AG212" i="5" a="1"/>
  <c r="AG212" i="5" s="1"/>
  <c r="AG213" i="5" a="1"/>
  <c r="AG213" i="5" s="1"/>
  <c r="AG214" i="5" a="1"/>
  <c r="AG214" i="5" s="1"/>
  <c r="AG215" i="5" a="1"/>
  <c r="AG215" i="5" s="1"/>
  <c r="AG216" i="5" a="1"/>
  <c r="AG216" i="5" s="1"/>
  <c r="AG217" i="5" a="1"/>
  <c r="AG217" i="5" s="1"/>
  <c r="AG218" i="5" a="1"/>
  <c r="AG218" i="5" s="1"/>
  <c r="AG219" i="5" a="1"/>
  <c r="AG219" i="5" s="1"/>
  <c r="AG220" i="5" a="1"/>
  <c r="AG220" i="5" s="1"/>
  <c r="AG221" i="5" a="1"/>
  <c r="AG221" i="5" s="1"/>
  <c r="AG222" i="5" a="1"/>
  <c r="AG222" i="5" s="1"/>
  <c r="AG223" i="5" a="1"/>
  <c r="AG223" i="5" s="1"/>
  <c r="AG224" i="5" a="1"/>
  <c r="AG224" i="5" s="1"/>
  <c r="AG225" i="5" a="1"/>
  <c r="AG225" i="5" s="1"/>
  <c r="AG2" i="5" a="1"/>
  <c r="AG2" i="5" s="1"/>
  <c r="AF3" i="5" a="1"/>
  <c r="AF3" i="5" s="1"/>
  <c r="AF4" i="5" a="1"/>
  <c r="AF4" i="5" s="1"/>
  <c r="AF6" i="5" a="1"/>
  <c r="AF6" i="5" s="1"/>
  <c r="AF8" i="5" a="1"/>
  <c r="AF8" i="5" s="1"/>
  <c r="AF10" i="5" a="1"/>
  <c r="AF10" i="5" s="1"/>
  <c r="AF11" i="5" a="1"/>
  <c r="AF11" i="5" s="1"/>
  <c r="AF13" i="5" a="1"/>
  <c r="AF13" i="5" s="1"/>
  <c r="AF18" i="5" a="1"/>
  <c r="AF18" i="5" s="1"/>
  <c r="AF19" i="5" a="1"/>
  <c r="AF19" i="5" s="1"/>
  <c r="AF21" i="5" a="1"/>
  <c r="AF21" i="5" s="1"/>
  <c r="AF22" i="5" a="1"/>
  <c r="AF22" i="5" s="1"/>
  <c r="AF23" i="5" a="1"/>
  <c r="AF23" i="5" s="1"/>
  <c r="AF24" i="5" a="1"/>
  <c r="AF24" i="5" s="1"/>
  <c r="AF25" i="5" a="1"/>
  <c r="AF25" i="5" s="1"/>
  <c r="AF26" i="5" a="1"/>
  <c r="AF26" i="5" s="1"/>
  <c r="AF27" i="5" a="1"/>
  <c r="AF27" i="5" s="1"/>
  <c r="AF28" i="5" a="1"/>
  <c r="AF28" i="5" s="1"/>
  <c r="AF31" i="5" a="1"/>
  <c r="AF31" i="5" s="1"/>
  <c r="AF32" i="5" a="1"/>
  <c r="AF32" i="5" s="1"/>
  <c r="AF33" i="5" a="1"/>
  <c r="AF33" i="5" s="1"/>
  <c r="AF34" i="5" a="1"/>
  <c r="AF34" i="5" s="1"/>
  <c r="AF35" i="5" a="1"/>
  <c r="AF35" i="5" s="1"/>
  <c r="AF36" i="5" a="1"/>
  <c r="AF36" i="5" s="1"/>
  <c r="AF37" i="5" a="1"/>
  <c r="AF37" i="5" s="1"/>
  <c r="AF38" i="5" a="1"/>
  <c r="AF38" i="5" s="1"/>
  <c r="AF39" i="5" a="1"/>
  <c r="AF39" i="5" s="1"/>
  <c r="AF40" i="5" a="1"/>
  <c r="AF40" i="5" s="1"/>
  <c r="AF41" i="5" a="1"/>
  <c r="AF41" i="5" s="1"/>
  <c r="AF42" i="5" a="1"/>
  <c r="AF42" i="5" s="1"/>
  <c r="AF43" i="5" a="1"/>
  <c r="AF43" i="5" s="1"/>
  <c r="AF44" i="5" a="1"/>
  <c r="AF44" i="5" s="1"/>
  <c r="AF45" i="5" a="1"/>
  <c r="AF45" i="5" s="1"/>
  <c r="AF47" i="5" a="1"/>
  <c r="AF47" i="5" s="1"/>
  <c r="AF48" i="5" a="1"/>
  <c r="AF48" i="5" s="1"/>
  <c r="AF50" i="5" a="1"/>
  <c r="AF50" i="5" s="1"/>
  <c r="AF51" i="5" a="1"/>
  <c r="AF51" i="5" s="1"/>
  <c r="AF52" i="5" a="1"/>
  <c r="AF52" i="5" s="1"/>
  <c r="AF53" i="5" a="1"/>
  <c r="AF53" i="5" s="1"/>
  <c r="AF55" i="5" a="1"/>
  <c r="AF55" i="5" s="1"/>
  <c r="AF56" i="5" a="1"/>
  <c r="AF56" i="5" s="1"/>
  <c r="AF57" i="5" a="1"/>
  <c r="AF57" i="5" s="1"/>
  <c r="AF58" i="5" a="1"/>
  <c r="AF58" i="5" s="1"/>
  <c r="AF59" i="5" a="1"/>
  <c r="AF59" i="5" s="1"/>
  <c r="AF60" i="5" a="1"/>
  <c r="AF60" i="5" s="1"/>
  <c r="AF62" i="5" a="1"/>
  <c r="AF62" i="5" s="1"/>
  <c r="AF63" i="5" a="1"/>
  <c r="AF63" i="5" s="1"/>
  <c r="AF66" i="5" a="1"/>
  <c r="AF66" i="5" s="1"/>
  <c r="AF67" i="5" a="1"/>
  <c r="AF67" i="5" s="1"/>
  <c r="AF68" i="5" a="1"/>
  <c r="AF68" i="5" s="1"/>
  <c r="AF69" i="5" a="1"/>
  <c r="AF69" i="5" s="1"/>
  <c r="AF70" i="5" a="1"/>
  <c r="AF70" i="5" s="1"/>
  <c r="AF71" i="5" a="1"/>
  <c r="AF71" i="5" s="1"/>
  <c r="AF74" i="5" a="1"/>
  <c r="AF74" i="5" s="1"/>
  <c r="AF75" i="5" a="1"/>
  <c r="AF75" i="5" s="1"/>
  <c r="AF76" i="5" a="1"/>
  <c r="AF76" i="5" s="1"/>
  <c r="AF77" i="5" a="1"/>
  <c r="AF77" i="5" s="1"/>
  <c r="AF78" i="5" a="1"/>
  <c r="AF78" i="5" s="1"/>
  <c r="AF79" i="5" a="1"/>
  <c r="AF79" i="5" s="1"/>
  <c r="AF80" i="5" a="1"/>
  <c r="AF80" i="5" s="1"/>
  <c r="AF81" i="5" a="1"/>
  <c r="AF81" i="5" s="1"/>
  <c r="AF82" i="5" a="1"/>
  <c r="AF82" i="5" s="1"/>
  <c r="AF83" i="5" a="1"/>
  <c r="AF83" i="5" s="1"/>
  <c r="AF84" i="5" a="1"/>
  <c r="AF84" i="5" s="1"/>
  <c r="AF85" i="5" a="1"/>
  <c r="AF85" i="5" s="1"/>
  <c r="AF86" i="5" a="1"/>
  <c r="AF86" i="5" s="1"/>
  <c r="AF87" i="5" a="1"/>
  <c r="AF87" i="5" s="1"/>
  <c r="AF88" i="5" a="1"/>
  <c r="AF88" i="5" s="1"/>
  <c r="AF89" i="5" a="1"/>
  <c r="AF89" i="5" s="1"/>
  <c r="AF90" i="5" a="1"/>
  <c r="AF90" i="5" s="1"/>
  <c r="AF91" i="5" a="1"/>
  <c r="AF91" i="5" s="1"/>
  <c r="AF92" i="5" a="1"/>
  <c r="AF92" i="5" s="1"/>
  <c r="AF93" i="5" a="1"/>
  <c r="AF93" i="5" s="1"/>
  <c r="AF94" i="5" a="1"/>
  <c r="AF94" i="5" s="1"/>
  <c r="AF95" i="5" a="1"/>
  <c r="AF95" i="5" s="1"/>
  <c r="AF96" i="5" a="1"/>
  <c r="AF96" i="5" s="1"/>
  <c r="AF97" i="5" a="1"/>
  <c r="AF97" i="5" s="1"/>
  <c r="AF98" i="5" a="1"/>
  <c r="AF98" i="5" s="1"/>
  <c r="AF99" i="5" a="1"/>
  <c r="AF99" i="5" s="1"/>
  <c r="AF100" i="5" a="1"/>
  <c r="AF100" i="5" s="1"/>
  <c r="AF101" i="5" a="1"/>
  <c r="AF101" i="5" s="1"/>
  <c r="AF102" i="5" a="1"/>
  <c r="AF102" i="5" s="1"/>
  <c r="AF103" i="5" a="1"/>
  <c r="AF103" i="5" s="1"/>
  <c r="AF104" i="5" a="1"/>
  <c r="AF104" i="5" s="1"/>
  <c r="AF105" i="5" a="1"/>
  <c r="AF105" i="5" s="1"/>
  <c r="AF106" i="5" a="1"/>
  <c r="AF106" i="5" s="1"/>
  <c r="AF107" i="5" a="1"/>
  <c r="AF107" i="5" s="1"/>
  <c r="AF108" i="5" a="1"/>
  <c r="AF108" i="5" s="1"/>
  <c r="AF109" i="5" a="1"/>
  <c r="AF109" i="5" s="1"/>
  <c r="AF110" i="5" a="1"/>
  <c r="AF110" i="5" s="1"/>
  <c r="AF111" i="5" a="1"/>
  <c r="AF111" i="5" s="1"/>
  <c r="AF112" i="5" a="1"/>
  <c r="AF112" i="5" s="1"/>
  <c r="AF113" i="5" a="1"/>
  <c r="AF113" i="5" s="1"/>
  <c r="AF114" i="5" a="1"/>
  <c r="AF114" i="5" s="1"/>
  <c r="AF115" i="5" a="1"/>
  <c r="AF115" i="5" s="1"/>
  <c r="AF116" i="5" a="1"/>
  <c r="AF116" i="5" s="1"/>
  <c r="AF117" i="5" a="1"/>
  <c r="AF117" i="5" s="1"/>
  <c r="AF118" i="5" a="1"/>
  <c r="AF118" i="5" s="1"/>
  <c r="AF119" i="5" a="1"/>
  <c r="AF119" i="5" s="1"/>
  <c r="AF120" i="5" a="1"/>
  <c r="AF120" i="5" s="1"/>
  <c r="AF121" i="5" a="1"/>
  <c r="AF121" i="5" s="1"/>
  <c r="AF122" i="5" a="1"/>
  <c r="AF122" i="5" s="1"/>
  <c r="AF123" i="5" a="1"/>
  <c r="AF123" i="5" s="1"/>
  <c r="AF124" i="5" a="1"/>
  <c r="AF124" i="5" s="1"/>
  <c r="AF125" i="5" a="1"/>
  <c r="AF125" i="5" s="1"/>
  <c r="AF126" i="5" a="1"/>
  <c r="AF126" i="5" s="1"/>
  <c r="AF127" i="5" a="1"/>
  <c r="AF127" i="5" s="1"/>
  <c r="AF128" i="5" a="1"/>
  <c r="AF128" i="5" s="1"/>
  <c r="AF129" i="5" a="1"/>
  <c r="AF129" i="5" s="1"/>
  <c r="AF130" i="5" a="1"/>
  <c r="AF130" i="5" s="1"/>
  <c r="AF131" i="5" a="1"/>
  <c r="AF131" i="5" s="1"/>
  <c r="AF132" i="5" a="1"/>
  <c r="AF132" i="5" s="1"/>
  <c r="AF133" i="5" a="1"/>
  <c r="AF133" i="5" s="1"/>
  <c r="AF134" i="5" a="1"/>
  <c r="AF134" i="5" s="1"/>
  <c r="AF135" i="5" a="1"/>
  <c r="AF135" i="5" s="1"/>
  <c r="AF136" i="5" a="1"/>
  <c r="AF136" i="5" s="1"/>
  <c r="AF137" i="5" a="1"/>
  <c r="AF137" i="5" s="1"/>
  <c r="AF138" i="5" a="1"/>
  <c r="AF138" i="5" s="1"/>
  <c r="AF139" i="5" a="1"/>
  <c r="AF139" i="5" s="1"/>
  <c r="AF140" i="5" a="1"/>
  <c r="AF140" i="5" s="1"/>
  <c r="AF141" i="5" a="1"/>
  <c r="AF141" i="5" s="1"/>
  <c r="AF142" i="5" a="1"/>
  <c r="AF142" i="5" s="1"/>
  <c r="AF143" i="5" a="1"/>
  <c r="AF143" i="5" s="1"/>
  <c r="AF144" i="5" a="1"/>
  <c r="AF144" i="5" s="1"/>
  <c r="AF145" i="5" a="1"/>
  <c r="AF145" i="5" s="1"/>
  <c r="AF146" i="5" a="1"/>
  <c r="AF146" i="5" s="1"/>
  <c r="AF147" i="5" a="1"/>
  <c r="AF147" i="5" s="1"/>
  <c r="AF148" i="5" a="1"/>
  <c r="AF148" i="5" s="1"/>
  <c r="AF149" i="5" a="1"/>
  <c r="AF149" i="5" s="1"/>
  <c r="AF150" i="5" a="1"/>
  <c r="AF150" i="5" s="1"/>
  <c r="AF151" i="5" a="1"/>
  <c r="AF151" i="5" s="1"/>
  <c r="AF152" i="5" a="1"/>
  <c r="AF152" i="5" s="1"/>
  <c r="AF153" i="5" a="1"/>
  <c r="AF153" i="5" s="1"/>
  <c r="AF154" i="5" a="1"/>
  <c r="AF154" i="5" s="1"/>
  <c r="AF155" i="5" a="1"/>
  <c r="AF155" i="5" s="1"/>
  <c r="AF156" i="5" a="1"/>
  <c r="AF156" i="5" s="1"/>
  <c r="AF157" i="5" a="1"/>
  <c r="AF157" i="5" s="1"/>
  <c r="AF158" i="5" a="1"/>
  <c r="AF158" i="5" s="1"/>
  <c r="AF159" i="5" a="1"/>
  <c r="AF159" i="5" s="1"/>
  <c r="AF161" i="5" a="1"/>
  <c r="AF161" i="5" s="1"/>
  <c r="AF162" i="5" a="1"/>
  <c r="AF162" i="5" s="1"/>
  <c r="AF163" i="5" a="1"/>
  <c r="AF163" i="5" s="1"/>
  <c r="AF164" i="5" a="1"/>
  <c r="AF164" i="5" s="1"/>
  <c r="AF165" i="5" a="1"/>
  <c r="AF165" i="5" s="1"/>
  <c r="AF166" i="5" a="1"/>
  <c r="AF166" i="5" s="1"/>
  <c r="AF167" i="5" a="1"/>
  <c r="AF167" i="5" s="1"/>
  <c r="AF168" i="5" a="1"/>
  <c r="AF168" i="5" s="1"/>
  <c r="AF170" i="5" a="1"/>
  <c r="AF170" i="5" s="1"/>
  <c r="AF171" i="5" a="1"/>
  <c r="AF171" i="5" s="1"/>
  <c r="AF172" i="5" a="1"/>
  <c r="AF172" i="5" s="1"/>
  <c r="AF173" i="5" a="1"/>
  <c r="AF173" i="5" s="1"/>
  <c r="AF174" i="5" a="1"/>
  <c r="AF174" i="5" s="1"/>
  <c r="AF176" i="5" a="1"/>
  <c r="AF176" i="5" s="1"/>
  <c r="AF177" i="5" a="1"/>
  <c r="AF177" i="5" s="1"/>
  <c r="AF178" i="5" a="1"/>
  <c r="AF178" i="5" s="1"/>
  <c r="AF179" i="5" a="1"/>
  <c r="AF179" i="5" s="1"/>
  <c r="AF180" i="5" a="1"/>
  <c r="AF180" i="5" s="1"/>
  <c r="AF181" i="5" a="1"/>
  <c r="AF181" i="5" s="1"/>
  <c r="AF182" i="5" a="1"/>
  <c r="AF182" i="5" s="1"/>
  <c r="AF183" i="5" a="1"/>
  <c r="AF183" i="5" s="1"/>
  <c r="AF184" i="5" a="1"/>
  <c r="AF184" i="5" s="1"/>
  <c r="AF185" i="5" a="1"/>
  <c r="AF185" i="5" s="1"/>
  <c r="AF186" i="5" a="1"/>
  <c r="AF186" i="5" s="1"/>
  <c r="AF187" i="5" a="1"/>
  <c r="AF187" i="5" s="1"/>
  <c r="AF188" i="5" a="1"/>
  <c r="AF188" i="5" s="1"/>
  <c r="AF189" i="5" a="1"/>
  <c r="AF189" i="5" s="1"/>
  <c r="AF190" i="5" a="1"/>
  <c r="AF190" i="5" s="1"/>
  <c r="AF191" i="5" a="1"/>
  <c r="AF191" i="5" s="1"/>
  <c r="AF192" i="5" a="1"/>
  <c r="AF192" i="5" s="1"/>
  <c r="AF193" i="5" a="1"/>
  <c r="AF193" i="5" s="1"/>
  <c r="AF194" i="5" a="1"/>
  <c r="AF194" i="5" s="1"/>
  <c r="AF195" i="5" a="1"/>
  <c r="AF195" i="5" s="1"/>
  <c r="AF196" i="5" a="1"/>
  <c r="AF196" i="5" s="1"/>
  <c r="AF197" i="5" a="1"/>
  <c r="AF197" i="5" s="1"/>
  <c r="AF198" i="5" a="1"/>
  <c r="AF198" i="5" s="1"/>
  <c r="AF199" i="5" a="1"/>
  <c r="AF199" i="5" s="1"/>
  <c r="AF200" i="5" a="1"/>
  <c r="AF200" i="5" s="1"/>
  <c r="AF201" i="5" a="1"/>
  <c r="AF201" i="5" s="1"/>
  <c r="AF202" i="5" a="1"/>
  <c r="AF202" i="5" s="1"/>
  <c r="AF203" i="5" a="1"/>
  <c r="AF203" i="5" s="1"/>
  <c r="AF204" i="5" a="1"/>
  <c r="AF204" i="5" s="1"/>
  <c r="AF205" i="5" a="1"/>
  <c r="AF205" i="5" s="1"/>
  <c r="AF206" i="5" a="1"/>
  <c r="AF206" i="5" s="1"/>
  <c r="AF207" i="5" a="1"/>
  <c r="AF207" i="5" s="1"/>
  <c r="AF208" i="5" a="1"/>
  <c r="AF208" i="5" s="1"/>
  <c r="AF209" i="5" a="1"/>
  <c r="AF209" i="5" s="1"/>
  <c r="AF210" i="5" a="1"/>
  <c r="AF210" i="5" s="1"/>
  <c r="AF211" i="5" a="1"/>
  <c r="AF211" i="5" s="1"/>
  <c r="AF212" i="5" a="1"/>
  <c r="AF212" i="5" s="1"/>
  <c r="AF213" i="5" a="1"/>
  <c r="AF213" i="5" s="1"/>
  <c r="AF214" i="5" a="1"/>
  <c r="AF214" i="5" s="1"/>
  <c r="AF215" i="5" a="1"/>
  <c r="AF215" i="5" s="1"/>
  <c r="AF216" i="5" a="1"/>
  <c r="AF216" i="5" s="1"/>
  <c r="AF217" i="5" a="1"/>
  <c r="AF217" i="5" s="1"/>
  <c r="AF218" i="5" a="1"/>
  <c r="AF218" i="5" s="1"/>
  <c r="AF219" i="5" a="1"/>
  <c r="AF219" i="5" s="1"/>
  <c r="AF220" i="5" a="1"/>
  <c r="AF220" i="5" s="1"/>
  <c r="AF221" i="5" a="1"/>
  <c r="AF221" i="5" s="1"/>
  <c r="AF222" i="5" a="1"/>
  <c r="AF222" i="5" s="1"/>
  <c r="AF223" i="5" a="1"/>
  <c r="AF223" i="5" s="1"/>
  <c r="AF224" i="5" a="1"/>
  <c r="AF224" i="5" s="1"/>
  <c r="AF225" i="5" a="1"/>
  <c r="AF225" i="5" s="1"/>
  <c r="AF2" i="5" a="1"/>
  <c r="AF2" i="5" s="1"/>
  <c r="AE3" i="5" a="1"/>
  <c r="AE3" i="5" s="1"/>
  <c r="AE4" i="5" a="1"/>
  <c r="AE4" i="5" s="1"/>
  <c r="AE5" i="5" a="1"/>
  <c r="AE5" i="5" s="1"/>
  <c r="AE6" i="5" a="1"/>
  <c r="AE6" i="5" s="1"/>
  <c r="AE7" i="5" a="1"/>
  <c r="AE7" i="5" s="1"/>
  <c r="AE8" i="5" a="1"/>
  <c r="AE8" i="5" s="1"/>
  <c r="AE9" i="5" a="1"/>
  <c r="AE9" i="5" s="1"/>
  <c r="AE10" i="5" a="1"/>
  <c r="AE10" i="5" s="1"/>
  <c r="AE11" i="5" a="1"/>
  <c r="AE11" i="5" s="1"/>
  <c r="AE12" i="5" a="1"/>
  <c r="AE12" i="5" s="1"/>
  <c r="AE13" i="5" a="1"/>
  <c r="AE13" i="5" s="1"/>
  <c r="AE14" i="5" a="1"/>
  <c r="AE14" i="5" s="1"/>
  <c r="AE15" i="5" a="1"/>
  <c r="AE15" i="5" s="1"/>
  <c r="AE16" i="5" a="1"/>
  <c r="AE16" i="5" s="1"/>
  <c r="AE17" i="5" a="1"/>
  <c r="AE17" i="5" s="1"/>
  <c r="AE18" i="5" a="1"/>
  <c r="AE18" i="5" s="1"/>
  <c r="AE19" i="5" a="1"/>
  <c r="AE19" i="5" s="1"/>
  <c r="AE20" i="5" a="1"/>
  <c r="AE20" i="5" s="1"/>
  <c r="AE21" i="5" a="1"/>
  <c r="AE21" i="5" s="1"/>
  <c r="AE22" i="5" a="1"/>
  <c r="AE22" i="5" s="1"/>
  <c r="AE23" i="5" a="1"/>
  <c r="AE23" i="5" s="1"/>
  <c r="AE24" i="5" a="1"/>
  <c r="AE24" i="5" s="1"/>
  <c r="AE25" i="5" a="1"/>
  <c r="AE25" i="5" s="1"/>
  <c r="AE26" i="5" a="1"/>
  <c r="AE26" i="5" s="1"/>
  <c r="AE27" i="5" a="1"/>
  <c r="AE27" i="5" s="1"/>
  <c r="AE28" i="5" a="1"/>
  <c r="AE28" i="5" s="1"/>
  <c r="AE29" i="5" a="1"/>
  <c r="AE29" i="5" s="1"/>
  <c r="AE30" i="5" a="1"/>
  <c r="AE30" i="5" s="1"/>
  <c r="AE31" i="5" a="1"/>
  <c r="AE31" i="5" s="1"/>
  <c r="AE32" i="5" a="1"/>
  <c r="AE32" i="5" s="1"/>
  <c r="AE33" i="5" a="1"/>
  <c r="AE33" i="5" s="1"/>
  <c r="AE34" i="5" a="1"/>
  <c r="AE34" i="5" s="1"/>
  <c r="AE35" i="5" a="1"/>
  <c r="AE35" i="5" s="1"/>
  <c r="AE36" i="5" a="1"/>
  <c r="AE36" i="5" s="1"/>
  <c r="AE37" i="5" a="1"/>
  <c r="AE37" i="5" s="1"/>
  <c r="AE38" i="5" a="1"/>
  <c r="AE38" i="5" s="1"/>
  <c r="AE39" i="5" a="1"/>
  <c r="AE39" i="5" s="1"/>
  <c r="AE40" i="5" a="1"/>
  <c r="AE40" i="5" s="1"/>
  <c r="AE41" i="5" a="1"/>
  <c r="AE41" i="5" s="1"/>
  <c r="AE42" i="5" a="1"/>
  <c r="AE42" i="5" s="1"/>
  <c r="AE43" i="5" a="1"/>
  <c r="AE43" i="5" s="1"/>
  <c r="AE44" i="5" a="1"/>
  <c r="AE44" i="5" s="1"/>
  <c r="AE45" i="5" a="1"/>
  <c r="AE45" i="5" s="1"/>
  <c r="AE46" i="5" a="1"/>
  <c r="AE46" i="5" s="1"/>
  <c r="AE47" i="5" a="1"/>
  <c r="AE47" i="5" s="1"/>
  <c r="AE48" i="5" a="1"/>
  <c r="AE48" i="5" s="1"/>
  <c r="AE49" i="5" a="1"/>
  <c r="AE49" i="5" s="1"/>
  <c r="AE50" i="5" a="1"/>
  <c r="AE50" i="5" s="1"/>
  <c r="AE51" i="5" a="1"/>
  <c r="AE51" i="5" s="1"/>
  <c r="AE52" i="5" a="1"/>
  <c r="AE52" i="5" s="1"/>
  <c r="AE53" i="5" a="1"/>
  <c r="AE53" i="5" s="1"/>
  <c r="AE54" i="5" a="1"/>
  <c r="AE54" i="5" s="1"/>
  <c r="AE55" i="5" a="1"/>
  <c r="AE55" i="5" s="1"/>
  <c r="AE56" i="5" a="1"/>
  <c r="AE56" i="5" s="1"/>
  <c r="AE57" i="5" a="1"/>
  <c r="AE57" i="5" s="1"/>
  <c r="AE58" i="5" a="1"/>
  <c r="AE58" i="5" s="1"/>
  <c r="AE59" i="5" a="1"/>
  <c r="AE59" i="5" s="1"/>
  <c r="AE60" i="5" a="1"/>
  <c r="AE60" i="5" s="1"/>
  <c r="AE61" i="5" a="1"/>
  <c r="AE61" i="5" s="1"/>
  <c r="AE62" i="5" a="1"/>
  <c r="AE62" i="5" s="1"/>
  <c r="AE63" i="5" a="1"/>
  <c r="AE63" i="5" s="1"/>
  <c r="AE64" i="5" a="1"/>
  <c r="AE64" i="5" s="1"/>
  <c r="AE65" i="5" a="1"/>
  <c r="AE65" i="5" s="1"/>
  <c r="AE66" i="5" a="1"/>
  <c r="AE66" i="5" s="1"/>
  <c r="AE67" i="5" a="1"/>
  <c r="AE67" i="5" s="1"/>
  <c r="AE68" i="5" a="1"/>
  <c r="AE68" i="5" s="1"/>
  <c r="AE69" i="5" a="1"/>
  <c r="AE69" i="5" s="1"/>
  <c r="AE70" i="5" a="1"/>
  <c r="AE70" i="5" s="1"/>
  <c r="AE71" i="5" a="1"/>
  <c r="AE71" i="5" s="1"/>
  <c r="AE72" i="5" a="1"/>
  <c r="AE72" i="5" s="1"/>
  <c r="AE73" i="5" a="1"/>
  <c r="AE73" i="5" s="1"/>
  <c r="AE74" i="5" a="1"/>
  <c r="AE74" i="5" s="1"/>
  <c r="AE75" i="5" a="1"/>
  <c r="AE75" i="5" s="1"/>
  <c r="AE76" i="5" a="1"/>
  <c r="AE76" i="5" s="1"/>
  <c r="AE77" i="5" a="1"/>
  <c r="AE77" i="5" s="1"/>
  <c r="AE78" i="5" a="1"/>
  <c r="AE78" i="5" s="1"/>
  <c r="AE79" i="5" a="1"/>
  <c r="AE79" i="5" s="1"/>
  <c r="AE80" i="5" a="1"/>
  <c r="AE80" i="5" s="1"/>
  <c r="AE81" i="5" a="1"/>
  <c r="AE81" i="5" s="1"/>
  <c r="AE82" i="5" a="1"/>
  <c r="AE82" i="5" s="1"/>
  <c r="AE83" i="5" a="1"/>
  <c r="AE83" i="5" s="1"/>
  <c r="AE84" i="5" a="1"/>
  <c r="AE84" i="5" s="1"/>
  <c r="AE85" i="5" a="1"/>
  <c r="AE85" i="5" s="1"/>
  <c r="AE86" i="5" a="1"/>
  <c r="AE86" i="5" s="1"/>
  <c r="AE87" i="5" a="1"/>
  <c r="AE87" i="5" s="1"/>
  <c r="AE88" i="5" a="1"/>
  <c r="AE88" i="5" s="1"/>
  <c r="AE89" i="5" a="1"/>
  <c r="AE89" i="5" s="1"/>
  <c r="AE90" i="5" a="1"/>
  <c r="AE90" i="5" s="1"/>
  <c r="AE91" i="5" a="1"/>
  <c r="AE91" i="5" s="1"/>
  <c r="AE92" i="5" a="1"/>
  <c r="AE92" i="5" s="1"/>
  <c r="AE93" i="5" a="1"/>
  <c r="AE93" i="5" s="1"/>
  <c r="AE94" i="5" a="1"/>
  <c r="AE94" i="5" s="1"/>
  <c r="AE95" i="5" a="1"/>
  <c r="AE95" i="5" s="1"/>
  <c r="AE96" i="5" a="1"/>
  <c r="AE96" i="5" s="1"/>
  <c r="AE97" i="5" a="1"/>
  <c r="AE97" i="5" s="1"/>
  <c r="AE98" i="5" a="1"/>
  <c r="AE98" i="5" s="1"/>
  <c r="AE99" i="5" a="1"/>
  <c r="AE99" i="5" s="1"/>
  <c r="AE100" i="5" a="1"/>
  <c r="AE100" i="5" s="1"/>
  <c r="AE101" i="5" a="1"/>
  <c r="AE101" i="5" s="1"/>
  <c r="AE102" i="5" a="1"/>
  <c r="AE102" i="5" s="1"/>
  <c r="AE103" i="5" a="1"/>
  <c r="AE103" i="5" s="1"/>
  <c r="AE104" i="5" a="1"/>
  <c r="AE104" i="5" s="1"/>
  <c r="AE105" i="5" a="1"/>
  <c r="AE105" i="5" s="1"/>
  <c r="AE106" i="5" a="1"/>
  <c r="AE106" i="5" s="1"/>
  <c r="AE107" i="5" a="1"/>
  <c r="AE107" i="5" s="1"/>
  <c r="AE108" i="5" a="1"/>
  <c r="AE108" i="5" s="1"/>
  <c r="AE109" i="5" a="1"/>
  <c r="AE109" i="5" s="1"/>
  <c r="AE110" i="5" a="1"/>
  <c r="AE110" i="5" s="1"/>
  <c r="AE111" i="5" a="1"/>
  <c r="AE111" i="5" s="1"/>
  <c r="AE112" i="5" a="1"/>
  <c r="AE112" i="5" s="1"/>
  <c r="AE113" i="5" a="1"/>
  <c r="AE113" i="5" s="1"/>
  <c r="AE114" i="5" a="1"/>
  <c r="AE114" i="5" s="1"/>
  <c r="AE115" i="5" a="1"/>
  <c r="AE115" i="5" s="1"/>
  <c r="AE116" i="5" a="1"/>
  <c r="AE116" i="5" s="1"/>
  <c r="AE117" i="5" a="1"/>
  <c r="AE117" i="5" s="1"/>
  <c r="AE118" i="5" a="1"/>
  <c r="AE118" i="5" s="1"/>
  <c r="AE119" i="5" a="1"/>
  <c r="AE119" i="5" s="1"/>
  <c r="AE120" i="5" a="1"/>
  <c r="AE120" i="5" s="1"/>
  <c r="AE121" i="5" a="1"/>
  <c r="AE121" i="5" s="1"/>
  <c r="AE122" i="5" a="1"/>
  <c r="AE122" i="5" s="1"/>
  <c r="AE123" i="5" a="1"/>
  <c r="AE123" i="5" s="1"/>
  <c r="AE124" i="5" a="1"/>
  <c r="AE124" i="5" s="1"/>
  <c r="AE125" i="5" a="1"/>
  <c r="AE125" i="5" s="1"/>
  <c r="AE126" i="5" a="1"/>
  <c r="AE126" i="5" s="1"/>
  <c r="AE127" i="5" a="1"/>
  <c r="AE127" i="5" s="1"/>
  <c r="AE128" i="5" a="1"/>
  <c r="AE128" i="5" s="1"/>
  <c r="AE129" i="5" a="1"/>
  <c r="AE129" i="5" s="1"/>
  <c r="AE130" i="5" a="1"/>
  <c r="AE130" i="5" s="1"/>
  <c r="AE131" i="5" a="1"/>
  <c r="AE131" i="5" s="1"/>
  <c r="AE132" i="5" a="1"/>
  <c r="AE132" i="5" s="1"/>
  <c r="AE133" i="5" a="1"/>
  <c r="AE133" i="5" s="1"/>
  <c r="AE134" i="5" a="1"/>
  <c r="AE134" i="5" s="1"/>
  <c r="AE135" i="5" a="1"/>
  <c r="AE135" i="5" s="1"/>
  <c r="AE136" i="5" a="1"/>
  <c r="AE136" i="5" s="1"/>
  <c r="AE137" i="5" a="1"/>
  <c r="AE137" i="5" s="1"/>
  <c r="AE138" i="5" a="1"/>
  <c r="AE138" i="5" s="1"/>
  <c r="AE139" i="5" a="1"/>
  <c r="AE139" i="5" s="1"/>
  <c r="AE140" i="5" a="1"/>
  <c r="AE140" i="5" s="1"/>
  <c r="AE141" i="5" a="1"/>
  <c r="AE141" i="5" s="1"/>
  <c r="AE142" i="5" a="1"/>
  <c r="AE142" i="5" s="1"/>
  <c r="AE143" i="5" a="1"/>
  <c r="AE143" i="5" s="1"/>
  <c r="AE144" i="5" a="1"/>
  <c r="AE144" i="5" s="1"/>
  <c r="AE145" i="5" a="1"/>
  <c r="AE145" i="5" s="1"/>
  <c r="AE146" i="5" a="1"/>
  <c r="AE146" i="5" s="1"/>
  <c r="AE147" i="5" a="1"/>
  <c r="AE147" i="5" s="1"/>
  <c r="AE148" i="5" a="1"/>
  <c r="AE148" i="5" s="1"/>
  <c r="AE149" i="5" a="1"/>
  <c r="AE149" i="5" s="1"/>
  <c r="AE150" i="5" a="1"/>
  <c r="AE150" i="5" s="1"/>
  <c r="AE151" i="5" a="1"/>
  <c r="AE151" i="5" s="1"/>
  <c r="AE152" i="5" a="1"/>
  <c r="AE152" i="5" s="1"/>
  <c r="AE153" i="5" a="1"/>
  <c r="AE153" i="5" s="1"/>
  <c r="AE154" i="5" a="1"/>
  <c r="AE154" i="5" s="1"/>
  <c r="AE155" i="5" a="1"/>
  <c r="AE155" i="5" s="1"/>
  <c r="AE156" i="5" a="1"/>
  <c r="AE156" i="5" s="1"/>
  <c r="AE157" i="5" a="1"/>
  <c r="AE157" i="5" s="1"/>
  <c r="AE158" i="5" a="1"/>
  <c r="AE158" i="5" s="1"/>
  <c r="AE159" i="5" a="1"/>
  <c r="AE159" i="5" s="1"/>
  <c r="AE160" i="5" a="1"/>
  <c r="AE160" i="5" s="1"/>
  <c r="AE161" i="5" a="1"/>
  <c r="AE161" i="5" s="1"/>
  <c r="AE162" i="5" a="1"/>
  <c r="AE162" i="5" s="1"/>
  <c r="AE163" i="5" a="1"/>
  <c r="AE163" i="5" s="1"/>
  <c r="AE164" i="5" a="1"/>
  <c r="AE164" i="5" s="1"/>
  <c r="AE165" i="5" a="1"/>
  <c r="AE165" i="5" s="1"/>
  <c r="AE166" i="5" a="1"/>
  <c r="AE166" i="5" s="1"/>
  <c r="AE167" i="5" a="1"/>
  <c r="AE167" i="5" s="1"/>
  <c r="AE168" i="5" a="1"/>
  <c r="AE168" i="5" s="1"/>
  <c r="AE169" i="5" a="1"/>
  <c r="AE169" i="5" s="1"/>
  <c r="AE170" i="5" a="1"/>
  <c r="AE170" i="5" s="1"/>
  <c r="AE171" i="5" a="1"/>
  <c r="AE171" i="5" s="1"/>
  <c r="AE172" i="5" a="1"/>
  <c r="AE172" i="5" s="1"/>
  <c r="AE173" i="5" a="1"/>
  <c r="AE173" i="5" s="1"/>
  <c r="AE174" i="5" a="1"/>
  <c r="AE174" i="5" s="1"/>
  <c r="AE175" i="5" a="1"/>
  <c r="AE175" i="5" s="1"/>
  <c r="AE176" i="5" a="1"/>
  <c r="AE176" i="5" s="1"/>
  <c r="AE177" i="5" a="1"/>
  <c r="AE177" i="5" s="1"/>
  <c r="AE178" i="5" a="1"/>
  <c r="AE178" i="5" s="1"/>
  <c r="AE179" i="5" a="1"/>
  <c r="AE179" i="5" s="1"/>
  <c r="AE180" i="5" a="1"/>
  <c r="AE180" i="5" s="1"/>
  <c r="AE181" i="5" a="1"/>
  <c r="AE181" i="5" s="1"/>
  <c r="AE182" i="5" a="1"/>
  <c r="AE182" i="5" s="1"/>
  <c r="AE183" i="5" a="1"/>
  <c r="AE183" i="5" s="1"/>
  <c r="AE184" i="5" a="1"/>
  <c r="AE184" i="5" s="1"/>
  <c r="AE185" i="5" a="1"/>
  <c r="AE185" i="5" s="1"/>
  <c r="AE186" i="5" a="1"/>
  <c r="AE186" i="5" s="1"/>
  <c r="AE187" i="5" a="1"/>
  <c r="AE187" i="5" s="1"/>
  <c r="AE188" i="5" a="1"/>
  <c r="AE188" i="5" s="1"/>
  <c r="AE189" i="5" a="1"/>
  <c r="AE189" i="5" s="1"/>
  <c r="AE190" i="5" a="1"/>
  <c r="AE190" i="5" s="1"/>
  <c r="AE191" i="5" a="1"/>
  <c r="AE191" i="5" s="1"/>
  <c r="AE192" i="5" a="1"/>
  <c r="AE192" i="5" s="1"/>
  <c r="AE193" i="5" a="1"/>
  <c r="AE193" i="5" s="1"/>
  <c r="AE194" i="5" a="1"/>
  <c r="AE194" i="5" s="1"/>
  <c r="AE195" i="5" a="1"/>
  <c r="AE195" i="5" s="1"/>
  <c r="AE196" i="5" a="1"/>
  <c r="AE196" i="5" s="1"/>
  <c r="AE197" i="5" a="1"/>
  <c r="AE197" i="5" s="1"/>
  <c r="AE198" i="5" a="1"/>
  <c r="AE198" i="5" s="1"/>
  <c r="AE199" i="5" a="1"/>
  <c r="AE199" i="5" s="1"/>
  <c r="AE200" i="5" a="1"/>
  <c r="AE200" i="5" s="1"/>
  <c r="AE201" i="5" a="1"/>
  <c r="AE201" i="5" s="1"/>
  <c r="AE202" i="5" a="1"/>
  <c r="AE202" i="5" s="1"/>
  <c r="AE203" i="5" a="1"/>
  <c r="AE203" i="5" s="1"/>
  <c r="AE204" i="5" a="1"/>
  <c r="AE204" i="5" s="1"/>
  <c r="AE205" i="5" a="1"/>
  <c r="AE205" i="5" s="1"/>
  <c r="AE206" i="5" a="1"/>
  <c r="AE206" i="5" s="1"/>
  <c r="AE207" i="5" a="1"/>
  <c r="AE207" i="5" s="1"/>
  <c r="AE208" i="5" a="1"/>
  <c r="AE208" i="5" s="1"/>
  <c r="AE209" i="5" a="1"/>
  <c r="AE209" i="5" s="1"/>
  <c r="AE210" i="5" a="1"/>
  <c r="AE210" i="5" s="1"/>
  <c r="AE211" i="5" a="1"/>
  <c r="AE211" i="5" s="1"/>
  <c r="AE212" i="5" a="1"/>
  <c r="AE212" i="5" s="1"/>
  <c r="AE213" i="5" a="1"/>
  <c r="AE213" i="5" s="1"/>
  <c r="AE214" i="5" a="1"/>
  <c r="AE214" i="5" s="1"/>
  <c r="AE215" i="5" a="1"/>
  <c r="AE215" i="5" s="1"/>
  <c r="AE216" i="5" a="1"/>
  <c r="AE216" i="5" s="1"/>
  <c r="AE217" i="5" a="1"/>
  <c r="AE217" i="5" s="1"/>
  <c r="AE218" i="5" a="1"/>
  <c r="AE218" i="5" s="1"/>
  <c r="AE219" i="5" a="1"/>
  <c r="AE219" i="5" s="1"/>
  <c r="AE220" i="5" a="1"/>
  <c r="AE220" i="5" s="1"/>
  <c r="AE221" i="5" a="1"/>
  <c r="AE221" i="5" s="1"/>
  <c r="AE222" i="5" a="1"/>
  <c r="AE222" i="5" s="1"/>
  <c r="AE223" i="5" a="1"/>
  <c r="AE223" i="5" s="1"/>
  <c r="AE224" i="5" a="1"/>
  <c r="AE224" i="5" s="1"/>
  <c r="AE225" i="5" a="1"/>
  <c r="AE225" i="5" s="1"/>
  <c r="AE2" i="5" a="1"/>
  <c r="AE2" i="5" s="1"/>
  <c r="AD3" i="5" a="1"/>
  <c r="AD3" i="5" s="1"/>
  <c r="AD4" i="5" a="1"/>
  <c r="AD4" i="5" s="1"/>
  <c r="AD5" i="5" a="1"/>
  <c r="AD5" i="5" s="1"/>
  <c r="AD6" i="5" a="1"/>
  <c r="AD6" i="5" s="1"/>
  <c r="AD7" i="5" a="1"/>
  <c r="AD7" i="5" s="1"/>
  <c r="AD8" i="5" a="1"/>
  <c r="AD8" i="5" s="1"/>
  <c r="AD9" i="5" a="1"/>
  <c r="AD9" i="5" s="1"/>
  <c r="AD10" i="5" a="1"/>
  <c r="AD10" i="5" s="1"/>
  <c r="AD11" i="5" a="1"/>
  <c r="AD11" i="5" s="1"/>
  <c r="AD12" i="5" a="1"/>
  <c r="AD12" i="5" s="1"/>
  <c r="AD13" i="5" a="1"/>
  <c r="AD13" i="5" s="1"/>
  <c r="AD14" i="5" a="1"/>
  <c r="AD14" i="5" s="1"/>
  <c r="AD15" i="5" a="1"/>
  <c r="AD15" i="5" s="1"/>
  <c r="AD16" i="5" a="1"/>
  <c r="AD16" i="5" s="1"/>
  <c r="AD17" i="5" a="1"/>
  <c r="AD17" i="5" s="1"/>
  <c r="AD18" i="5" a="1"/>
  <c r="AD18" i="5" s="1"/>
  <c r="AD19" i="5" a="1"/>
  <c r="AD19" i="5" s="1"/>
  <c r="AD20" i="5" a="1"/>
  <c r="AD20" i="5" s="1"/>
  <c r="AD21" i="5" a="1"/>
  <c r="AD21" i="5" s="1"/>
  <c r="AD22" i="5" a="1"/>
  <c r="AD22" i="5" s="1"/>
  <c r="AD23" i="5" a="1"/>
  <c r="AD23" i="5" s="1"/>
  <c r="AD24" i="5" a="1"/>
  <c r="AD24" i="5" s="1"/>
  <c r="AD25" i="5" a="1"/>
  <c r="AD25" i="5" s="1"/>
  <c r="AD26" i="5" a="1"/>
  <c r="AD26" i="5" s="1"/>
  <c r="AD27" i="5" a="1"/>
  <c r="AD27" i="5" s="1"/>
  <c r="AD28" i="5" a="1"/>
  <c r="AD28" i="5" s="1"/>
  <c r="AD29" i="5" a="1"/>
  <c r="AD29" i="5" s="1"/>
  <c r="AD30" i="5" a="1"/>
  <c r="AD30" i="5" s="1"/>
  <c r="AD31" i="5" a="1"/>
  <c r="AD31" i="5" s="1"/>
  <c r="AD32" i="5" a="1"/>
  <c r="AD32" i="5" s="1"/>
  <c r="AD33" i="5" a="1"/>
  <c r="AD33" i="5" s="1"/>
  <c r="AD34" i="5" a="1"/>
  <c r="AD34" i="5" s="1"/>
  <c r="AD35" i="5" a="1"/>
  <c r="AD35" i="5" s="1"/>
  <c r="AD36" i="5" a="1"/>
  <c r="AD36" i="5" s="1"/>
  <c r="AD37" i="5" a="1"/>
  <c r="AD37" i="5" s="1"/>
  <c r="AD38" i="5" a="1"/>
  <c r="AD38" i="5" s="1"/>
  <c r="AD39" i="5" a="1"/>
  <c r="AD39" i="5" s="1"/>
  <c r="AD40" i="5" a="1"/>
  <c r="AD40" i="5" s="1"/>
  <c r="AD41" i="5" a="1"/>
  <c r="AD41" i="5" s="1"/>
  <c r="AD42" i="5" a="1"/>
  <c r="AD42" i="5" s="1"/>
  <c r="AD43" i="5" a="1"/>
  <c r="AD43" i="5" s="1"/>
  <c r="AD44" i="5" a="1"/>
  <c r="AD44" i="5" s="1"/>
  <c r="AD45" i="5" a="1"/>
  <c r="AD45" i="5" s="1"/>
  <c r="AD46" i="5" a="1"/>
  <c r="AD46" i="5" s="1"/>
  <c r="AD47" i="5" a="1"/>
  <c r="AD47" i="5" s="1"/>
  <c r="AD48" i="5" a="1"/>
  <c r="AD48" i="5" s="1"/>
  <c r="AD49" i="5" a="1"/>
  <c r="AD49" i="5" s="1"/>
  <c r="AD50" i="5" a="1"/>
  <c r="AD50" i="5" s="1"/>
  <c r="AD51" i="5" a="1"/>
  <c r="AD51" i="5" s="1"/>
  <c r="AD52" i="5" a="1"/>
  <c r="AD52" i="5" s="1"/>
  <c r="AD53" i="5" a="1"/>
  <c r="AD53" i="5" s="1"/>
  <c r="AD54" i="5" a="1"/>
  <c r="AD54" i="5" s="1"/>
  <c r="AD55" i="5" a="1"/>
  <c r="AD55" i="5" s="1"/>
  <c r="AD56" i="5" a="1"/>
  <c r="AD56" i="5" s="1"/>
  <c r="AD57" i="5" a="1"/>
  <c r="AD57" i="5" s="1"/>
  <c r="AD58" i="5" a="1"/>
  <c r="AD58" i="5" s="1"/>
  <c r="AD59" i="5" a="1"/>
  <c r="AD59" i="5" s="1"/>
  <c r="AD60" i="5" a="1"/>
  <c r="AD60" i="5" s="1"/>
  <c r="AD61" i="5" a="1"/>
  <c r="AD61" i="5" s="1"/>
  <c r="AD62" i="5" a="1"/>
  <c r="AD62" i="5" s="1"/>
  <c r="AD63" i="5" a="1"/>
  <c r="AD63" i="5" s="1"/>
  <c r="AD64" i="5" a="1"/>
  <c r="AD64" i="5" s="1"/>
  <c r="AD65" i="5" a="1"/>
  <c r="AD65" i="5" s="1"/>
  <c r="AD66" i="5" a="1"/>
  <c r="AD66" i="5" s="1"/>
  <c r="AD67" i="5" a="1"/>
  <c r="AD67" i="5" s="1"/>
  <c r="AD68" i="5" a="1"/>
  <c r="AD68" i="5" s="1"/>
  <c r="AD69" i="5" a="1"/>
  <c r="AD69" i="5" s="1"/>
  <c r="AD70" i="5" a="1"/>
  <c r="AD70" i="5" s="1"/>
  <c r="AD71" i="5" a="1"/>
  <c r="AD71" i="5" s="1"/>
  <c r="AD72" i="5" a="1"/>
  <c r="AD72" i="5" s="1"/>
  <c r="AD73" i="5" a="1"/>
  <c r="AD73" i="5" s="1"/>
  <c r="AD74" i="5" a="1"/>
  <c r="AD74" i="5" s="1"/>
  <c r="AD75" i="5" a="1"/>
  <c r="AD75" i="5" s="1"/>
  <c r="AD76" i="5" a="1"/>
  <c r="AD76" i="5" s="1"/>
  <c r="AD77" i="5" a="1"/>
  <c r="AD77" i="5" s="1"/>
  <c r="AD78" i="5" a="1"/>
  <c r="AD78" i="5" s="1"/>
  <c r="AD79" i="5" a="1"/>
  <c r="AD79" i="5" s="1"/>
  <c r="AD80" i="5" a="1"/>
  <c r="AD80" i="5" s="1"/>
  <c r="AD81" i="5" a="1"/>
  <c r="AD81" i="5" s="1"/>
  <c r="AD82" i="5" a="1"/>
  <c r="AD82" i="5" s="1"/>
  <c r="AD83" i="5" a="1"/>
  <c r="AD83" i="5" s="1"/>
  <c r="AD84" i="5" a="1"/>
  <c r="AD84" i="5" s="1"/>
  <c r="AD85" i="5" a="1"/>
  <c r="AD85" i="5" s="1"/>
  <c r="AD86" i="5" a="1"/>
  <c r="AD86" i="5" s="1"/>
  <c r="AD87" i="5" a="1"/>
  <c r="AD87" i="5" s="1"/>
  <c r="AD88" i="5" a="1"/>
  <c r="AD88" i="5" s="1"/>
  <c r="AD89" i="5" a="1"/>
  <c r="AD89" i="5" s="1"/>
  <c r="AD90" i="5" a="1"/>
  <c r="AD90" i="5" s="1"/>
  <c r="AD91" i="5" a="1"/>
  <c r="AD91" i="5" s="1"/>
  <c r="AD92" i="5" a="1"/>
  <c r="AD92" i="5" s="1"/>
  <c r="AD93" i="5" a="1"/>
  <c r="AD93" i="5" s="1"/>
  <c r="AD94" i="5" a="1"/>
  <c r="AD94" i="5" s="1"/>
  <c r="AD95" i="5" a="1"/>
  <c r="AD95" i="5" s="1"/>
  <c r="AD96" i="5" a="1"/>
  <c r="AD96" i="5" s="1"/>
  <c r="AD97" i="5" a="1"/>
  <c r="AD97" i="5" s="1"/>
  <c r="AD98" i="5" a="1"/>
  <c r="AD98" i="5" s="1"/>
  <c r="AD99" i="5" a="1"/>
  <c r="AD99" i="5" s="1"/>
  <c r="AD100" i="5" a="1"/>
  <c r="AD100" i="5" s="1"/>
  <c r="AD101" i="5" a="1"/>
  <c r="AD101" i="5" s="1"/>
  <c r="AD102" i="5" a="1"/>
  <c r="AD102" i="5" s="1"/>
  <c r="AD103" i="5" a="1"/>
  <c r="AD103" i="5" s="1"/>
  <c r="AD104" i="5" a="1"/>
  <c r="AD104" i="5" s="1"/>
  <c r="AD105" i="5" a="1"/>
  <c r="AD105" i="5" s="1"/>
  <c r="AD106" i="5" a="1"/>
  <c r="AD106" i="5" s="1"/>
  <c r="AD107" i="5" a="1"/>
  <c r="AD107" i="5" s="1"/>
  <c r="AD108" i="5" a="1"/>
  <c r="AD108" i="5" s="1"/>
  <c r="AD109" i="5" a="1"/>
  <c r="AD109" i="5" s="1"/>
  <c r="AD110" i="5" a="1"/>
  <c r="AD110" i="5" s="1"/>
  <c r="AD111" i="5" a="1"/>
  <c r="AD111" i="5" s="1"/>
  <c r="AD112" i="5" a="1"/>
  <c r="AD112" i="5" s="1"/>
  <c r="AD113" i="5" a="1"/>
  <c r="AD113" i="5" s="1"/>
  <c r="AD114" i="5" a="1"/>
  <c r="AD114" i="5" s="1"/>
  <c r="AD115" i="5" a="1"/>
  <c r="AD115" i="5" s="1"/>
  <c r="AD116" i="5" a="1"/>
  <c r="AD116" i="5" s="1"/>
  <c r="AD117" i="5" a="1"/>
  <c r="AD117" i="5" s="1"/>
  <c r="AD118" i="5" a="1"/>
  <c r="AD118" i="5" s="1"/>
  <c r="AD119" i="5" a="1"/>
  <c r="AD119" i="5" s="1"/>
  <c r="AD120" i="5" a="1"/>
  <c r="AD120" i="5" s="1"/>
  <c r="AD121" i="5" a="1"/>
  <c r="AD121" i="5" s="1"/>
  <c r="AD122" i="5" a="1"/>
  <c r="AD122" i="5" s="1"/>
  <c r="AD123" i="5" a="1"/>
  <c r="AD123" i="5" s="1"/>
  <c r="AD124" i="5" a="1"/>
  <c r="AD124" i="5" s="1"/>
  <c r="AD125" i="5" a="1"/>
  <c r="AD125" i="5" s="1"/>
  <c r="AD126" i="5" a="1"/>
  <c r="AD126" i="5" s="1"/>
  <c r="AD127" i="5" a="1"/>
  <c r="AD127" i="5" s="1"/>
  <c r="AD128" i="5" a="1"/>
  <c r="AD128" i="5" s="1"/>
  <c r="AD129" i="5" a="1"/>
  <c r="AD129" i="5" s="1"/>
  <c r="AD130" i="5" a="1"/>
  <c r="AD130" i="5" s="1"/>
  <c r="AD131" i="5" a="1"/>
  <c r="AD131" i="5" s="1"/>
  <c r="AD132" i="5" a="1"/>
  <c r="AD132" i="5" s="1"/>
  <c r="AD133" i="5" a="1"/>
  <c r="AD133" i="5" s="1"/>
  <c r="AD134" i="5" a="1"/>
  <c r="AD134" i="5" s="1"/>
  <c r="AD135" i="5" a="1"/>
  <c r="AD135" i="5" s="1"/>
  <c r="AD136" i="5" a="1"/>
  <c r="AD136" i="5" s="1"/>
  <c r="AD137" i="5" a="1"/>
  <c r="AD137" i="5" s="1"/>
  <c r="AD138" i="5" a="1"/>
  <c r="AD138" i="5" s="1"/>
  <c r="AD139" i="5" a="1"/>
  <c r="AD139" i="5" s="1"/>
  <c r="AD140" i="5" a="1"/>
  <c r="AD140" i="5" s="1"/>
  <c r="AD141" i="5" a="1"/>
  <c r="AD141" i="5" s="1"/>
  <c r="AD142" i="5" a="1"/>
  <c r="AD142" i="5" s="1"/>
  <c r="AD143" i="5" a="1"/>
  <c r="AD143" i="5" s="1"/>
  <c r="AD144" i="5" a="1"/>
  <c r="AD144" i="5" s="1"/>
  <c r="AD145" i="5" a="1"/>
  <c r="AD145" i="5" s="1"/>
  <c r="AD146" i="5" a="1"/>
  <c r="AD146" i="5" s="1"/>
  <c r="AD147" i="5" a="1"/>
  <c r="AD147" i="5" s="1"/>
  <c r="AD148" i="5" a="1"/>
  <c r="AD148" i="5" s="1"/>
  <c r="AD149" i="5" a="1"/>
  <c r="AD149" i="5" s="1"/>
  <c r="AD150" i="5" a="1"/>
  <c r="AD150" i="5" s="1"/>
  <c r="AD151" i="5" a="1"/>
  <c r="AD151" i="5" s="1"/>
  <c r="AD152" i="5" a="1"/>
  <c r="AD152" i="5" s="1"/>
  <c r="AD153" i="5" a="1"/>
  <c r="AD153" i="5" s="1"/>
  <c r="AD154" i="5" a="1"/>
  <c r="AD154" i="5" s="1"/>
  <c r="AD155" i="5" a="1"/>
  <c r="AD155" i="5" s="1"/>
  <c r="AD156" i="5" a="1"/>
  <c r="AD156" i="5" s="1"/>
  <c r="AD157" i="5" a="1"/>
  <c r="AD157" i="5" s="1"/>
  <c r="AD158" i="5" a="1"/>
  <c r="AD158" i="5" s="1"/>
  <c r="AD159" i="5" a="1"/>
  <c r="AD159" i="5" s="1"/>
  <c r="AD160" i="5" a="1"/>
  <c r="AD160" i="5" s="1"/>
  <c r="AD161" i="5" a="1"/>
  <c r="AD161" i="5" s="1"/>
  <c r="AD162" i="5" a="1"/>
  <c r="AD162" i="5" s="1"/>
  <c r="AD163" i="5" a="1"/>
  <c r="AD163" i="5" s="1"/>
  <c r="AD164" i="5" a="1"/>
  <c r="AD164" i="5" s="1"/>
  <c r="AD165" i="5" a="1"/>
  <c r="AD165" i="5" s="1"/>
  <c r="AD166" i="5" a="1"/>
  <c r="AD166" i="5" s="1"/>
  <c r="AD167" i="5" a="1"/>
  <c r="AD167" i="5" s="1"/>
  <c r="AD168" i="5" a="1"/>
  <c r="AD168" i="5" s="1"/>
  <c r="AD169" i="5" a="1"/>
  <c r="AD169" i="5" s="1"/>
  <c r="AD170" i="5" a="1"/>
  <c r="AD170" i="5" s="1"/>
  <c r="AD171" i="5" a="1"/>
  <c r="AD171" i="5" s="1"/>
  <c r="AD172" i="5" a="1"/>
  <c r="AD172" i="5" s="1"/>
  <c r="AD173" i="5" a="1"/>
  <c r="AD173" i="5" s="1"/>
  <c r="AD174" i="5" a="1"/>
  <c r="AD174" i="5" s="1"/>
  <c r="AD175" i="5" a="1"/>
  <c r="AD175" i="5" s="1"/>
  <c r="AD176" i="5" a="1"/>
  <c r="AD176" i="5" s="1"/>
  <c r="AD177" i="5" a="1"/>
  <c r="AD177" i="5" s="1"/>
  <c r="AD178" i="5" a="1"/>
  <c r="AD178" i="5" s="1"/>
  <c r="AD179" i="5" a="1"/>
  <c r="AD179" i="5" s="1"/>
  <c r="AD180" i="5" a="1"/>
  <c r="AD180" i="5" s="1"/>
  <c r="AD181" i="5" a="1"/>
  <c r="AD181" i="5" s="1"/>
  <c r="AD182" i="5" a="1"/>
  <c r="AD182" i="5" s="1"/>
  <c r="AD183" i="5" a="1"/>
  <c r="AD183" i="5" s="1"/>
  <c r="AD184" i="5" a="1"/>
  <c r="AD184" i="5" s="1"/>
  <c r="AD185" i="5" a="1"/>
  <c r="AD185" i="5" s="1"/>
  <c r="AD186" i="5" a="1"/>
  <c r="AD186" i="5" s="1"/>
  <c r="AD187" i="5" a="1"/>
  <c r="AD187" i="5" s="1"/>
  <c r="AD188" i="5" a="1"/>
  <c r="AD188" i="5" s="1"/>
  <c r="AD189" i="5" a="1"/>
  <c r="AD189" i="5" s="1"/>
  <c r="AD190" i="5" a="1"/>
  <c r="AD190" i="5" s="1"/>
  <c r="AD191" i="5" a="1"/>
  <c r="AD191" i="5" s="1"/>
  <c r="AD192" i="5" a="1"/>
  <c r="AD192" i="5" s="1"/>
  <c r="AD193" i="5" a="1"/>
  <c r="AD193" i="5" s="1"/>
  <c r="AD194" i="5" a="1"/>
  <c r="AD194" i="5" s="1"/>
  <c r="AD195" i="5" a="1"/>
  <c r="AD195" i="5" s="1"/>
  <c r="AD196" i="5" a="1"/>
  <c r="AD196" i="5" s="1"/>
  <c r="AD197" i="5" a="1"/>
  <c r="AD197" i="5" s="1"/>
  <c r="AD198" i="5" a="1"/>
  <c r="AD198" i="5" s="1"/>
  <c r="AD199" i="5" a="1"/>
  <c r="AD199" i="5" s="1"/>
  <c r="AD200" i="5" a="1"/>
  <c r="AD200" i="5" s="1"/>
  <c r="AD201" i="5" a="1"/>
  <c r="AD201" i="5" s="1"/>
  <c r="AD202" i="5" a="1"/>
  <c r="AD202" i="5" s="1"/>
  <c r="AD203" i="5" a="1"/>
  <c r="AD203" i="5" s="1"/>
  <c r="AD204" i="5" a="1"/>
  <c r="AD204" i="5" s="1"/>
  <c r="AD205" i="5" a="1"/>
  <c r="AD205" i="5" s="1"/>
  <c r="AD206" i="5" a="1"/>
  <c r="AD206" i="5" s="1"/>
  <c r="AD207" i="5" a="1"/>
  <c r="AD207" i="5" s="1"/>
  <c r="AD208" i="5" a="1"/>
  <c r="AD208" i="5" s="1"/>
  <c r="AD209" i="5" a="1"/>
  <c r="AD209" i="5" s="1"/>
  <c r="AD210" i="5" a="1"/>
  <c r="AD210" i="5" s="1"/>
  <c r="AD211" i="5" a="1"/>
  <c r="AD211" i="5" s="1"/>
  <c r="AD212" i="5" a="1"/>
  <c r="AD212" i="5" s="1"/>
  <c r="AD213" i="5" a="1"/>
  <c r="AD213" i="5" s="1"/>
  <c r="AD214" i="5" a="1"/>
  <c r="AD214" i="5" s="1"/>
  <c r="AD215" i="5" a="1"/>
  <c r="AD215" i="5" s="1"/>
  <c r="AD216" i="5" a="1"/>
  <c r="AD216" i="5" s="1"/>
  <c r="AD217" i="5" a="1"/>
  <c r="AD217" i="5" s="1"/>
  <c r="AD218" i="5" a="1"/>
  <c r="AD218" i="5" s="1"/>
  <c r="AD219" i="5" a="1"/>
  <c r="AD219" i="5" s="1"/>
  <c r="AD220" i="5" a="1"/>
  <c r="AD220" i="5" s="1"/>
  <c r="AD221" i="5" a="1"/>
  <c r="AD221" i="5" s="1"/>
  <c r="AD222" i="5" a="1"/>
  <c r="AD222" i="5" s="1"/>
  <c r="AD223" i="5" a="1"/>
  <c r="AD223" i="5" s="1"/>
  <c r="AD224" i="5" a="1"/>
  <c r="AD224" i="5" s="1"/>
  <c r="AD225" i="5" a="1"/>
  <c r="AD225" i="5" s="1"/>
  <c r="AD2" i="5" a="1"/>
  <c r="AD2" i="5" s="1"/>
  <c r="AC3" i="5" a="1"/>
  <c r="AC3" i="5" s="1"/>
  <c r="AC4" i="5" a="1"/>
  <c r="AC4" i="5" s="1"/>
  <c r="AC5" i="5" a="1"/>
  <c r="AC5" i="5" s="1"/>
  <c r="AC6" i="5" a="1"/>
  <c r="AC6" i="5" s="1"/>
  <c r="AC7" i="5" a="1"/>
  <c r="AC7" i="5" s="1"/>
  <c r="AC8" i="5" a="1"/>
  <c r="AC8" i="5" s="1"/>
  <c r="AC9" i="5" a="1"/>
  <c r="AC9" i="5" s="1"/>
  <c r="AC10" i="5" a="1"/>
  <c r="AC10" i="5" s="1"/>
  <c r="AC11" i="5" a="1"/>
  <c r="AC11" i="5" s="1"/>
  <c r="AC12" i="5" a="1"/>
  <c r="AC12" i="5" s="1"/>
  <c r="AC13" i="5" a="1"/>
  <c r="AC13" i="5" s="1"/>
  <c r="AC14" i="5" a="1"/>
  <c r="AC14" i="5" s="1"/>
  <c r="AC15" i="5" a="1"/>
  <c r="AC15" i="5" s="1"/>
  <c r="AC16" i="5" a="1"/>
  <c r="AC16" i="5" s="1"/>
  <c r="AC17" i="5" a="1"/>
  <c r="AC17" i="5" s="1"/>
  <c r="AC18" i="5" a="1"/>
  <c r="AC18" i="5" s="1"/>
  <c r="AC19" i="5" a="1"/>
  <c r="AC19" i="5" s="1"/>
  <c r="AC20" i="5" a="1"/>
  <c r="AC20" i="5" s="1"/>
  <c r="AC21" i="5" a="1"/>
  <c r="AC21" i="5" s="1"/>
  <c r="AC22" i="5" a="1"/>
  <c r="AC22" i="5" s="1"/>
  <c r="AC23" i="5" a="1"/>
  <c r="AC23" i="5" s="1"/>
  <c r="AC24" i="5" a="1"/>
  <c r="AC24" i="5" s="1"/>
  <c r="AC25" i="5" a="1"/>
  <c r="AC25" i="5" s="1"/>
  <c r="AC26" i="5" a="1"/>
  <c r="AC26" i="5" s="1"/>
  <c r="AC27" i="5" a="1"/>
  <c r="AC27" i="5" s="1"/>
  <c r="AC28" i="5" a="1"/>
  <c r="AC28" i="5" s="1"/>
  <c r="AC29" i="5" a="1"/>
  <c r="AC29" i="5" s="1"/>
  <c r="AC30" i="5" a="1"/>
  <c r="AC30" i="5" s="1"/>
  <c r="AC31" i="5" a="1"/>
  <c r="AC31" i="5" s="1"/>
  <c r="AC32" i="5" a="1"/>
  <c r="AC32" i="5" s="1"/>
  <c r="AC33" i="5" a="1"/>
  <c r="AC33" i="5" s="1"/>
  <c r="AC34" i="5" a="1"/>
  <c r="AC34" i="5" s="1"/>
  <c r="AC35" i="5" a="1"/>
  <c r="AC35" i="5" s="1"/>
  <c r="AC36" i="5" a="1"/>
  <c r="AC36" i="5" s="1"/>
  <c r="AC37" i="5" a="1"/>
  <c r="AC37" i="5" s="1"/>
  <c r="AC38" i="5" a="1"/>
  <c r="AC38" i="5" s="1"/>
  <c r="AC39" i="5" a="1"/>
  <c r="AC39" i="5" s="1"/>
  <c r="AC40" i="5" a="1"/>
  <c r="AC40" i="5" s="1"/>
  <c r="AC41" i="5" a="1"/>
  <c r="AC41" i="5" s="1"/>
  <c r="AC42" i="5" a="1"/>
  <c r="AC42" i="5" s="1"/>
  <c r="AC43" i="5" a="1"/>
  <c r="AC43" i="5" s="1"/>
  <c r="AC44" i="5" a="1"/>
  <c r="AC44" i="5" s="1"/>
  <c r="AC45" i="5" a="1"/>
  <c r="AC45" i="5" s="1"/>
  <c r="AC46" i="5" a="1"/>
  <c r="AC46" i="5" s="1"/>
  <c r="AC47" i="5" a="1"/>
  <c r="AC47" i="5" s="1"/>
  <c r="AC48" i="5" a="1"/>
  <c r="AC48" i="5" s="1"/>
  <c r="AC49" i="5" a="1"/>
  <c r="AC49" i="5" s="1"/>
  <c r="AC50" i="5" a="1"/>
  <c r="AC50" i="5" s="1"/>
  <c r="AC51" i="5" a="1"/>
  <c r="AC51" i="5" s="1"/>
  <c r="AC52" i="5" a="1"/>
  <c r="AC52" i="5" s="1"/>
  <c r="AC53" i="5" a="1"/>
  <c r="AC53" i="5" s="1"/>
  <c r="AC54" i="5" a="1"/>
  <c r="AC54" i="5" s="1"/>
  <c r="AC55" i="5" a="1"/>
  <c r="AC55" i="5" s="1"/>
  <c r="AC56" i="5" a="1"/>
  <c r="AC56" i="5" s="1"/>
  <c r="AC57" i="5" a="1"/>
  <c r="AC57" i="5" s="1"/>
  <c r="AC58" i="5" a="1"/>
  <c r="AC58" i="5" s="1"/>
  <c r="AC59" i="5" a="1"/>
  <c r="AC59" i="5" s="1"/>
  <c r="AC60" i="5" a="1"/>
  <c r="AC60" i="5" s="1"/>
  <c r="AC61" i="5" a="1"/>
  <c r="AC61" i="5" s="1"/>
  <c r="AC62" i="5" a="1"/>
  <c r="AC62" i="5" s="1"/>
  <c r="AC63" i="5" a="1"/>
  <c r="AC63" i="5" s="1"/>
  <c r="AC64" i="5" a="1"/>
  <c r="AC64" i="5" s="1"/>
  <c r="AC65" i="5" a="1"/>
  <c r="AC65" i="5" s="1"/>
  <c r="AC66" i="5" a="1"/>
  <c r="AC66" i="5" s="1"/>
  <c r="AC67" i="5" a="1"/>
  <c r="AC67" i="5" s="1"/>
  <c r="AC68" i="5" a="1"/>
  <c r="AC68" i="5" s="1"/>
  <c r="AC69" i="5" a="1"/>
  <c r="AC69" i="5" s="1"/>
  <c r="AC70" i="5" a="1"/>
  <c r="AC70" i="5" s="1"/>
  <c r="AC71" i="5" a="1"/>
  <c r="AC71" i="5" s="1"/>
  <c r="AC72" i="5" a="1"/>
  <c r="AC72" i="5" s="1"/>
  <c r="AC73" i="5" a="1"/>
  <c r="AC73" i="5" s="1"/>
  <c r="AC74" i="5" a="1"/>
  <c r="AC74" i="5" s="1"/>
  <c r="AC75" i="5" a="1"/>
  <c r="AC75" i="5" s="1"/>
  <c r="AC76" i="5" a="1"/>
  <c r="AC76" i="5" s="1"/>
  <c r="AC77" i="5" a="1"/>
  <c r="AC77" i="5" s="1"/>
  <c r="AC78" i="5" a="1"/>
  <c r="AC78" i="5" s="1"/>
  <c r="AC79" i="5" a="1"/>
  <c r="AC79" i="5" s="1"/>
  <c r="AC80" i="5" a="1"/>
  <c r="AC80" i="5" s="1"/>
  <c r="AC81" i="5" a="1"/>
  <c r="AC81" i="5" s="1"/>
  <c r="AC82" i="5" a="1"/>
  <c r="AC82" i="5" s="1"/>
  <c r="AC83" i="5" a="1"/>
  <c r="AC83" i="5" s="1"/>
  <c r="AC84" i="5" a="1"/>
  <c r="AC84" i="5" s="1"/>
  <c r="AC85" i="5" a="1"/>
  <c r="AC85" i="5" s="1"/>
  <c r="AC86" i="5" a="1"/>
  <c r="AC86" i="5" s="1"/>
  <c r="AC87" i="5" a="1"/>
  <c r="AC87" i="5" s="1"/>
  <c r="AC88" i="5" a="1"/>
  <c r="AC88" i="5" s="1"/>
  <c r="AC89" i="5" a="1"/>
  <c r="AC89" i="5" s="1"/>
  <c r="AC90" i="5" a="1"/>
  <c r="AC90" i="5" s="1"/>
  <c r="AC91" i="5" a="1"/>
  <c r="AC91" i="5" s="1"/>
  <c r="AC92" i="5" a="1"/>
  <c r="AC92" i="5" s="1"/>
  <c r="AC93" i="5" a="1"/>
  <c r="AC93" i="5" s="1"/>
  <c r="AC94" i="5" a="1"/>
  <c r="AC94" i="5" s="1"/>
  <c r="AC95" i="5" a="1"/>
  <c r="AC95" i="5" s="1"/>
  <c r="AC96" i="5" a="1"/>
  <c r="AC96" i="5" s="1"/>
  <c r="AC97" i="5" a="1"/>
  <c r="AC97" i="5" s="1"/>
  <c r="AC98" i="5" a="1"/>
  <c r="AC98" i="5" s="1"/>
  <c r="AC99" i="5" a="1"/>
  <c r="AC99" i="5" s="1"/>
  <c r="AC100" i="5" a="1"/>
  <c r="AC100" i="5" s="1"/>
  <c r="AC101" i="5" a="1"/>
  <c r="AC101" i="5" s="1"/>
  <c r="AC102" i="5" a="1"/>
  <c r="AC102" i="5" s="1"/>
  <c r="AC103" i="5" a="1"/>
  <c r="AC103" i="5" s="1"/>
  <c r="AC104" i="5" a="1"/>
  <c r="AC104" i="5" s="1"/>
  <c r="AC105" i="5" a="1"/>
  <c r="AC105" i="5" s="1"/>
  <c r="AC106" i="5" a="1"/>
  <c r="AC106" i="5" s="1"/>
  <c r="AC107" i="5" a="1"/>
  <c r="AC107" i="5" s="1"/>
  <c r="AC108" i="5" a="1"/>
  <c r="AC108" i="5" s="1"/>
  <c r="AC109" i="5" a="1"/>
  <c r="AC109" i="5" s="1"/>
  <c r="AC110" i="5" a="1"/>
  <c r="AC110" i="5" s="1"/>
  <c r="AC111" i="5" a="1"/>
  <c r="AC111" i="5" s="1"/>
  <c r="AC112" i="5" a="1"/>
  <c r="AC112" i="5" s="1"/>
  <c r="AC113" i="5" a="1"/>
  <c r="AC113" i="5" s="1"/>
  <c r="AC114" i="5" a="1"/>
  <c r="AC114" i="5" s="1"/>
  <c r="AC115" i="5" a="1"/>
  <c r="AC115" i="5" s="1"/>
  <c r="AC116" i="5" a="1"/>
  <c r="AC116" i="5" s="1"/>
  <c r="AC117" i="5" a="1"/>
  <c r="AC117" i="5" s="1"/>
  <c r="AC118" i="5" a="1"/>
  <c r="AC118" i="5" s="1"/>
  <c r="AC119" i="5" a="1"/>
  <c r="AC119" i="5" s="1"/>
  <c r="AC120" i="5" a="1"/>
  <c r="AC120" i="5" s="1"/>
  <c r="AC121" i="5" a="1"/>
  <c r="AC121" i="5" s="1"/>
  <c r="AC122" i="5" a="1"/>
  <c r="AC122" i="5" s="1"/>
  <c r="AC123" i="5" a="1"/>
  <c r="AC123" i="5" s="1"/>
  <c r="AC124" i="5" a="1"/>
  <c r="AC124" i="5" s="1"/>
  <c r="AC125" i="5" a="1"/>
  <c r="AC125" i="5" s="1"/>
  <c r="AC126" i="5" a="1"/>
  <c r="AC126" i="5" s="1"/>
  <c r="AC127" i="5" a="1"/>
  <c r="AC127" i="5" s="1"/>
  <c r="AC128" i="5" a="1"/>
  <c r="AC128" i="5" s="1"/>
  <c r="AC129" i="5" a="1"/>
  <c r="AC129" i="5" s="1"/>
  <c r="AC130" i="5" a="1"/>
  <c r="AC130" i="5" s="1"/>
  <c r="AC131" i="5" a="1"/>
  <c r="AC131" i="5" s="1"/>
  <c r="AC132" i="5" a="1"/>
  <c r="AC132" i="5" s="1"/>
  <c r="AC133" i="5" a="1"/>
  <c r="AC133" i="5" s="1"/>
  <c r="AC134" i="5" a="1"/>
  <c r="AC134" i="5" s="1"/>
  <c r="AC135" i="5" a="1"/>
  <c r="AC135" i="5" s="1"/>
  <c r="AC136" i="5" a="1"/>
  <c r="AC136" i="5" s="1"/>
  <c r="AC137" i="5" a="1"/>
  <c r="AC137" i="5" s="1"/>
  <c r="AC138" i="5" a="1"/>
  <c r="AC138" i="5" s="1"/>
  <c r="AC139" i="5" a="1"/>
  <c r="AC139" i="5" s="1"/>
  <c r="AC140" i="5" a="1"/>
  <c r="AC140" i="5" s="1"/>
  <c r="AC141" i="5" a="1"/>
  <c r="AC141" i="5" s="1"/>
  <c r="AC142" i="5" a="1"/>
  <c r="AC142" i="5" s="1"/>
  <c r="AC143" i="5" a="1"/>
  <c r="AC143" i="5" s="1"/>
  <c r="AC144" i="5" a="1"/>
  <c r="AC144" i="5" s="1"/>
  <c r="AC145" i="5" a="1"/>
  <c r="AC145" i="5" s="1"/>
  <c r="AC146" i="5" a="1"/>
  <c r="AC146" i="5" s="1"/>
  <c r="AC147" i="5" a="1"/>
  <c r="AC147" i="5" s="1"/>
  <c r="AC148" i="5" a="1"/>
  <c r="AC148" i="5" s="1"/>
  <c r="AC149" i="5" a="1"/>
  <c r="AC149" i="5" s="1"/>
  <c r="AC150" i="5" a="1"/>
  <c r="AC150" i="5" s="1"/>
  <c r="AC151" i="5" a="1"/>
  <c r="AC151" i="5" s="1"/>
  <c r="AC152" i="5" a="1"/>
  <c r="AC152" i="5" s="1"/>
  <c r="AC153" i="5" a="1"/>
  <c r="AC153" i="5" s="1"/>
  <c r="AC154" i="5" a="1"/>
  <c r="AC154" i="5" s="1"/>
  <c r="AC155" i="5" a="1"/>
  <c r="AC155" i="5" s="1"/>
  <c r="AC156" i="5" a="1"/>
  <c r="AC156" i="5" s="1"/>
  <c r="AC157" i="5" a="1"/>
  <c r="AC157" i="5" s="1"/>
  <c r="AC158" i="5" a="1"/>
  <c r="AC158" i="5" s="1"/>
  <c r="AC159" i="5" a="1"/>
  <c r="AC159" i="5" s="1"/>
  <c r="AC160" i="5" a="1"/>
  <c r="AC160" i="5" s="1"/>
  <c r="AC161" i="5" a="1"/>
  <c r="AC161" i="5" s="1"/>
  <c r="AC162" i="5" a="1"/>
  <c r="AC162" i="5" s="1"/>
  <c r="AC163" i="5" a="1"/>
  <c r="AC163" i="5" s="1"/>
  <c r="AC164" i="5" a="1"/>
  <c r="AC164" i="5" s="1"/>
  <c r="AC165" i="5" a="1"/>
  <c r="AC165" i="5" s="1"/>
  <c r="AC166" i="5" a="1"/>
  <c r="AC166" i="5" s="1"/>
  <c r="AC167" i="5" a="1"/>
  <c r="AC167" i="5" s="1"/>
  <c r="AC168" i="5" a="1"/>
  <c r="AC168" i="5" s="1"/>
  <c r="AC169" i="5" a="1"/>
  <c r="AC169" i="5" s="1"/>
  <c r="AC170" i="5" a="1"/>
  <c r="AC170" i="5" s="1"/>
  <c r="AC171" i="5" a="1"/>
  <c r="AC171" i="5" s="1"/>
  <c r="AC172" i="5" a="1"/>
  <c r="AC172" i="5" s="1"/>
  <c r="AC173" i="5" a="1"/>
  <c r="AC173" i="5" s="1"/>
  <c r="AC174" i="5" a="1"/>
  <c r="AC174" i="5" s="1"/>
  <c r="AC175" i="5" a="1"/>
  <c r="AC175" i="5" s="1"/>
  <c r="AC176" i="5" a="1"/>
  <c r="AC176" i="5" s="1"/>
  <c r="AC177" i="5" a="1"/>
  <c r="AC177" i="5" s="1"/>
  <c r="AC178" i="5" a="1"/>
  <c r="AC178" i="5" s="1"/>
  <c r="AC179" i="5" a="1"/>
  <c r="AC179" i="5" s="1"/>
  <c r="AC180" i="5" a="1"/>
  <c r="AC180" i="5" s="1"/>
  <c r="AC181" i="5" a="1"/>
  <c r="AC181" i="5" s="1"/>
  <c r="AC182" i="5" a="1"/>
  <c r="AC182" i="5" s="1"/>
  <c r="AC183" i="5" a="1"/>
  <c r="AC183" i="5" s="1"/>
  <c r="AC184" i="5" a="1"/>
  <c r="AC184" i="5" s="1"/>
  <c r="AC185" i="5" a="1"/>
  <c r="AC185" i="5" s="1"/>
  <c r="AC186" i="5" a="1"/>
  <c r="AC186" i="5" s="1"/>
  <c r="AC187" i="5" a="1"/>
  <c r="AC187" i="5" s="1"/>
  <c r="AC188" i="5" a="1"/>
  <c r="AC188" i="5" s="1"/>
  <c r="AC189" i="5" a="1"/>
  <c r="AC189" i="5" s="1"/>
  <c r="AC190" i="5" a="1"/>
  <c r="AC190" i="5" s="1"/>
  <c r="AC191" i="5" a="1"/>
  <c r="AC191" i="5" s="1"/>
  <c r="AC192" i="5" a="1"/>
  <c r="AC192" i="5" s="1"/>
  <c r="AC193" i="5" a="1"/>
  <c r="AC193" i="5" s="1"/>
  <c r="AC194" i="5" a="1"/>
  <c r="AC194" i="5" s="1"/>
  <c r="AC195" i="5" a="1"/>
  <c r="AC195" i="5" s="1"/>
  <c r="AC196" i="5" a="1"/>
  <c r="AC196" i="5" s="1"/>
  <c r="AC197" i="5" a="1"/>
  <c r="AC197" i="5" s="1"/>
  <c r="AC198" i="5" a="1"/>
  <c r="AC198" i="5" s="1"/>
  <c r="AC199" i="5" a="1"/>
  <c r="AC199" i="5" s="1"/>
  <c r="AC200" i="5" a="1"/>
  <c r="AC200" i="5" s="1"/>
  <c r="AC201" i="5" a="1"/>
  <c r="AC201" i="5" s="1"/>
  <c r="AC202" i="5" a="1"/>
  <c r="AC202" i="5" s="1"/>
  <c r="AC203" i="5" a="1"/>
  <c r="AC203" i="5" s="1"/>
  <c r="AC204" i="5" a="1"/>
  <c r="AC204" i="5" s="1"/>
  <c r="AC205" i="5" a="1"/>
  <c r="AC205" i="5" s="1"/>
  <c r="AC206" i="5" a="1"/>
  <c r="AC206" i="5" s="1"/>
  <c r="AC207" i="5" a="1"/>
  <c r="AC207" i="5" s="1"/>
  <c r="AC208" i="5" a="1"/>
  <c r="AC208" i="5" s="1"/>
  <c r="AC209" i="5" a="1"/>
  <c r="AC209" i="5" s="1"/>
  <c r="AC210" i="5" a="1"/>
  <c r="AC210" i="5" s="1"/>
  <c r="AC211" i="5" a="1"/>
  <c r="AC211" i="5" s="1"/>
  <c r="AC212" i="5" a="1"/>
  <c r="AC212" i="5" s="1"/>
  <c r="AC213" i="5" a="1"/>
  <c r="AC213" i="5" s="1"/>
  <c r="AC214" i="5" a="1"/>
  <c r="AC214" i="5" s="1"/>
  <c r="AC215" i="5" a="1"/>
  <c r="AC215" i="5" s="1"/>
  <c r="AC216" i="5" a="1"/>
  <c r="AC216" i="5" s="1"/>
  <c r="AC217" i="5" a="1"/>
  <c r="AC217" i="5" s="1"/>
  <c r="AC218" i="5" a="1"/>
  <c r="AC218" i="5" s="1"/>
  <c r="AC219" i="5" a="1"/>
  <c r="AC219" i="5" s="1"/>
  <c r="AC220" i="5" a="1"/>
  <c r="AC220" i="5" s="1"/>
  <c r="AC221" i="5" a="1"/>
  <c r="AC221" i="5" s="1"/>
  <c r="AC222" i="5" a="1"/>
  <c r="AC222" i="5" s="1"/>
  <c r="AC223" i="5" a="1"/>
  <c r="AC223" i="5" s="1"/>
  <c r="AC224" i="5" a="1"/>
  <c r="AC224" i="5" s="1"/>
  <c r="AC225" i="5" a="1"/>
  <c r="AC225" i="5" s="1"/>
  <c r="AC2" i="5" a="1"/>
  <c r="AC2" i="5" s="1"/>
  <c r="AB3" i="5" a="1"/>
  <c r="AB3" i="5" s="1"/>
  <c r="AB4" i="5" a="1"/>
  <c r="AB4" i="5" s="1"/>
  <c r="AB5" i="5" a="1"/>
  <c r="AB5" i="5" s="1"/>
  <c r="AB6" i="5" a="1"/>
  <c r="AB6" i="5" s="1"/>
  <c r="AB7" i="5" a="1"/>
  <c r="AB7" i="5" s="1"/>
  <c r="AB8" i="5" a="1"/>
  <c r="AB8" i="5" s="1"/>
  <c r="AB9" i="5" a="1"/>
  <c r="AB9" i="5" s="1"/>
  <c r="AB10" i="5" a="1"/>
  <c r="AB10" i="5" s="1"/>
  <c r="AB11" i="5" a="1"/>
  <c r="AB11" i="5" s="1"/>
  <c r="AB12" i="5" a="1"/>
  <c r="AB12" i="5" s="1"/>
  <c r="AB13" i="5" a="1"/>
  <c r="AB13" i="5" s="1"/>
  <c r="AB14" i="5" a="1"/>
  <c r="AB14" i="5" s="1"/>
  <c r="AB15" i="5" a="1"/>
  <c r="AB15" i="5" s="1"/>
  <c r="AB16" i="5" a="1"/>
  <c r="AB16" i="5" s="1"/>
  <c r="AB17" i="5" a="1"/>
  <c r="AB17" i="5" s="1"/>
  <c r="AB18" i="5" a="1"/>
  <c r="AB18" i="5" s="1"/>
  <c r="AB19" i="5" a="1"/>
  <c r="AB19" i="5" s="1"/>
  <c r="AB20" i="5" a="1"/>
  <c r="AB20" i="5" s="1"/>
  <c r="AB21" i="5" a="1"/>
  <c r="AB21" i="5" s="1"/>
  <c r="AB22" i="5" a="1"/>
  <c r="AB22" i="5" s="1"/>
  <c r="AB23" i="5" a="1"/>
  <c r="AB23" i="5" s="1"/>
  <c r="AB24" i="5" a="1"/>
  <c r="AB24" i="5" s="1"/>
  <c r="AB25" i="5" a="1"/>
  <c r="AB25" i="5" s="1"/>
  <c r="AB26" i="5" a="1"/>
  <c r="AB26" i="5" s="1"/>
  <c r="AB27" i="5" a="1"/>
  <c r="AB27" i="5" s="1"/>
  <c r="AB28" i="5" a="1"/>
  <c r="AB28" i="5" s="1"/>
  <c r="AB29" i="5" a="1"/>
  <c r="AB29" i="5" s="1"/>
  <c r="AB30" i="5" a="1"/>
  <c r="AB30" i="5" s="1"/>
  <c r="AB31" i="5" a="1"/>
  <c r="AB31" i="5" s="1"/>
  <c r="AB32" i="5" a="1"/>
  <c r="AB32" i="5" s="1"/>
  <c r="AB33" i="5" a="1"/>
  <c r="AB33" i="5" s="1"/>
  <c r="AB34" i="5" a="1"/>
  <c r="AB34" i="5" s="1"/>
  <c r="AB35" i="5" a="1"/>
  <c r="AB35" i="5" s="1"/>
  <c r="AB36" i="5" a="1"/>
  <c r="AB36" i="5" s="1"/>
  <c r="AB37" i="5" a="1"/>
  <c r="AB37" i="5" s="1"/>
  <c r="AB38" i="5" a="1"/>
  <c r="AB38" i="5" s="1"/>
  <c r="AB39" i="5" a="1"/>
  <c r="AB39" i="5" s="1"/>
  <c r="AB40" i="5" a="1"/>
  <c r="AB40" i="5" s="1"/>
  <c r="AB41" i="5" a="1"/>
  <c r="AB41" i="5" s="1"/>
  <c r="AB42" i="5" a="1"/>
  <c r="AB42" i="5" s="1"/>
  <c r="AB43" i="5" a="1"/>
  <c r="AB43" i="5" s="1"/>
  <c r="AB44" i="5" a="1"/>
  <c r="AB44" i="5" s="1"/>
  <c r="AB45" i="5" a="1"/>
  <c r="AB45" i="5" s="1"/>
  <c r="AB46" i="5" a="1"/>
  <c r="AB46" i="5" s="1"/>
  <c r="AB47" i="5" a="1"/>
  <c r="AB47" i="5" s="1"/>
  <c r="AB48" i="5" a="1"/>
  <c r="AB48" i="5" s="1"/>
  <c r="AB49" i="5" a="1"/>
  <c r="AB49" i="5" s="1"/>
  <c r="AB50" i="5" a="1"/>
  <c r="AB50" i="5" s="1"/>
  <c r="AB51" i="5" a="1"/>
  <c r="AB51" i="5" s="1"/>
  <c r="AB52" i="5" a="1"/>
  <c r="AB52" i="5" s="1"/>
  <c r="AB53" i="5" a="1"/>
  <c r="AB53" i="5" s="1"/>
  <c r="AB54" i="5" a="1"/>
  <c r="AB54" i="5" s="1"/>
  <c r="AB55" i="5" a="1"/>
  <c r="AB55" i="5" s="1"/>
  <c r="AB56" i="5" a="1"/>
  <c r="AB56" i="5" s="1"/>
  <c r="AB57" i="5" a="1"/>
  <c r="AB57" i="5" s="1"/>
  <c r="AB58" i="5" a="1"/>
  <c r="AB58" i="5" s="1"/>
  <c r="AB59" i="5" a="1"/>
  <c r="AB59" i="5" s="1"/>
  <c r="AB60" i="5" a="1"/>
  <c r="AB60" i="5" s="1"/>
  <c r="AB61" i="5" a="1"/>
  <c r="AB61" i="5" s="1"/>
  <c r="AB62" i="5" a="1"/>
  <c r="AB62" i="5" s="1"/>
  <c r="AB63" i="5" a="1"/>
  <c r="AB63" i="5" s="1"/>
  <c r="AB64" i="5" a="1"/>
  <c r="AB64" i="5" s="1"/>
  <c r="AB65" i="5" a="1"/>
  <c r="AB65" i="5" s="1"/>
  <c r="AB66" i="5" a="1"/>
  <c r="AB66" i="5" s="1"/>
  <c r="AB67" i="5" a="1"/>
  <c r="AB67" i="5" s="1"/>
  <c r="AB68" i="5" a="1"/>
  <c r="AB68" i="5" s="1"/>
  <c r="AB69" i="5" a="1"/>
  <c r="AB69" i="5" s="1"/>
  <c r="AB70" i="5" a="1"/>
  <c r="AB70" i="5" s="1"/>
  <c r="AB71" i="5" a="1"/>
  <c r="AB71" i="5" s="1"/>
  <c r="AB72" i="5" a="1"/>
  <c r="AB72" i="5" s="1"/>
  <c r="AB73" i="5" a="1"/>
  <c r="AB73" i="5" s="1"/>
  <c r="AB74" i="5" a="1"/>
  <c r="AB74" i="5" s="1"/>
  <c r="AB75" i="5" a="1"/>
  <c r="AB75" i="5" s="1"/>
  <c r="AB76" i="5" a="1"/>
  <c r="AB76" i="5" s="1"/>
  <c r="AB77" i="5" a="1"/>
  <c r="AB77" i="5" s="1"/>
  <c r="AB78" i="5" a="1"/>
  <c r="AB78" i="5" s="1"/>
  <c r="AB79" i="5" a="1"/>
  <c r="AB79" i="5" s="1"/>
  <c r="AB80" i="5" a="1"/>
  <c r="AB80" i="5" s="1"/>
  <c r="AB81" i="5" a="1"/>
  <c r="AB81" i="5" s="1"/>
  <c r="AB82" i="5" a="1"/>
  <c r="AB82" i="5" s="1"/>
  <c r="AB83" i="5" a="1"/>
  <c r="AB83" i="5" s="1"/>
  <c r="AB84" i="5" a="1"/>
  <c r="AB84" i="5" s="1"/>
  <c r="AB85" i="5" a="1"/>
  <c r="AB85" i="5" s="1"/>
  <c r="AB86" i="5" a="1"/>
  <c r="AB86" i="5" s="1"/>
  <c r="AB87" i="5" a="1"/>
  <c r="AB87" i="5" s="1"/>
  <c r="AB88" i="5" a="1"/>
  <c r="AB88" i="5" s="1"/>
  <c r="AB89" i="5" a="1"/>
  <c r="AB89" i="5" s="1"/>
  <c r="AB90" i="5" a="1"/>
  <c r="AB90" i="5" s="1"/>
  <c r="AB91" i="5" a="1"/>
  <c r="AB91" i="5" s="1"/>
  <c r="AB92" i="5" a="1"/>
  <c r="AB92" i="5" s="1"/>
  <c r="AB93" i="5" a="1"/>
  <c r="AB93" i="5" s="1"/>
  <c r="AB94" i="5" a="1"/>
  <c r="AB94" i="5" s="1"/>
  <c r="AB95" i="5" a="1"/>
  <c r="AB95" i="5" s="1"/>
  <c r="AB96" i="5" a="1"/>
  <c r="AB96" i="5" s="1"/>
  <c r="AB97" i="5" a="1"/>
  <c r="AB97" i="5" s="1"/>
  <c r="AB98" i="5" a="1"/>
  <c r="AB98" i="5" s="1"/>
  <c r="AB99" i="5" a="1"/>
  <c r="AB99" i="5" s="1"/>
  <c r="AB100" i="5" a="1"/>
  <c r="AB100" i="5" s="1"/>
  <c r="AB101" i="5" a="1"/>
  <c r="AB101" i="5" s="1"/>
  <c r="AB102" i="5" a="1"/>
  <c r="AB102" i="5" s="1"/>
  <c r="AB103" i="5" a="1"/>
  <c r="AB103" i="5" s="1"/>
  <c r="AB104" i="5" a="1"/>
  <c r="AB104" i="5" s="1"/>
  <c r="AB105" i="5" a="1"/>
  <c r="AB105" i="5" s="1"/>
  <c r="AB106" i="5" a="1"/>
  <c r="AB106" i="5" s="1"/>
  <c r="AB107" i="5" a="1"/>
  <c r="AB107" i="5" s="1"/>
  <c r="AB108" i="5" a="1"/>
  <c r="AB108" i="5" s="1"/>
  <c r="AB109" i="5" a="1"/>
  <c r="AB109" i="5" s="1"/>
  <c r="AB110" i="5" a="1"/>
  <c r="AB110" i="5" s="1"/>
  <c r="AB111" i="5" a="1"/>
  <c r="AB111" i="5" s="1"/>
  <c r="AB112" i="5" a="1"/>
  <c r="AB112" i="5" s="1"/>
  <c r="AB113" i="5" a="1"/>
  <c r="AB113" i="5" s="1"/>
  <c r="AB114" i="5" a="1"/>
  <c r="AB114" i="5" s="1"/>
  <c r="AB115" i="5" a="1"/>
  <c r="AB115" i="5" s="1"/>
  <c r="AB116" i="5" a="1"/>
  <c r="AB116" i="5" s="1"/>
  <c r="AB117" i="5" a="1"/>
  <c r="AB117" i="5" s="1"/>
  <c r="AB118" i="5" a="1"/>
  <c r="AB118" i="5" s="1"/>
  <c r="AB119" i="5" a="1"/>
  <c r="AB119" i="5" s="1"/>
  <c r="AB120" i="5" a="1"/>
  <c r="AB120" i="5" s="1"/>
  <c r="AB121" i="5" a="1"/>
  <c r="AB121" i="5" s="1"/>
  <c r="AB122" i="5" a="1"/>
  <c r="AB122" i="5" s="1"/>
  <c r="AB123" i="5" a="1"/>
  <c r="AB123" i="5" s="1"/>
  <c r="AB124" i="5" a="1"/>
  <c r="AB124" i="5" s="1"/>
  <c r="AB125" i="5" a="1"/>
  <c r="AB125" i="5" s="1"/>
  <c r="AB126" i="5" a="1"/>
  <c r="AB126" i="5" s="1"/>
  <c r="AB127" i="5" a="1"/>
  <c r="AB127" i="5" s="1"/>
  <c r="AB128" i="5" a="1"/>
  <c r="AB128" i="5" s="1"/>
  <c r="AB129" i="5" a="1"/>
  <c r="AB129" i="5" s="1"/>
  <c r="AB130" i="5" a="1"/>
  <c r="AB130" i="5" s="1"/>
  <c r="AB131" i="5" a="1"/>
  <c r="AB131" i="5" s="1"/>
  <c r="AB132" i="5" a="1"/>
  <c r="AB132" i="5" s="1"/>
  <c r="AB133" i="5" a="1"/>
  <c r="AB133" i="5" s="1"/>
  <c r="AB134" i="5" a="1"/>
  <c r="AB134" i="5" s="1"/>
  <c r="AB135" i="5" a="1"/>
  <c r="AB135" i="5" s="1"/>
  <c r="AB136" i="5" a="1"/>
  <c r="AB136" i="5" s="1"/>
  <c r="AB137" i="5" a="1"/>
  <c r="AB137" i="5" s="1"/>
  <c r="AB138" i="5" a="1"/>
  <c r="AB138" i="5" s="1"/>
  <c r="AB139" i="5" a="1"/>
  <c r="AB139" i="5" s="1"/>
  <c r="AB140" i="5" a="1"/>
  <c r="AB140" i="5" s="1"/>
  <c r="AB141" i="5" a="1"/>
  <c r="AB141" i="5" s="1"/>
  <c r="AB142" i="5" a="1"/>
  <c r="AB142" i="5" s="1"/>
  <c r="AB143" i="5" a="1"/>
  <c r="AB143" i="5" s="1"/>
  <c r="AB144" i="5" a="1"/>
  <c r="AB144" i="5" s="1"/>
  <c r="AB145" i="5" a="1"/>
  <c r="AB145" i="5" s="1"/>
  <c r="AB146" i="5" a="1"/>
  <c r="AB146" i="5" s="1"/>
  <c r="AB147" i="5" a="1"/>
  <c r="AB147" i="5" s="1"/>
  <c r="AB148" i="5" a="1"/>
  <c r="AB148" i="5" s="1"/>
  <c r="AB149" i="5" a="1"/>
  <c r="AB149" i="5" s="1"/>
  <c r="AB150" i="5" a="1"/>
  <c r="AB150" i="5" s="1"/>
  <c r="AB151" i="5" a="1"/>
  <c r="AB151" i="5" s="1"/>
  <c r="AB152" i="5" a="1"/>
  <c r="AB152" i="5" s="1"/>
  <c r="AB153" i="5" a="1"/>
  <c r="AB153" i="5" s="1"/>
  <c r="AB154" i="5" a="1"/>
  <c r="AB154" i="5" s="1"/>
  <c r="AB155" i="5" a="1"/>
  <c r="AB155" i="5" s="1"/>
  <c r="AB156" i="5" a="1"/>
  <c r="AB156" i="5" s="1"/>
  <c r="AB157" i="5" a="1"/>
  <c r="AB157" i="5" s="1"/>
  <c r="AB158" i="5" a="1"/>
  <c r="AB158" i="5" s="1"/>
  <c r="AB159" i="5" a="1"/>
  <c r="AB159" i="5" s="1"/>
  <c r="AB160" i="5" a="1"/>
  <c r="AB160" i="5" s="1"/>
  <c r="AB161" i="5" a="1"/>
  <c r="AB161" i="5" s="1"/>
  <c r="AB162" i="5" a="1"/>
  <c r="AB162" i="5" s="1"/>
  <c r="AB163" i="5" a="1"/>
  <c r="AB163" i="5" s="1"/>
  <c r="AB164" i="5" a="1"/>
  <c r="AB164" i="5" s="1"/>
  <c r="AB165" i="5" a="1"/>
  <c r="AB165" i="5" s="1"/>
  <c r="AB166" i="5" a="1"/>
  <c r="AB166" i="5" s="1"/>
  <c r="AB167" i="5" a="1"/>
  <c r="AB167" i="5" s="1"/>
  <c r="AB168" i="5" a="1"/>
  <c r="AB168" i="5" s="1"/>
  <c r="AB169" i="5" a="1"/>
  <c r="AB169" i="5" s="1"/>
  <c r="AB170" i="5" a="1"/>
  <c r="AB170" i="5" s="1"/>
  <c r="AB171" i="5" a="1"/>
  <c r="AB171" i="5" s="1"/>
  <c r="AB172" i="5" a="1"/>
  <c r="AB172" i="5" s="1"/>
  <c r="AB173" i="5" a="1"/>
  <c r="AB173" i="5" s="1"/>
  <c r="AB174" i="5" a="1"/>
  <c r="AB174" i="5" s="1"/>
  <c r="AB175" i="5" a="1"/>
  <c r="AB175" i="5" s="1"/>
  <c r="AB176" i="5" a="1"/>
  <c r="AB176" i="5" s="1"/>
  <c r="AB177" i="5" a="1"/>
  <c r="AB177" i="5" s="1"/>
  <c r="AB178" i="5" a="1"/>
  <c r="AB178" i="5" s="1"/>
  <c r="AB179" i="5" a="1"/>
  <c r="AB179" i="5" s="1"/>
  <c r="AB180" i="5" a="1"/>
  <c r="AB180" i="5" s="1"/>
  <c r="AB181" i="5" a="1"/>
  <c r="AB181" i="5" s="1"/>
  <c r="AB182" i="5" a="1"/>
  <c r="AB182" i="5" s="1"/>
  <c r="AB183" i="5" a="1"/>
  <c r="AB183" i="5" s="1"/>
  <c r="AB184" i="5" a="1"/>
  <c r="AB184" i="5" s="1"/>
  <c r="AB185" i="5" a="1"/>
  <c r="AB185" i="5" s="1"/>
  <c r="AB186" i="5" a="1"/>
  <c r="AB186" i="5" s="1"/>
  <c r="AB187" i="5" a="1"/>
  <c r="AB187" i="5" s="1"/>
  <c r="AB188" i="5" a="1"/>
  <c r="AB188" i="5" s="1"/>
  <c r="AB189" i="5" a="1"/>
  <c r="AB189" i="5" s="1"/>
  <c r="AB190" i="5" a="1"/>
  <c r="AB190" i="5" s="1"/>
  <c r="AB191" i="5" a="1"/>
  <c r="AB191" i="5" s="1"/>
  <c r="AB192" i="5" a="1"/>
  <c r="AB192" i="5" s="1"/>
  <c r="AB193" i="5" a="1"/>
  <c r="AB193" i="5" s="1"/>
  <c r="AB194" i="5" a="1"/>
  <c r="AB194" i="5" s="1"/>
  <c r="AB195" i="5" a="1"/>
  <c r="AB195" i="5" s="1"/>
  <c r="AB196" i="5" a="1"/>
  <c r="AB196" i="5" s="1"/>
  <c r="AB197" i="5" a="1"/>
  <c r="AB197" i="5" s="1"/>
  <c r="AB198" i="5" a="1"/>
  <c r="AB198" i="5" s="1"/>
  <c r="AB199" i="5" a="1"/>
  <c r="AB199" i="5" s="1"/>
  <c r="AB200" i="5" a="1"/>
  <c r="AB200" i="5" s="1"/>
  <c r="AB201" i="5" a="1"/>
  <c r="AB201" i="5" s="1"/>
  <c r="AB202" i="5" a="1"/>
  <c r="AB202" i="5" s="1"/>
  <c r="AB203" i="5" a="1"/>
  <c r="AB203" i="5" s="1"/>
  <c r="AB204" i="5" a="1"/>
  <c r="AB204" i="5" s="1"/>
  <c r="AB205" i="5" a="1"/>
  <c r="AB205" i="5" s="1"/>
  <c r="AB206" i="5" a="1"/>
  <c r="AB206" i="5" s="1"/>
  <c r="AB207" i="5" a="1"/>
  <c r="AB207" i="5" s="1"/>
  <c r="AB208" i="5" a="1"/>
  <c r="AB208" i="5" s="1"/>
  <c r="AB209" i="5" a="1"/>
  <c r="AB209" i="5" s="1"/>
  <c r="AB210" i="5" a="1"/>
  <c r="AB210" i="5" s="1"/>
  <c r="AB211" i="5" a="1"/>
  <c r="AB211" i="5" s="1"/>
  <c r="AB212" i="5" a="1"/>
  <c r="AB212" i="5" s="1"/>
  <c r="AB213" i="5" a="1"/>
  <c r="AB213" i="5" s="1"/>
  <c r="AB214" i="5" a="1"/>
  <c r="AB214" i="5" s="1"/>
  <c r="AB215" i="5" a="1"/>
  <c r="AB215" i="5" s="1"/>
  <c r="AB216" i="5" a="1"/>
  <c r="AB216" i="5" s="1"/>
  <c r="AB217" i="5" a="1"/>
  <c r="AB217" i="5" s="1"/>
  <c r="AB218" i="5" a="1"/>
  <c r="AB218" i="5" s="1"/>
  <c r="AB219" i="5" a="1"/>
  <c r="AB219" i="5" s="1"/>
  <c r="AB220" i="5" a="1"/>
  <c r="AB220" i="5" s="1"/>
  <c r="AB221" i="5" a="1"/>
  <c r="AB221" i="5" s="1"/>
  <c r="AB222" i="5" a="1"/>
  <c r="AB222" i="5" s="1"/>
  <c r="AB223" i="5" a="1"/>
  <c r="AB223" i="5" s="1"/>
  <c r="AB224" i="5" a="1"/>
  <c r="AB224" i="5" s="1"/>
  <c r="AB225" i="5" a="1"/>
  <c r="AB225" i="5" s="1"/>
  <c r="AB2" i="5" a="1"/>
  <c r="AB2" i="5" s="1"/>
  <c r="AA3" i="5" a="1"/>
  <c r="AA3" i="5" s="1"/>
  <c r="AA4" i="5" a="1"/>
  <c r="AA4" i="5" s="1"/>
  <c r="AA5" i="5" a="1"/>
  <c r="AA5" i="5" s="1"/>
  <c r="AA6" i="5" a="1"/>
  <c r="AA6" i="5" s="1"/>
  <c r="AA7" i="5" a="1"/>
  <c r="AA7" i="5" s="1"/>
  <c r="AA8" i="5" a="1"/>
  <c r="AA8" i="5" s="1"/>
  <c r="AA9" i="5" a="1"/>
  <c r="AA9" i="5" s="1"/>
  <c r="AA10" i="5" a="1"/>
  <c r="AA10" i="5" s="1"/>
  <c r="AA11" i="5" a="1"/>
  <c r="AA11" i="5" s="1"/>
  <c r="AA12" i="5" a="1"/>
  <c r="AA12" i="5" s="1"/>
  <c r="AA13" i="5" a="1"/>
  <c r="AA13" i="5" s="1"/>
  <c r="AA14" i="5" a="1"/>
  <c r="AA14" i="5" s="1"/>
  <c r="AA15" i="5" a="1"/>
  <c r="AA15" i="5" s="1"/>
  <c r="AA16" i="5" a="1"/>
  <c r="AA16" i="5" s="1"/>
  <c r="AA17" i="5" a="1"/>
  <c r="AA17" i="5" s="1"/>
  <c r="AA18" i="5" a="1"/>
  <c r="AA18" i="5" s="1"/>
  <c r="AA19" i="5" a="1"/>
  <c r="AA19" i="5" s="1"/>
  <c r="AA20" i="5" a="1"/>
  <c r="AA20" i="5" s="1"/>
  <c r="AA21" i="5" a="1"/>
  <c r="AA21" i="5" s="1"/>
  <c r="AA22" i="5" a="1"/>
  <c r="AA22" i="5" s="1"/>
  <c r="AA23" i="5" a="1"/>
  <c r="AA23" i="5" s="1"/>
  <c r="AA24" i="5" a="1"/>
  <c r="AA24" i="5" s="1"/>
  <c r="AA25" i="5" a="1"/>
  <c r="AA25" i="5" s="1"/>
  <c r="AA26" i="5" a="1"/>
  <c r="AA26" i="5" s="1"/>
  <c r="AA27" i="5" a="1"/>
  <c r="AA27" i="5" s="1"/>
  <c r="AA28" i="5" a="1"/>
  <c r="AA28" i="5" s="1"/>
  <c r="AA29" i="5" a="1"/>
  <c r="AA29" i="5" s="1"/>
  <c r="AA30" i="5" a="1"/>
  <c r="AA30" i="5" s="1"/>
  <c r="AA31" i="5" a="1"/>
  <c r="AA31" i="5" s="1"/>
  <c r="AA32" i="5" a="1"/>
  <c r="AA32" i="5" s="1"/>
  <c r="AA33" i="5" a="1"/>
  <c r="AA33" i="5" s="1"/>
  <c r="AA34" i="5" a="1"/>
  <c r="AA34" i="5" s="1"/>
  <c r="AA35" i="5" a="1"/>
  <c r="AA35" i="5" s="1"/>
  <c r="AA36" i="5" a="1"/>
  <c r="AA36" i="5" s="1"/>
  <c r="AA37" i="5" a="1"/>
  <c r="AA37" i="5" s="1"/>
  <c r="AA38" i="5" a="1"/>
  <c r="AA38" i="5" s="1"/>
  <c r="AA39" i="5" a="1"/>
  <c r="AA39" i="5" s="1"/>
  <c r="AA40" i="5" a="1"/>
  <c r="AA40" i="5" s="1"/>
  <c r="AA41" i="5" a="1"/>
  <c r="AA41" i="5" s="1"/>
  <c r="AA42" i="5" a="1"/>
  <c r="AA42" i="5" s="1"/>
  <c r="AA43" i="5" a="1"/>
  <c r="AA43" i="5" s="1"/>
  <c r="AA44" i="5" a="1"/>
  <c r="AA44" i="5" s="1"/>
  <c r="AA45" i="5" a="1"/>
  <c r="AA45" i="5" s="1"/>
  <c r="AA46" i="5" a="1"/>
  <c r="AA46" i="5" s="1"/>
  <c r="AA47" i="5" a="1"/>
  <c r="AA47" i="5" s="1"/>
  <c r="AA48" i="5" a="1"/>
  <c r="AA48" i="5" s="1"/>
  <c r="AA49" i="5" a="1"/>
  <c r="AA49" i="5" s="1"/>
  <c r="AA50" i="5" a="1"/>
  <c r="AA50" i="5" s="1"/>
  <c r="AA51" i="5" a="1"/>
  <c r="AA51" i="5" s="1"/>
  <c r="AA52" i="5" a="1"/>
  <c r="AA52" i="5" s="1"/>
  <c r="AA53" i="5" a="1"/>
  <c r="AA53" i="5" s="1"/>
  <c r="AA54" i="5" a="1"/>
  <c r="AA54" i="5" s="1"/>
  <c r="AA55" i="5" a="1"/>
  <c r="AA55" i="5" s="1"/>
  <c r="AA56" i="5" a="1"/>
  <c r="AA56" i="5" s="1"/>
  <c r="AA57" i="5" a="1"/>
  <c r="AA57" i="5" s="1"/>
  <c r="AA58" i="5" a="1"/>
  <c r="AA58" i="5" s="1"/>
  <c r="AA59" i="5" a="1"/>
  <c r="AA59" i="5" s="1"/>
  <c r="AA60" i="5" a="1"/>
  <c r="AA60" i="5" s="1"/>
  <c r="AA61" i="5" a="1"/>
  <c r="AA61" i="5" s="1"/>
  <c r="AA62" i="5" a="1"/>
  <c r="AA62" i="5" s="1"/>
  <c r="AA63" i="5" a="1"/>
  <c r="AA63" i="5" s="1"/>
  <c r="AA64" i="5" a="1"/>
  <c r="AA64" i="5" s="1"/>
  <c r="AA65" i="5" a="1"/>
  <c r="AA65" i="5" s="1"/>
  <c r="AA66" i="5" a="1"/>
  <c r="AA66" i="5" s="1"/>
  <c r="AA67" i="5" a="1"/>
  <c r="AA67" i="5" s="1"/>
  <c r="AA68" i="5" a="1"/>
  <c r="AA68" i="5" s="1"/>
  <c r="AA69" i="5" a="1"/>
  <c r="AA69" i="5" s="1"/>
  <c r="AA70" i="5" a="1"/>
  <c r="AA70" i="5" s="1"/>
  <c r="AA71" i="5" a="1"/>
  <c r="AA71" i="5" s="1"/>
  <c r="AA72" i="5" a="1"/>
  <c r="AA72" i="5" s="1"/>
  <c r="AA73" i="5" a="1"/>
  <c r="AA73" i="5" s="1"/>
  <c r="AA74" i="5" a="1"/>
  <c r="AA74" i="5" s="1"/>
  <c r="AA75" i="5" a="1"/>
  <c r="AA75" i="5" s="1"/>
  <c r="AA76" i="5" a="1"/>
  <c r="AA76" i="5" s="1"/>
  <c r="AA77" i="5" a="1"/>
  <c r="AA77" i="5" s="1"/>
  <c r="AA78" i="5" a="1"/>
  <c r="AA78" i="5" s="1"/>
  <c r="AA79" i="5" a="1"/>
  <c r="AA79" i="5" s="1"/>
  <c r="AA80" i="5" a="1"/>
  <c r="AA80" i="5" s="1"/>
  <c r="AA81" i="5" a="1"/>
  <c r="AA81" i="5" s="1"/>
  <c r="AA82" i="5" a="1"/>
  <c r="AA82" i="5" s="1"/>
  <c r="AA83" i="5" a="1"/>
  <c r="AA83" i="5" s="1"/>
  <c r="AA84" i="5" a="1"/>
  <c r="AA84" i="5" s="1"/>
  <c r="AA85" i="5" a="1"/>
  <c r="AA85" i="5" s="1"/>
  <c r="AA86" i="5" a="1"/>
  <c r="AA86" i="5" s="1"/>
  <c r="AA87" i="5" a="1"/>
  <c r="AA87" i="5" s="1"/>
  <c r="AA88" i="5" a="1"/>
  <c r="AA88" i="5" s="1"/>
  <c r="AA89" i="5" a="1"/>
  <c r="AA89" i="5" s="1"/>
  <c r="AA90" i="5" a="1"/>
  <c r="AA90" i="5" s="1"/>
  <c r="AA91" i="5" a="1"/>
  <c r="AA91" i="5" s="1"/>
  <c r="AA92" i="5" a="1"/>
  <c r="AA92" i="5" s="1"/>
  <c r="AA93" i="5" a="1"/>
  <c r="AA93" i="5" s="1"/>
  <c r="AA94" i="5" a="1"/>
  <c r="AA94" i="5" s="1"/>
  <c r="AA95" i="5" a="1"/>
  <c r="AA95" i="5" s="1"/>
  <c r="AA96" i="5" a="1"/>
  <c r="AA96" i="5" s="1"/>
  <c r="AA97" i="5" a="1"/>
  <c r="AA97" i="5" s="1"/>
  <c r="AA98" i="5" a="1"/>
  <c r="AA98" i="5" s="1"/>
  <c r="AA99" i="5" a="1"/>
  <c r="AA99" i="5" s="1"/>
  <c r="AA100" i="5" a="1"/>
  <c r="AA100" i="5" s="1"/>
  <c r="AA101" i="5" a="1"/>
  <c r="AA101" i="5" s="1"/>
  <c r="AA102" i="5" a="1"/>
  <c r="AA102" i="5" s="1"/>
  <c r="AA103" i="5" a="1"/>
  <c r="AA103" i="5" s="1"/>
  <c r="AA104" i="5" a="1"/>
  <c r="AA104" i="5" s="1"/>
  <c r="AA105" i="5" a="1"/>
  <c r="AA105" i="5" s="1"/>
  <c r="AA106" i="5" a="1"/>
  <c r="AA106" i="5" s="1"/>
  <c r="AA107" i="5" a="1"/>
  <c r="AA107" i="5" s="1"/>
  <c r="AA108" i="5" a="1"/>
  <c r="AA108" i="5" s="1"/>
  <c r="AA109" i="5" a="1"/>
  <c r="AA109" i="5" s="1"/>
  <c r="AA110" i="5" a="1"/>
  <c r="AA110" i="5" s="1"/>
  <c r="AA111" i="5" a="1"/>
  <c r="AA111" i="5" s="1"/>
  <c r="AA112" i="5" a="1"/>
  <c r="AA112" i="5" s="1"/>
  <c r="AA113" i="5" a="1"/>
  <c r="AA113" i="5" s="1"/>
  <c r="AA114" i="5" a="1"/>
  <c r="AA114" i="5" s="1"/>
  <c r="AA115" i="5" a="1"/>
  <c r="AA115" i="5" s="1"/>
  <c r="AA116" i="5" a="1"/>
  <c r="AA116" i="5" s="1"/>
  <c r="AA117" i="5" a="1"/>
  <c r="AA117" i="5" s="1"/>
  <c r="AA118" i="5" a="1"/>
  <c r="AA118" i="5" s="1"/>
  <c r="AA119" i="5" a="1"/>
  <c r="AA119" i="5" s="1"/>
  <c r="AA120" i="5" a="1"/>
  <c r="AA120" i="5" s="1"/>
  <c r="AA121" i="5" a="1"/>
  <c r="AA121" i="5" s="1"/>
  <c r="AA122" i="5" a="1"/>
  <c r="AA122" i="5" s="1"/>
  <c r="AA123" i="5" a="1"/>
  <c r="AA123" i="5" s="1"/>
  <c r="AA124" i="5" a="1"/>
  <c r="AA124" i="5" s="1"/>
  <c r="AA125" i="5" a="1"/>
  <c r="AA125" i="5" s="1"/>
  <c r="AA126" i="5" a="1"/>
  <c r="AA126" i="5" s="1"/>
  <c r="AA127" i="5" a="1"/>
  <c r="AA127" i="5" s="1"/>
  <c r="AA128" i="5" a="1"/>
  <c r="AA128" i="5" s="1"/>
  <c r="AA129" i="5" a="1"/>
  <c r="AA129" i="5" s="1"/>
  <c r="AA130" i="5" a="1"/>
  <c r="AA130" i="5" s="1"/>
  <c r="AA131" i="5" a="1"/>
  <c r="AA131" i="5" s="1"/>
  <c r="AA132" i="5" a="1"/>
  <c r="AA132" i="5" s="1"/>
  <c r="AA133" i="5" a="1"/>
  <c r="AA133" i="5" s="1"/>
  <c r="AA134" i="5" a="1"/>
  <c r="AA134" i="5" s="1"/>
  <c r="AA135" i="5" a="1"/>
  <c r="AA135" i="5" s="1"/>
  <c r="AA136" i="5" a="1"/>
  <c r="AA136" i="5" s="1"/>
  <c r="AA137" i="5" a="1"/>
  <c r="AA137" i="5" s="1"/>
  <c r="AA138" i="5" a="1"/>
  <c r="AA138" i="5" s="1"/>
  <c r="AA139" i="5" a="1"/>
  <c r="AA139" i="5" s="1"/>
  <c r="AA140" i="5" a="1"/>
  <c r="AA140" i="5" s="1"/>
  <c r="AA141" i="5" a="1"/>
  <c r="AA141" i="5" s="1"/>
  <c r="AA142" i="5" a="1"/>
  <c r="AA142" i="5" s="1"/>
  <c r="AA143" i="5" a="1"/>
  <c r="AA143" i="5" s="1"/>
  <c r="AA144" i="5" a="1"/>
  <c r="AA144" i="5" s="1"/>
  <c r="AA145" i="5" a="1"/>
  <c r="AA145" i="5" s="1"/>
  <c r="AA146" i="5" a="1"/>
  <c r="AA146" i="5" s="1"/>
  <c r="AA147" i="5" a="1"/>
  <c r="AA147" i="5" s="1"/>
  <c r="AA148" i="5" a="1"/>
  <c r="AA148" i="5" s="1"/>
  <c r="AA149" i="5" a="1"/>
  <c r="AA149" i="5" s="1"/>
  <c r="AA150" i="5" a="1"/>
  <c r="AA150" i="5" s="1"/>
  <c r="AA151" i="5" a="1"/>
  <c r="AA151" i="5" s="1"/>
  <c r="AA152" i="5" a="1"/>
  <c r="AA152" i="5" s="1"/>
  <c r="AA153" i="5" a="1"/>
  <c r="AA153" i="5" s="1"/>
  <c r="AA154" i="5" a="1"/>
  <c r="AA154" i="5" s="1"/>
  <c r="AA155" i="5" a="1"/>
  <c r="AA155" i="5" s="1"/>
  <c r="AA156" i="5" a="1"/>
  <c r="AA156" i="5" s="1"/>
  <c r="AA157" i="5" a="1"/>
  <c r="AA157" i="5" s="1"/>
  <c r="AA158" i="5" a="1"/>
  <c r="AA158" i="5" s="1"/>
  <c r="AA159" i="5" a="1"/>
  <c r="AA159" i="5" s="1"/>
  <c r="AA160" i="5" a="1"/>
  <c r="AA160" i="5" s="1"/>
  <c r="AA161" i="5" a="1"/>
  <c r="AA161" i="5" s="1"/>
  <c r="AA162" i="5" a="1"/>
  <c r="AA162" i="5" s="1"/>
  <c r="AA163" i="5" a="1"/>
  <c r="AA163" i="5" s="1"/>
  <c r="AA164" i="5" a="1"/>
  <c r="AA164" i="5" s="1"/>
  <c r="AA165" i="5" a="1"/>
  <c r="AA165" i="5" s="1"/>
  <c r="AA166" i="5" a="1"/>
  <c r="AA166" i="5" s="1"/>
  <c r="AA167" i="5" a="1"/>
  <c r="AA167" i="5" s="1"/>
  <c r="AA168" i="5" a="1"/>
  <c r="AA168" i="5" s="1"/>
  <c r="AA169" i="5" a="1"/>
  <c r="AA169" i="5" s="1"/>
  <c r="AA170" i="5" a="1"/>
  <c r="AA170" i="5" s="1"/>
  <c r="AA171" i="5" a="1"/>
  <c r="AA171" i="5" s="1"/>
  <c r="AA172" i="5" a="1"/>
  <c r="AA172" i="5" s="1"/>
  <c r="AA173" i="5" a="1"/>
  <c r="AA173" i="5" s="1"/>
  <c r="AA174" i="5" a="1"/>
  <c r="AA174" i="5" s="1"/>
  <c r="AA175" i="5" a="1"/>
  <c r="AA175" i="5" s="1"/>
  <c r="AA176" i="5" a="1"/>
  <c r="AA176" i="5" s="1"/>
  <c r="AA177" i="5" a="1"/>
  <c r="AA177" i="5" s="1"/>
  <c r="AA178" i="5" a="1"/>
  <c r="AA178" i="5" s="1"/>
  <c r="AA179" i="5" a="1"/>
  <c r="AA179" i="5" s="1"/>
  <c r="AA180" i="5" a="1"/>
  <c r="AA180" i="5" s="1"/>
  <c r="AA181" i="5" a="1"/>
  <c r="AA181" i="5" s="1"/>
  <c r="AA182" i="5" a="1"/>
  <c r="AA182" i="5" s="1"/>
  <c r="AA183" i="5" a="1"/>
  <c r="AA183" i="5" s="1"/>
  <c r="AA184" i="5" a="1"/>
  <c r="AA184" i="5" s="1"/>
  <c r="AA185" i="5" a="1"/>
  <c r="AA185" i="5" s="1"/>
  <c r="AA186" i="5" a="1"/>
  <c r="AA186" i="5" s="1"/>
  <c r="AA187" i="5" a="1"/>
  <c r="AA187" i="5" s="1"/>
  <c r="AA188" i="5" a="1"/>
  <c r="AA188" i="5" s="1"/>
  <c r="AA189" i="5" a="1"/>
  <c r="AA189" i="5" s="1"/>
  <c r="AA190" i="5" a="1"/>
  <c r="AA190" i="5" s="1"/>
  <c r="AA191" i="5" a="1"/>
  <c r="AA191" i="5" s="1"/>
  <c r="AA192" i="5" a="1"/>
  <c r="AA192" i="5" s="1"/>
  <c r="AA193" i="5" a="1"/>
  <c r="AA193" i="5" s="1"/>
  <c r="AA194" i="5" a="1"/>
  <c r="AA194" i="5" s="1"/>
  <c r="AA195" i="5" a="1"/>
  <c r="AA195" i="5" s="1"/>
  <c r="AA196" i="5" a="1"/>
  <c r="AA196" i="5" s="1"/>
  <c r="AA197" i="5" a="1"/>
  <c r="AA197" i="5" s="1"/>
  <c r="AA198" i="5" a="1"/>
  <c r="AA198" i="5" s="1"/>
  <c r="AA199" i="5" a="1"/>
  <c r="AA199" i="5" s="1"/>
  <c r="AA200" i="5" a="1"/>
  <c r="AA200" i="5" s="1"/>
  <c r="AA201" i="5" a="1"/>
  <c r="AA201" i="5" s="1"/>
  <c r="AA202" i="5" a="1"/>
  <c r="AA202" i="5" s="1"/>
  <c r="AA203" i="5" a="1"/>
  <c r="AA203" i="5" s="1"/>
  <c r="AA204" i="5" a="1"/>
  <c r="AA204" i="5" s="1"/>
  <c r="AA205" i="5" a="1"/>
  <c r="AA205" i="5" s="1"/>
  <c r="AA206" i="5" a="1"/>
  <c r="AA206" i="5" s="1"/>
  <c r="AA207" i="5" a="1"/>
  <c r="AA207" i="5" s="1"/>
  <c r="AA208" i="5" a="1"/>
  <c r="AA208" i="5" s="1"/>
  <c r="AA209" i="5" a="1"/>
  <c r="AA209" i="5" s="1"/>
  <c r="AA210" i="5" a="1"/>
  <c r="AA210" i="5" s="1"/>
  <c r="AA211" i="5" a="1"/>
  <c r="AA211" i="5" s="1"/>
  <c r="AA212" i="5" a="1"/>
  <c r="AA212" i="5" s="1"/>
  <c r="AA213" i="5" a="1"/>
  <c r="AA213" i="5" s="1"/>
  <c r="AA214" i="5" a="1"/>
  <c r="AA214" i="5" s="1"/>
  <c r="AA215" i="5" a="1"/>
  <c r="AA215" i="5" s="1"/>
  <c r="AA216" i="5" a="1"/>
  <c r="AA216" i="5" s="1"/>
  <c r="AA217" i="5" a="1"/>
  <c r="AA217" i="5" s="1"/>
  <c r="AA218" i="5" a="1"/>
  <c r="AA218" i="5" s="1"/>
  <c r="AA219" i="5" a="1"/>
  <c r="AA219" i="5" s="1"/>
  <c r="AA220" i="5" a="1"/>
  <c r="AA220" i="5" s="1"/>
  <c r="AA221" i="5" a="1"/>
  <c r="AA221" i="5" s="1"/>
  <c r="AA222" i="5" a="1"/>
  <c r="AA222" i="5" s="1"/>
  <c r="AA223" i="5" a="1"/>
  <c r="AA223" i="5" s="1"/>
  <c r="AA224" i="5" a="1"/>
  <c r="AA224" i="5" s="1"/>
  <c r="AA225" i="5" a="1"/>
  <c r="AA225" i="5" s="1"/>
  <c r="AA2" i="5" a="1"/>
  <c r="AA2" i="5" s="1"/>
  <c r="Z3" i="5" a="1"/>
  <c r="Z3" i="5" s="1"/>
  <c r="Z4" i="5" a="1"/>
  <c r="Z4" i="5" s="1"/>
  <c r="Z5" i="5" a="1"/>
  <c r="Z5" i="5" s="1"/>
  <c r="Z6" i="5" a="1"/>
  <c r="Z6" i="5" s="1"/>
  <c r="Z7" i="5" a="1"/>
  <c r="Z7" i="5" s="1"/>
  <c r="Z8" i="5" a="1"/>
  <c r="Z8" i="5" s="1"/>
  <c r="Z9" i="5" a="1"/>
  <c r="Z9" i="5" s="1"/>
  <c r="Z10" i="5" a="1"/>
  <c r="Z10" i="5" s="1"/>
  <c r="Z11" i="5" a="1"/>
  <c r="Z11" i="5" s="1"/>
  <c r="Z12" i="5" a="1"/>
  <c r="Z12" i="5" s="1"/>
  <c r="Z13" i="5" a="1"/>
  <c r="Z13" i="5" s="1"/>
  <c r="Z14" i="5" a="1"/>
  <c r="Z14" i="5" s="1"/>
  <c r="Z15" i="5" a="1"/>
  <c r="Z15" i="5" s="1"/>
  <c r="Z16" i="5" a="1"/>
  <c r="Z16" i="5" s="1"/>
  <c r="Z17" i="5" a="1"/>
  <c r="Z17" i="5" s="1"/>
  <c r="Z18" i="5" a="1"/>
  <c r="Z18" i="5" s="1"/>
  <c r="Z19" i="5" a="1"/>
  <c r="Z19" i="5" s="1"/>
  <c r="Z20" i="5" a="1"/>
  <c r="Z20" i="5" s="1"/>
  <c r="Z21" i="5" a="1"/>
  <c r="Z21" i="5" s="1"/>
  <c r="Z22" i="5" a="1"/>
  <c r="Z22" i="5" s="1"/>
  <c r="Z23" i="5" a="1"/>
  <c r="Z23" i="5" s="1"/>
  <c r="Z24" i="5" a="1"/>
  <c r="Z24" i="5" s="1"/>
  <c r="Z25" i="5" a="1"/>
  <c r="Z25" i="5" s="1"/>
  <c r="Z26" i="5" a="1"/>
  <c r="Z26" i="5" s="1"/>
  <c r="Z27" i="5" a="1"/>
  <c r="Z27" i="5" s="1"/>
  <c r="Z28" i="5" a="1"/>
  <c r="Z28" i="5" s="1"/>
  <c r="Z29" i="5" a="1"/>
  <c r="Z29" i="5" s="1"/>
  <c r="Z30" i="5" a="1"/>
  <c r="Z30" i="5" s="1"/>
  <c r="Z31" i="5" a="1"/>
  <c r="Z31" i="5" s="1"/>
  <c r="Z32" i="5" a="1"/>
  <c r="Z32" i="5" s="1"/>
  <c r="Z33" i="5" a="1"/>
  <c r="Z33" i="5" s="1"/>
  <c r="Z34" i="5" a="1"/>
  <c r="Z34" i="5" s="1"/>
  <c r="Z35" i="5" a="1"/>
  <c r="Z35" i="5" s="1"/>
  <c r="Z36" i="5" a="1"/>
  <c r="Z36" i="5" s="1"/>
  <c r="Z37" i="5" a="1"/>
  <c r="Z37" i="5" s="1"/>
  <c r="Z38" i="5" a="1"/>
  <c r="Z38" i="5" s="1"/>
  <c r="Z39" i="5" a="1"/>
  <c r="Z39" i="5" s="1"/>
  <c r="Z40" i="5" a="1"/>
  <c r="Z40" i="5" s="1"/>
  <c r="Z41" i="5" a="1"/>
  <c r="Z41" i="5" s="1"/>
  <c r="Z42" i="5" a="1"/>
  <c r="Z42" i="5" s="1"/>
  <c r="Z43" i="5" a="1"/>
  <c r="Z43" i="5" s="1"/>
  <c r="Z44" i="5" a="1"/>
  <c r="Z44" i="5" s="1"/>
  <c r="Z45" i="5" a="1"/>
  <c r="Z45" i="5" s="1"/>
  <c r="Z46" i="5" a="1"/>
  <c r="Z46" i="5" s="1"/>
  <c r="Z47" i="5" a="1"/>
  <c r="Z47" i="5" s="1"/>
  <c r="Z48" i="5" a="1"/>
  <c r="Z48" i="5" s="1"/>
  <c r="Z49" i="5" a="1"/>
  <c r="Z49" i="5" s="1"/>
  <c r="Z50" i="5" a="1"/>
  <c r="Z50" i="5" s="1"/>
  <c r="Z51" i="5" a="1"/>
  <c r="Z51" i="5" s="1"/>
  <c r="Z52" i="5" a="1"/>
  <c r="Z52" i="5" s="1"/>
  <c r="Z53" i="5" a="1"/>
  <c r="Z53" i="5" s="1"/>
  <c r="Z54" i="5" a="1"/>
  <c r="Z54" i="5" s="1"/>
  <c r="Z55" i="5" a="1"/>
  <c r="Z55" i="5" s="1"/>
  <c r="Z56" i="5" a="1"/>
  <c r="Z56" i="5" s="1"/>
  <c r="Z57" i="5" a="1"/>
  <c r="Z57" i="5" s="1"/>
  <c r="Z58" i="5" a="1"/>
  <c r="Z58" i="5" s="1"/>
  <c r="Z59" i="5" a="1"/>
  <c r="Z59" i="5" s="1"/>
  <c r="Z60" i="5" a="1"/>
  <c r="Z60" i="5" s="1"/>
  <c r="Z61" i="5" a="1"/>
  <c r="Z61" i="5" s="1"/>
  <c r="Z62" i="5" a="1"/>
  <c r="Z62" i="5" s="1"/>
  <c r="Z63" i="5" a="1"/>
  <c r="Z63" i="5" s="1"/>
  <c r="Z64" i="5" a="1"/>
  <c r="Z64" i="5" s="1"/>
  <c r="Z65" i="5" a="1"/>
  <c r="Z65" i="5" s="1"/>
  <c r="Z66" i="5" a="1"/>
  <c r="Z66" i="5" s="1"/>
  <c r="Z67" i="5" a="1"/>
  <c r="Z67" i="5" s="1"/>
  <c r="Z68" i="5" a="1"/>
  <c r="Z68" i="5" s="1"/>
  <c r="Z69" i="5" a="1"/>
  <c r="Z69" i="5" s="1"/>
  <c r="Z70" i="5" a="1"/>
  <c r="Z70" i="5" s="1"/>
  <c r="Z71" i="5" a="1"/>
  <c r="Z71" i="5" s="1"/>
  <c r="Z72" i="5" a="1"/>
  <c r="Z72" i="5" s="1"/>
  <c r="Z73" i="5" a="1"/>
  <c r="Z73" i="5" s="1"/>
  <c r="Z74" i="5" a="1"/>
  <c r="Z74" i="5" s="1"/>
  <c r="Z75" i="5" a="1"/>
  <c r="Z75" i="5" s="1"/>
  <c r="Z76" i="5" a="1"/>
  <c r="Z76" i="5" s="1"/>
  <c r="Z77" i="5" a="1"/>
  <c r="Z77" i="5" s="1"/>
  <c r="Z78" i="5" a="1"/>
  <c r="Z78" i="5" s="1"/>
  <c r="Z79" i="5" a="1"/>
  <c r="Z79" i="5" s="1"/>
  <c r="Z80" i="5" a="1"/>
  <c r="Z80" i="5" s="1"/>
  <c r="Z81" i="5" a="1"/>
  <c r="Z81" i="5" s="1"/>
  <c r="Z82" i="5" a="1"/>
  <c r="Z82" i="5" s="1"/>
  <c r="Z83" i="5" a="1"/>
  <c r="Z83" i="5" s="1"/>
  <c r="Z84" i="5" a="1"/>
  <c r="Z84" i="5" s="1"/>
  <c r="Z85" i="5" a="1"/>
  <c r="Z85" i="5" s="1"/>
  <c r="Z86" i="5" a="1"/>
  <c r="Z86" i="5" s="1"/>
  <c r="Z87" i="5" a="1"/>
  <c r="Z87" i="5" s="1"/>
  <c r="Z88" i="5" a="1"/>
  <c r="Z88" i="5" s="1"/>
  <c r="Z89" i="5" a="1"/>
  <c r="Z89" i="5" s="1"/>
  <c r="Z90" i="5" a="1"/>
  <c r="Z90" i="5" s="1"/>
  <c r="Z91" i="5" a="1"/>
  <c r="Z91" i="5" s="1"/>
  <c r="Z92" i="5" a="1"/>
  <c r="Z92" i="5" s="1"/>
  <c r="Z93" i="5" a="1"/>
  <c r="Z93" i="5" s="1"/>
  <c r="Z94" i="5" a="1"/>
  <c r="Z94" i="5" s="1"/>
  <c r="Z95" i="5" a="1"/>
  <c r="Z95" i="5" s="1"/>
  <c r="Z96" i="5" a="1"/>
  <c r="Z96" i="5" s="1"/>
  <c r="Z97" i="5" a="1"/>
  <c r="Z97" i="5" s="1"/>
  <c r="Z98" i="5" a="1"/>
  <c r="Z98" i="5" s="1"/>
  <c r="Z99" i="5" a="1"/>
  <c r="Z99" i="5" s="1"/>
  <c r="Z100" i="5" a="1"/>
  <c r="Z100" i="5" s="1"/>
  <c r="Z101" i="5" a="1"/>
  <c r="Z101" i="5" s="1"/>
  <c r="Z102" i="5" a="1"/>
  <c r="Z102" i="5" s="1"/>
  <c r="Z103" i="5" a="1"/>
  <c r="Z103" i="5" s="1"/>
  <c r="Z104" i="5" a="1"/>
  <c r="Z104" i="5" s="1"/>
  <c r="Z105" i="5" a="1"/>
  <c r="Z105" i="5" s="1"/>
  <c r="Z106" i="5" a="1"/>
  <c r="Z106" i="5" s="1"/>
  <c r="Z107" i="5" a="1"/>
  <c r="Z107" i="5" s="1"/>
  <c r="Z108" i="5" a="1"/>
  <c r="Z108" i="5" s="1"/>
  <c r="Z109" i="5" a="1"/>
  <c r="Z109" i="5" s="1"/>
  <c r="Z110" i="5" a="1"/>
  <c r="Z110" i="5" s="1"/>
  <c r="Z111" i="5" a="1"/>
  <c r="Z111" i="5" s="1"/>
  <c r="Z112" i="5" a="1"/>
  <c r="Z112" i="5" s="1"/>
  <c r="Z113" i="5" a="1"/>
  <c r="Z113" i="5" s="1"/>
  <c r="Z114" i="5" a="1"/>
  <c r="Z114" i="5" s="1"/>
  <c r="Z115" i="5" a="1"/>
  <c r="Z115" i="5" s="1"/>
  <c r="Z116" i="5" a="1"/>
  <c r="Z116" i="5" s="1"/>
  <c r="Z117" i="5" a="1"/>
  <c r="Z117" i="5" s="1"/>
  <c r="Z118" i="5" a="1"/>
  <c r="Z118" i="5" s="1"/>
  <c r="Z119" i="5" a="1"/>
  <c r="Z119" i="5" s="1"/>
  <c r="Z120" i="5" a="1"/>
  <c r="Z120" i="5" s="1"/>
  <c r="Z121" i="5" a="1"/>
  <c r="Z121" i="5" s="1"/>
  <c r="Z122" i="5" a="1"/>
  <c r="Z122" i="5" s="1"/>
  <c r="Z123" i="5" a="1"/>
  <c r="Z123" i="5" s="1"/>
  <c r="Z124" i="5" a="1"/>
  <c r="Z124" i="5" s="1"/>
  <c r="Z125" i="5" a="1"/>
  <c r="Z125" i="5" s="1"/>
  <c r="Z126" i="5" a="1"/>
  <c r="Z126" i="5" s="1"/>
  <c r="Z127" i="5" a="1"/>
  <c r="Z127" i="5" s="1"/>
  <c r="Z128" i="5" a="1"/>
  <c r="Z128" i="5" s="1"/>
  <c r="Z129" i="5" a="1"/>
  <c r="Z129" i="5" s="1"/>
  <c r="Z130" i="5" a="1"/>
  <c r="Z130" i="5" s="1"/>
  <c r="Z131" i="5" a="1"/>
  <c r="Z131" i="5" s="1"/>
  <c r="Z132" i="5" a="1"/>
  <c r="Z132" i="5" s="1"/>
  <c r="Z133" i="5" a="1"/>
  <c r="Z133" i="5" s="1"/>
  <c r="Z134" i="5" a="1"/>
  <c r="Z134" i="5" s="1"/>
  <c r="Z135" i="5" a="1"/>
  <c r="Z135" i="5" s="1"/>
  <c r="Z136" i="5" a="1"/>
  <c r="Z136" i="5" s="1"/>
  <c r="Z137" i="5" a="1"/>
  <c r="Z137" i="5" s="1"/>
  <c r="Z138" i="5" a="1"/>
  <c r="Z138" i="5" s="1"/>
  <c r="Z139" i="5" a="1"/>
  <c r="Z139" i="5" s="1"/>
  <c r="Z140" i="5" a="1"/>
  <c r="Z140" i="5" s="1"/>
  <c r="Z141" i="5" a="1"/>
  <c r="Z141" i="5" s="1"/>
  <c r="Z142" i="5" a="1"/>
  <c r="Z142" i="5" s="1"/>
  <c r="Z143" i="5" a="1"/>
  <c r="Z143" i="5" s="1"/>
  <c r="Z144" i="5" a="1"/>
  <c r="Z144" i="5" s="1"/>
  <c r="Z145" i="5" a="1"/>
  <c r="Z145" i="5" s="1"/>
  <c r="Z146" i="5" a="1"/>
  <c r="Z146" i="5" s="1"/>
  <c r="Z147" i="5" a="1"/>
  <c r="Z147" i="5" s="1"/>
  <c r="Z148" i="5" a="1"/>
  <c r="Z148" i="5" s="1"/>
  <c r="Z149" i="5" a="1"/>
  <c r="Z149" i="5" s="1"/>
  <c r="Z150" i="5" a="1"/>
  <c r="Z150" i="5" s="1"/>
  <c r="Z151" i="5" a="1"/>
  <c r="Z151" i="5" s="1"/>
  <c r="Z152" i="5" a="1"/>
  <c r="Z152" i="5" s="1"/>
  <c r="Z153" i="5" a="1"/>
  <c r="Z153" i="5" s="1"/>
  <c r="Z154" i="5" a="1"/>
  <c r="Z154" i="5" s="1"/>
  <c r="Z155" i="5" a="1"/>
  <c r="Z155" i="5" s="1"/>
  <c r="Z156" i="5" a="1"/>
  <c r="Z156" i="5" s="1"/>
  <c r="Z157" i="5" a="1"/>
  <c r="Z157" i="5" s="1"/>
  <c r="Z158" i="5" a="1"/>
  <c r="Z158" i="5" s="1"/>
  <c r="Z159" i="5" a="1"/>
  <c r="Z159" i="5" s="1"/>
  <c r="Z160" i="5" a="1"/>
  <c r="Z160" i="5" s="1"/>
  <c r="Z161" i="5" a="1"/>
  <c r="Z161" i="5" s="1"/>
  <c r="Z162" i="5" a="1"/>
  <c r="Z162" i="5" s="1"/>
  <c r="Z163" i="5" a="1"/>
  <c r="Z163" i="5" s="1"/>
  <c r="Z164" i="5" a="1"/>
  <c r="Z164" i="5" s="1"/>
  <c r="Z165" i="5" a="1"/>
  <c r="Z165" i="5" s="1"/>
  <c r="Z166" i="5" a="1"/>
  <c r="Z166" i="5" s="1"/>
  <c r="Z167" i="5" a="1"/>
  <c r="Z167" i="5" s="1"/>
  <c r="Z168" i="5" a="1"/>
  <c r="Z168" i="5" s="1"/>
  <c r="Z169" i="5" a="1"/>
  <c r="Z169" i="5" s="1"/>
  <c r="Z170" i="5" a="1"/>
  <c r="Z170" i="5" s="1"/>
  <c r="Z171" i="5" a="1"/>
  <c r="Z171" i="5" s="1"/>
  <c r="Z172" i="5" a="1"/>
  <c r="Z172" i="5" s="1"/>
  <c r="Z173" i="5" a="1"/>
  <c r="Z173" i="5" s="1"/>
  <c r="Z174" i="5" a="1"/>
  <c r="Z174" i="5" s="1"/>
  <c r="Z175" i="5" a="1"/>
  <c r="Z175" i="5" s="1"/>
  <c r="Z176" i="5" a="1"/>
  <c r="Z176" i="5" s="1"/>
  <c r="Z177" i="5" a="1"/>
  <c r="Z177" i="5" s="1"/>
  <c r="Z178" i="5" a="1"/>
  <c r="Z178" i="5" s="1"/>
  <c r="Z179" i="5" a="1"/>
  <c r="Z179" i="5" s="1"/>
  <c r="Z180" i="5" a="1"/>
  <c r="Z180" i="5" s="1"/>
  <c r="Z181" i="5" a="1"/>
  <c r="Z181" i="5" s="1"/>
  <c r="Z182" i="5" a="1"/>
  <c r="Z182" i="5" s="1"/>
  <c r="Z183" i="5" a="1"/>
  <c r="Z183" i="5" s="1"/>
  <c r="Z184" i="5" a="1"/>
  <c r="Z184" i="5" s="1"/>
  <c r="Z185" i="5" a="1"/>
  <c r="Z185" i="5" s="1"/>
  <c r="Z186" i="5" a="1"/>
  <c r="Z186" i="5" s="1"/>
  <c r="Z187" i="5" a="1"/>
  <c r="Z187" i="5" s="1"/>
  <c r="Z188" i="5" a="1"/>
  <c r="Z188" i="5" s="1"/>
  <c r="Z189" i="5" a="1"/>
  <c r="Z189" i="5" s="1"/>
  <c r="Z190" i="5" a="1"/>
  <c r="Z190" i="5" s="1"/>
  <c r="Z191" i="5" a="1"/>
  <c r="Z191" i="5" s="1"/>
  <c r="Z192" i="5" a="1"/>
  <c r="Z192" i="5" s="1"/>
  <c r="Z193" i="5" a="1"/>
  <c r="Z193" i="5" s="1"/>
  <c r="Z194" i="5" a="1"/>
  <c r="Z194" i="5" s="1"/>
  <c r="Z195" i="5" a="1"/>
  <c r="Z195" i="5" s="1"/>
  <c r="Z196" i="5" a="1"/>
  <c r="Z196" i="5" s="1"/>
  <c r="Z197" i="5" a="1"/>
  <c r="Z197" i="5" s="1"/>
  <c r="Z198" i="5" a="1"/>
  <c r="Z198" i="5" s="1"/>
  <c r="Z199" i="5" a="1"/>
  <c r="Z199" i="5" s="1"/>
  <c r="Z200" i="5" a="1"/>
  <c r="Z200" i="5" s="1"/>
  <c r="Z201" i="5" a="1"/>
  <c r="Z201" i="5" s="1"/>
  <c r="Z202" i="5" a="1"/>
  <c r="Z202" i="5" s="1"/>
  <c r="Z203" i="5" a="1"/>
  <c r="Z203" i="5" s="1"/>
  <c r="Z204" i="5" a="1"/>
  <c r="Z204" i="5" s="1"/>
  <c r="Z205" i="5" a="1"/>
  <c r="Z205" i="5" s="1"/>
  <c r="Z206" i="5" a="1"/>
  <c r="Z206" i="5" s="1"/>
  <c r="Z207" i="5" a="1"/>
  <c r="Z207" i="5" s="1"/>
  <c r="Z208" i="5" a="1"/>
  <c r="Z208" i="5" s="1"/>
  <c r="Z209" i="5" a="1"/>
  <c r="Z209" i="5" s="1"/>
  <c r="Z210" i="5" a="1"/>
  <c r="Z210" i="5" s="1"/>
  <c r="Z211" i="5" a="1"/>
  <c r="Z211" i="5" s="1"/>
  <c r="Z212" i="5" a="1"/>
  <c r="Z212" i="5" s="1"/>
  <c r="Z213" i="5" a="1"/>
  <c r="Z213" i="5" s="1"/>
  <c r="Z214" i="5" a="1"/>
  <c r="Z214" i="5" s="1"/>
  <c r="Z215" i="5" a="1"/>
  <c r="Z215" i="5" s="1"/>
  <c r="Z216" i="5" a="1"/>
  <c r="Z216" i="5" s="1"/>
  <c r="Z217" i="5" a="1"/>
  <c r="Z217" i="5" s="1"/>
  <c r="Z218" i="5" a="1"/>
  <c r="Z218" i="5" s="1"/>
  <c r="Z219" i="5" a="1"/>
  <c r="Z219" i="5" s="1"/>
  <c r="Z220" i="5" a="1"/>
  <c r="Z220" i="5" s="1"/>
  <c r="Z221" i="5" a="1"/>
  <c r="Z221" i="5" s="1"/>
  <c r="Z222" i="5" a="1"/>
  <c r="Z222" i="5" s="1"/>
  <c r="Z223" i="5" a="1"/>
  <c r="Z223" i="5" s="1"/>
  <c r="Z224" i="5" a="1"/>
  <c r="Z224" i="5" s="1"/>
  <c r="Z225" i="5" a="1"/>
  <c r="Z225" i="5" s="1"/>
  <c r="Z2" i="5" a="1"/>
  <c r="Z2" i="5" s="1"/>
  <c r="Y225" i="5" a="1"/>
  <c r="Y225" i="5" s="1"/>
  <c r="Y224" i="5" a="1"/>
  <c r="Y224" i="5" s="1"/>
  <c r="Y223" i="5" a="1"/>
  <c r="Y223" i="5" s="1"/>
  <c r="Y222" i="5" a="1"/>
  <c r="Y222" i="5" s="1"/>
  <c r="Y221" i="5" a="1"/>
  <c r="Y221" i="5" s="1"/>
  <c r="Y220" i="5" a="1"/>
  <c r="Y220" i="5" s="1"/>
  <c r="Y219" i="5" a="1"/>
  <c r="Y219" i="5" s="1"/>
  <c r="Y218" i="5" a="1"/>
  <c r="Y218" i="5" s="1"/>
  <c r="Y217" i="5" a="1"/>
  <c r="Y217" i="5" s="1"/>
  <c r="Y216" i="5" a="1"/>
  <c r="Y216" i="5" s="1"/>
  <c r="Y215" i="5" a="1"/>
  <c r="Y215" i="5" s="1"/>
  <c r="Y214" i="5" a="1"/>
  <c r="Y214" i="5" s="1"/>
  <c r="Y213" i="5" a="1"/>
  <c r="Y213" i="5" s="1"/>
  <c r="Y212" i="5" a="1"/>
  <c r="Y212" i="5" s="1"/>
  <c r="Y211" i="5" a="1"/>
  <c r="Y211" i="5" s="1"/>
  <c r="Y210" i="5" a="1"/>
  <c r="Y210" i="5" s="1"/>
  <c r="Y209" i="5" a="1"/>
  <c r="Y209" i="5" s="1"/>
  <c r="Y208" i="5" a="1"/>
  <c r="Y208" i="5" s="1"/>
  <c r="Y207" i="5" a="1"/>
  <c r="Y207" i="5" s="1"/>
  <c r="Y206" i="5" a="1"/>
  <c r="Y206" i="5" s="1"/>
  <c r="Y205" i="5" a="1"/>
  <c r="Y205" i="5" s="1"/>
  <c r="Y204" i="5" a="1"/>
  <c r="Y204" i="5" s="1"/>
  <c r="Y203" i="5" a="1"/>
  <c r="Y203" i="5" s="1"/>
  <c r="Y202" i="5" a="1"/>
  <c r="Y202" i="5" s="1"/>
  <c r="Y201" i="5" a="1"/>
  <c r="Y201" i="5" s="1"/>
  <c r="Y200" i="5" a="1"/>
  <c r="Y200" i="5" s="1"/>
  <c r="Y199" i="5" a="1"/>
  <c r="Y199" i="5" s="1"/>
  <c r="Y198" i="5" a="1"/>
  <c r="Y198" i="5" s="1"/>
  <c r="Y197" i="5" a="1"/>
  <c r="Y197" i="5" s="1"/>
  <c r="Y196" i="5" a="1"/>
  <c r="Y196" i="5" s="1"/>
  <c r="Y195" i="5" a="1"/>
  <c r="Y195" i="5" s="1"/>
  <c r="Y194" i="5" a="1"/>
  <c r="Y194" i="5" s="1"/>
  <c r="Y193" i="5" a="1"/>
  <c r="Y193" i="5" s="1"/>
  <c r="Y192" i="5" a="1"/>
  <c r="Y192" i="5" s="1"/>
  <c r="Y191" i="5" a="1"/>
  <c r="Y191" i="5" s="1"/>
  <c r="Y190" i="5" a="1"/>
  <c r="Y190" i="5" s="1"/>
  <c r="Y189" i="5" a="1"/>
  <c r="Y189" i="5" s="1"/>
  <c r="Y188" i="5" a="1"/>
  <c r="Y188" i="5" s="1"/>
  <c r="Y187" i="5" a="1"/>
  <c r="Y187" i="5" s="1"/>
  <c r="Y186" i="5" a="1"/>
  <c r="Y186" i="5" s="1"/>
  <c r="Y185" i="5" a="1"/>
  <c r="Y185" i="5" s="1"/>
  <c r="Y184" i="5" a="1"/>
  <c r="Y184" i="5" s="1"/>
  <c r="Y183" i="5" a="1"/>
  <c r="Y183" i="5" s="1"/>
  <c r="Y182" i="5" a="1"/>
  <c r="Y182" i="5" s="1"/>
  <c r="Y181" i="5" a="1"/>
  <c r="Y181" i="5" s="1"/>
  <c r="Y180" i="5" a="1"/>
  <c r="Y180" i="5" s="1"/>
  <c r="Y179" i="5" a="1"/>
  <c r="Y179" i="5" s="1"/>
  <c r="Y178" i="5" a="1"/>
  <c r="Y178" i="5" s="1"/>
  <c r="Y177" i="5" a="1"/>
  <c r="Y177" i="5" s="1"/>
  <c r="Y176" i="5" a="1"/>
  <c r="Y176" i="5" s="1"/>
  <c r="Y175" i="5" a="1"/>
  <c r="Y175" i="5" s="1"/>
  <c r="Y174" i="5" a="1"/>
  <c r="Y174" i="5" s="1"/>
  <c r="Y173" i="5" a="1"/>
  <c r="Y173" i="5" s="1"/>
  <c r="Y172" i="5" a="1"/>
  <c r="Y172" i="5" s="1"/>
  <c r="Y171" i="5" a="1"/>
  <c r="Y171" i="5" s="1"/>
  <c r="Y170" i="5" a="1"/>
  <c r="Y170" i="5" s="1"/>
  <c r="Y169" i="5" a="1"/>
  <c r="Y169" i="5" s="1"/>
  <c r="Y168" i="5" a="1"/>
  <c r="Y168" i="5" s="1"/>
  <c r="Y167" i="5" a="1"/>
  <c r="Y167" i="5" s="1"/>
  <c r="Y166" i="5" a="1"/>
  <c r="Y166" i="5" s="1"/>
  <c r="Y165" i="5" a="1"/>
  <c r="Y165" i="5" s="1"/>
  <c r="Y164" i="5" a="1"/>
  <c r="Y164" i="5" s="1"/>
  <c r="Y163" i="5" a="1"/>
  <c r="Y163" i="5" s="1"/>
  <c r="Y162" i="5" a="1"/>
  <c r="Y162" i="5" s="1"/>
  <c r="Y161" i="5" a="1"/>
  <c r="Y161" i="5" s="1"/>
  <c r="Y160" i="5" a="1"/>
  <c r="Y160" i="5" s="1"/>
  <c r="Y159" i="5" a="1"/>
  <c r="Y159" i="5" s="1"/>
  <c r="Y158" i="5" a="1"/>
  <c r="Y158" i="5" s="1"/>
  <c r="Y157" i="5" a="1"/>
  <c r="Y157" i="5" s="1"/>
  <c r="Y156" i="5" a="1"/>
  <c r="Y156" i="5" s="1"/>
  <c r="Y155" i="5" a="1"/>
  <c r="Y155" i="5" s="1"/>
  <c r="Y154" i="5" a="1"/>
  <c r="Y154" i="5" s="1"/>
  <c r="Y153" i="5" a="1"/>
  <c r="Y153" i="5" s="1"/>
  <c r="Y152" i="5" a="1"/>
  <c r="Y152" i="5" s="1"/>
  <c r="Y151" i="5" a="1"/>
  <c r="Y151" i="5" s="1"/>
  <c r="Y150" i="5" a="1"/>
  <c r="Y150" i="5" s="1"/>
  <c r="Y149" i="5" a="1"/>
  <c r="Y149" i="5" s="1"/>
  <c r="Y148" i="5" a="1"/>
  <c r="Y148" i="5" s="1"/>
  <c r="Y147" i="5" a="1"/>
  <c r="Y147" i="5" s="1"/>
  <c r="Y146" i="5" a="1"/>
  <c r="Y146" i="5" s="1"/>
  <c r="Y145" i="5" a="1"/>
  <c r="Y145" i="5" s="1"/>
  <c r="Y144" i="5" a="1"/>
  <c r="Y144" i="5" s="1"/>
  <c r="Y143" i="5" a="1"/>
  <c r="Y143" i="5" s="1"/>
  <c r="Y142" i="5" a="1"/>
  <c r="Y142" i="5" s="1"/>
  <c r="Y141" i="5" a="1"/>
  <c r="Y141" i="5" s="1"/>
  <c r="Y140" i="5" a="1"/>
  <c r="Y140" i="5" s="1"/>
  <c r="Y139" i="5" a="1"/>
  <c r="Y139" i="5" s="1"/>
  <c r="Y138" i="5" a="1"/>
  <c r="Y138" i="5" s="1"/>
  <c r="Y137" i="5" a="1"/>
  <c r="Y137" i="5" s="1"/>
  <c r="Y136" i="5" a="1"/>
  <c r="Y136" i="5" s="1"/>
  <c r="Y135" i="5" a="1"/>
  <c r="Y135" i="5" s="1"/>
  <c r="Y134" i="5" a="1"/>
  <c r="Y134" i="5" s="1"/>
  <c r="Y133" i="5" a="1"/>
  <c r="Y133" i="5" s="1"/>
  <c r="Y132" i="5" a="1"/>
  <c r="Y132" i="5" s="1"/>
  <c r="Y131" i="5" a="1"/>
  <c r="Y131" i="5" s="1"/>
  <c r="Y130" i="5" a="1"/>
  <c r="Y130" i="5" s="1"/>
  <c r="Y129" i="5" a="1"/>
  <c r="Y129" i="5" s="1"/>
  <c r="Y128" i="5" a="1"/>
  <c r="Y128" i="5" s="1"/>
  <c r="Y127" i="5" a="1"/>
  <c r="Y127" i="5" s="1"/>
  <c r="Y126" i="5" a="1"/>
  <c r="Y126" i="5" s="1"/>
  <c r="Y125" i="5" a="1"/>
  <c r="Y125" i="5" s="1"/>
  <c r="Y124" i="5" a="1"/>
  <c r="Y124" i="5" s="1"/>
  <c r="Y123" i="5" a="1"/>
  <c r="Y123" i="5" s="1"/>
  <c r="Y122" i="5" a="1"/>
  <c r="Y122" i="5" s="1"/>
  <c r="Y121" i="5" a="1"/>
  <c r="Y121" i="5" s="1"/>
  <c r="Y120" i="5" a="1"/>
  <c r="Y120" i="5" s="1"/>
  <c r="Y119" i="5" a="1"/>
  <c r="Y119" i="5" s="1"/>
  <c r="Y118" i="5" a="1"/>
  <c r="Y118" i="5" s="1"/>
  <c r="Y117" i="5" a="1"/>
  <c r="Y117" i="5" s="1"/>
  <c r="Y116" i="5" a="1"/>
  <c r="Y116" i="5" s="1"/>
  <c r="Y115" i="5" a="1"/>
  <c r="Y115" i="5" s="1"/>
  <c r="Y114" i="5" a="1"/>
  <c r="Y114" i="5" s="1"/>
  <c r="Y113" i="5" a="1"/>
  <c r="Y113" i="5" s="1"/>
  <c r="Y112" i="5" a="1"/>
  <c r="Y112" i="5" s="1"/>
  <c r="Y111" i="5" a="1"/>
  <c r="Y111" i="5" s="1"/>
  <c r="Y110" i="5" a="1"/>
  <c r="Y110" i="5" s="1"/>
  <c r="Y109" i="5" a="1"/>
  <c r="Y109" i="5" s="1"/>
  <c r="Y108" i="5" a="1"/>
  <c r="Y108" i="5" s="1"/>
  <c r="Y107" i="5" a="1"/>
  <c r="Y107" i="5" s="1"/>
  <c r="Y106" i="5" a="1"/>
  <c r="Y106" i="5" s="1"/>
  <c r="Y105" i="5" a="1"/>
  <c r="Y105" i="5" s="1"/>
  <c r="Y104" i="5" a="1"/>
  <c r="Y104" i="5" s="1"/>
  <c r="Y103" i="5" a="1"/>
  <c r="Y103" i="5" s="1"/>
  <c r="Y102" i="5" a="1"/>
  <c r="Y102" i="5" s="1"/>
  <c r="Y101" i="5" a="1"/>
  <c r="Y101" i="5" s="1"/>
  <c r="Y100" i="5" a="1"/>
  <c r="Y100" i="5" s="1"/>
  <c r="Y99" i="5" a="1"/>
  <c r="Y99" i="5" s="1"/>
  <c r="Y98" i="5" a="1"/>
  <c r="Y98" i="5" s="1"/>
  <c r="Y97" i="5" a="1"/>
  <c r="Y97" i="5" s="1"/>
  <c r="Y96" i="5" a="1"/>
  <c r="Y96" i="5" s="1"/>
  <c r="Y95" i="5" a="1"/>
  <c r="Y95" i="5" s="1"/>
  <c r="Y94" i="5" a="1"/>
  <c r="Y94" i="5" s="1"/>
  <c r="Y93" i="5" a="1"/>
  <c r="Y93" i="5" s="1"/>
  <c r="Y92" i="5" a="1"/>
  <c r="Y92" i="5" s="1"/>
  <c r="Y91" i="5" a="1"/>
  <c r="Y91" i="5" s="1"/>
  <c r="Y90" i="5" a="1"/>
  <c r="Y90" i="5" s="1"/>
  <c r="Y89" i="5" a="1"/>
  <c r="Y89" i="5" s="1"/>
  <c r="Y88" i="5" a="1"/>
  <c r="Y88" i="5" s="1"/>
  <c r="Y87" i="5" a="1"/>
  <c r="Y87" i="5" s="1"/>
  <c r="Y86" i="5" a="1"/>
  <c r="Y86" i="5" s="1"/>
  <c r="Y85" i="5" a="1"/>
  <c r="Y85" i="5" s="1"/>
  <c r="Y84" i="5" a="1"/>
  <c r="Y84" i="5" s="1"/>
  <c r="Y83" i="5" a="1"/>
  <c r="Y83" i="5" s="1"/>
  <c r="Y82" i="5" a="1"/>
  <c r="Y82" i="5" s="1"/>
  <c r="Y81" i="5" a="1"/>
  <c r="Y81" i="5" s="1"/>
  <c r="Y80" i="5" a="1"/>
  <c r="Y80" i="5" s="1"/>
  <c r="Y79" i="5" a="1"/>
  <c r="Y79" i="5" s="1"/>
  <c r="Y78" i="5" a="1"/>
  <c r="Y78" i="5" s="1"/>
  <c r="Y77" i="5" a="1"/>
  <c r="Y77" i="5" s="1"/>
  <c r="Y76" i="5" a="1"/>
  <c r="Y76" i="5" s="1"/>
  <c r="Y75" i="5" a="1"/>
  <c r="Y75" i="5" s="1"/>
  <c r="Y74" i="5" a="1"/>
  <c r="Y74" i="5" s="1"/>
  <c r="Y73" i="5" a="1"/>
  <c r="Y73" i="5" s="1"/>
  <c r="Y72" i="5" a="1"/>
  <c r="Y72" i="5" s="1"/>
  <c r="Y71" i="5" a="1"/>
  <c r="Y71" i="5" s="1"/>
  <c r="Y70" i="5" a="1"/>
  <c r="Y70" i="5" s="1"/>
  <c r="Y69" i="5" a="1"/>
  <c r="Y69" i="5" s="1"/>
  <c r="Y68" i="5" a="1"/>
  <c r="Y68" i="5" s="1"/>
  <c r="Y67" i="5" a="1"/>
  <c r="Y67" i="5" s="1"/>
  <c r="Y66" i="5" a="1"/>
  <c r="Y66" i="5" s="1"/>
  <c r="Y65" i="5" a="1"/>
  <c r="Y65" i="5" s="1"/>
  <c r="Y64" i="5" a="1"/>
  <c r="Y64" i="5" s="1"/>
  <c r="Y63" i="5" a="1"/>
  <c r="Y63" i="5" s="1"/>
  <c r="Y62" i="5" a="1"/>
  <c r="Y62" i="5" s="1"/>
  <c r="Y61" i="5" a="1"/>
  <c r="Y61" i="5" s="1"/>
  <c r="Y60" i="5" a="1"/>
  <c r="Y60" i="5" s="1"/>
  <c r="Y59" i="5" a="1"/>
  <c r="Y59" i="5" s="1"/>
  <c r="Y58" i="5" a="1"/>
  <c r="Y58" i="5" s="1"/>
  <c r="Y57" i="5" a="1"/>
  <c r="Y57" i="5" s="1"/>
  <c r="Y56" i="5" a="1"/>
  <c r="Y56" i="5" s="1"/>
  <c r="Y55" i="5" a="1"/>
  <c r="Y55" i="5" s="1"/>
  <c r="Y54" i="5" a="1"/>
  <c r="Y54" i="5" s="1"/>
  <c r="Y53" i="5" a="1"/>
  <c r="Y53" i="5" s="1"/>
  <c r="Y52" i="5" a="1"/>
  <c r="Y52" i="5" s="1"/>
  <c r="Y51" i="5" a="1"/>
  <c r="Y51" i="5" s="1"/>
  <c r="Y50" i="5" a="1"/>
  <c r="Y50" i="5" s="1"/>
  <c r="Y49" i="5" a="1"/>
  <c r="Y49" i="5" s="1"/>
  <c r="Y48" i="5" a="1"/>
  <c r="Y48" i="5" s="1"/>
  <c r="Y47" i="5" a="1"/>
  <c r="Y47" i="5" s="1"/>
  <c r="Y46" i="5" a="1"/>
  <c r="Y46" i="5" s="1"/>
  <c r="Y45" i="5" a="1"/>
  <c r="Y45" i="5" s="1"/>
  <c r="Y44" i="5" a="1"/>
  <c r="Y44" i="5" s="1"/>
  <c r="Y43" i="5" a="1"/>
  <c r="Y43" i="5" s="1"/>
  <c r="Y42" i="5" a="1"/>
  <c r="Y42" i="5" s="1"/>
  <c r="Y41" i="5" a="1"/>
  <c r="Y41" i="5" s="1"/>
  <c r="Y40" i="5" a="1"/>
  <c r="Y40" i="5" s="1"/>
  <c r="Y39" i="5" a="1"/>
  <c r="Y39" i="5" s="1"/>
  <c r="Y38" i="5" a="1"/>
  <c r="Y38" i="5" s="1"/>
  <c r="Y37" i="5" a="1"/>
  <c r="Y37" i="5" s="1"/>
  <c r="Y36" i="5" a="1"/>
  <c r="Y36" i="5" s="1"/>
  <c r="Y35" i="5" a="1"/>
  <c r="Y35" i="5" s="1"/>
  <c r="Y34" i="5" a="1"/>
  <c r="Y34" i="5" s="1"/>
  <c r="Y33" i="5" a="1"/>
  <c r="Y33" i="5" s="1"/>
  <c r="Y32" i="5" a="1"/>
  <c r="Y32" i="5" s="1"/>
  <c r="Y31" i="5" a="1"/>
  <c r="Y31" i="5" s="1"/>
  <c r="Y30" i="5" a="1"/>
  <c r="Y30" i="5" s="1"/>
  <c r="Y29" i="5" a="1"/>
  <c r="Y29" i="5" s="1"/>
  <c r="Y28" i="5" a="1"/>
  <c r="Y28" i="5" s="1"/>
  <c r="Y27" i="5" a="1"/>
  <c r="Y27" i="5" s="1"/>
  <c r="Y26" i="5" a="1"/>
  <c r="Y26" i="5" s="1"/>
  <c r="Y25" i="5" a="1"/>
  <c r="Y25" i="5" s="1"/>
  <c r="Y24" i="5" a="1"/>
  <c r="Y24" i="5" s="1"/>
  <c r="Y23" i="5" a="1"/>
  <c r="Y23" i="5" s="1"/>
  <c r="Y22" i="5" a="1"/>
  <c r="Y22" i="5" s="1"/>
  <c r="Y21" i="5" a="1"/>
  <c r="Y21" i="5" s="1"/>
  <c r="Y20" i="5" a="1"/>
  <c r="Y20" i="5" s="1"/>
  <c r="Y19" i="5" a="1"/>
  <c r="Y19" i="5" s="1"/>
  <c r="Y18" i="5" a="1"/>
  <c r="Y18" i="5" s="1"/>
  <c r="Y17" i="5" a="1"/>
  <c r="Y17" i="5" s="1"/>
  <c r="Y16" i="5" a="1"/>
  <c r="Y16" i="5" s="1"/>
  <c r="Y15" i="5" a="1"/>
  <c r="Y15" i="5" s="1"/>
  <c r="Y14" i="5" a="1"/>
  <c r="Y14" i="5" s="1"/>
  <c r="Y13" i="5" a="1"/>
  <c r="Y13" i="5" s="1"/>
  <c r="Y12" i="5" a="1"/>
  <c r="Y12" i="5" s="1"/>
  <c r="Y11" i="5" a="1"/>
  <c r="Y11" i="5" s="1"/>
  <c r="Y10" i="5" a="1"/>
  <c r="Y10" i="5" s="1"/>
  <c r="Y9" i="5" a="1"/>
  <c r="Y9" i="5" s="1"/>
  <c r="Y8" i="5" a="1"/>
  <c r="Y8" i="5" s="1"/>
  <c r="Y7" i="5" a="1"/>
  <c r="Y7" i="5" s="1"/>
  <c r="Y6" i="5" a="1"/>
  <c r="Y6" i="5" s="1"/>
  <c r="Y5" i="5" a="1"/>
  <c r="Y5" i="5" s="1"/>
  <c r="Y4" i="5" a="1"/>
  <c r="Y4" i="5" s="1"/>
  <c r="Y3" i="5" a="1"/>
  <c r="Y3" i="5" s="1"/>
  <c r="Y2" i="5" a="1"/>
  <c r="Y2" i="5" s="1"/>
  <c r="C10" i="1"/>
  <c r="B10" i="1"/>
  <c r="C58" i="47" l="1"/>
  <c r="C14" i="47"/>
  <c r="C10" i="47"/>
  <c r="C6" i="47"/>
  <c r="C47" i="47"/>
  <c r="C59" i="47"/>
  <c r="C50" i="47"/>
  <c r="C15" i="47"/>
  <c r="C51" i="47"/>
  <c r="C54" i="47"/>
  <c r="C57" i="47"/>
  <c r="C2" i="47"/>
  <c r="C21" i="47"/>
  <c r="C18" i="47"/>
  <c r="C34" i="47"/>
  <c r="G43" i="47"/>
  <c r="C11" i="47"/>
  <c r="C71" i="47"/>
  <c r="C3" i="47"/>
  <c r="C9" i="47"/>
  <c r="C70" i="4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<sst xmlns="http://schemas.openxmlformats.org/spreadsheetml/2006/main" count="33411" uniqueCount="2218">
  <si>
    <t>Trámite</t>
  </si>
  <si>
    <t>Encuestado</t>
  </si>
  <si>
    <t>Licencia de Conducir</t>
  </si>
  <si>
    <t>Ciudadanos</t>
  </si>
  <si>
    <t>Personal Operativo</t>
  </si>
  <si>
    <t>Anuencia</t>
  </si>
  <si>
    <t>Empresarios</t>
  </si>
  <si>
    <t>Coordinación</t>
  </si>
  <si>
    <t>Uso de Suelo</t>
  </si>
  <si>
    <t>Personal Directivo</t>
  </si>
  <si>
    <t>Benito Juárez</t>
  </si>
  <si>
    <t>Felipe Carrillo Puerto</t>
  </si>
  <si>
    <t>Isla Mujeres</t>
  </si>
  <si>
    <t>Othon P. Blanco</t>
  </si>
  <si>
    <t>Solidaridad</t>
  </si>
  <si>
    <t>Tulum</t>
  </si>
  <si>
    <t>Totales</t>
  </si>
  <si>
    <t>respondent_id</t>
  </si>
  <si>
    <t>collector_id</t>
  </si>
  <si>
    <t>date_created</t>
  </si>
  <si>
    <t>date_modified</t>
  </si>
  <si>
    <t>ip_address</t>
  </si>
  <si>
    <t>email_address</t>
  </si>
  <si>
    <t>first_name</t>
  </si>
  <si>
    <t>last_name</t>
  </si>
  <si>
    <t>custom_1</t>
  </si>
  <si>
    <t>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https://surveymonkey-assets.s3.amazonaws.com/survey/514492307/rte/dac6c511-9aad-46f6-8233-20facfb9ab0b.png</t>
  </si>
  <si>
    <t>¿Hace cuánto tiempo tramitaste tu licencia de conducir? (selecciona la opción que más se acerque)</t>
  </si>
  <si>
    <t>¿En qué municipio realizaste el trámite para obtener tu licencia de conducir?</t>
  </si>
  <si>
    <t>¿Es la primera vez que tramitas tu licencia de conducir?</t>
  </si>
  <si>
    <t>¿Qué tipo de licencia tramitaste?</t>
  </si>
  <si>
    <t>Desde tu punto de vista, ¿qué tan fácil o difícil fue conocer la información (tanto requisitos como oficina encargada) para realizar el trámite?</t>
  </si>
  <si>
    <t>¿Alguna vez escuchaste o viste algún anuncio que comunicara los requisitos para realizar este trámite?</t>
  </si>
  <si>
    <t>¿Por qué medio escuchaste o viste la información? (puedes seleccionar más de una opción)</t>
  </si>
  <si>
    <t>¿Conoces las razones por las cuales se solicita que todas las personas conductoras cuenten con una licencia de conducir?</t>
  </si>
  <si>
    <t>Antes de realizar el trámite, ¿qué tan dispuesta o dispuesto estabas a tramitar tu licencia de conducir?</t>
  </si>
  <si>
    <t>¿Por qué querías tramitar tu licencia? (puedes seleccionar más de una opción)?</t>
  </si>
  <si>
    <t>¿Por qué no querías tramitar tu licencia? (puedes seleccionar más de una opción)?</t>
  </si>
  <si>
    <t>¿Consideras que obtienes algún beneficio al tener tu licencia de conducir?</t>
  </si>
  <si>
    <t>Con base en tu experiencia, ¿qué tan fácil o difícil es hacer el trámite para obtener la licencia de conducir en este municipio?</t>
  </si>
  <si>
    <t>Selecciona la opción con la que estés más de acuerdo:</t>
  </si>
  <si>
    <t>En cuanto a la capacitación y conocimiento que tenían las y los servidores públicos que te atendieron cuando realizaste tu trámite, ¿qué piensas?</t>
  </si>
  <si>
    <t>¿Sabías que existen sanciones por no tener y/o no portar tu licencia de conducir?</t>
  </si>
  <si>
    <t>Desde tu experiencia, ¿qué tan probable es que una persona sea sancionada por conducir sin licencia en este municipio?</t>
  </si>
  <si>
    <t>¿Con cuál de las siguientes frases estás más de acuerdo?</t>
  </si>
  <si>
    <t>¿Es la primera vez que tramitas la licencia de conducir en este municipio?</t>
  </si>
  <si>
    <t>En comparación con la ocasión anterior que tramitaste tu licencia, ¿crees que ahora es más fácil o más difícil?</t>
  </si>
  <si>
    <t>Desde tu punto de vista, los requisitos para tramitar la licencia de conducir en este municipio son:</t>
  </si>
  <si>
    <t>Desde tu punto de vista, el costo del trámite para obtener la licencia de conducir en este municipio es:</t>
  </si>
  <si>
    <t>Aproximadamente, ¿cuánto tiempo te tomó realizar el trámite, desde que llegaste a la dependencia hasta que obtuviste tu licencia de conducir? (selecciona la opción que más se acerque)</t>
  </si>
  <si>
    <t>Desde tu punto de vista, el tiempo que te tomó realizar el trámite para obtener tu licencia de conducir en este municipio es:</t>
  </si>
  <si>
    <t>¿Qué tan satisfecha (o) o insatisfecha (o) quedaste al concluir el trámite para obtener tu licencia en este municipio?</t>
  </si>
  <si>
    <t>¿Por qué terminaste insatisfecho (a)? (puedes seleccionar más de una opción)</t>
  </si>
  <si>
    <t>¿Por qué terminaste satisfecho (a)? (puedes seleccionar más de una opción)</t>
  </si>
  <si>
    <t>Con base en tu experiencia, ¿consideras que las y los servidores públicos de este municipio brindan el mismo trato a todas las personas o hay personas que reciben un trato diferente al realizar trámites?</t>
  </si>
  <si>
    <t>De manera general, ¿cómo consideras que es el trato que las autoridades de este municipio dan a la ciudadanía?</t>
  </si>
  <si>
    <t>¿Qué debería hacer el gobierno de este municipio para facilitar el trámite para obtener la licencia de conducir? (puedes seleccionar más de una opción)</t>
  </si>
  <si>
    <t>¿Te gustaría que el gobierno de este municipio hiciera el trámite para obtener o renovar la licencia de conducir por internet?</t>
  </si>
  <si>
    <t>Durante la realización del trámite para obtener tu licencia, ¿algún(a) servidor(a) público te pidió una dádiva (mordida)?</t>
  </si>
  <si>
    <t>Con esta sección concluimos.¿Cuántos años cumplidos tienes?</t>
  </si>
  <si>
    <t>¿Cuál es tu sexo?</t>
  </si>
  <si>
    <t>¿Cuál es tu nivel de estudios?</t>
  </si>
  <si>
    <t>Por último, si pudieras evaluar de 0 a 10, donde 0 es muy malo y 10 muy bueno, ¿cómo evaluarías el trabajo de tu actual gobierno municipal?</t>
  </si>
  <si>
    <t>Acepto participar</t>
  </si>
  <si>
    <t>No acepto participar</t>
  </si>
  <si>
    <t>Response</t>
  </si>
  <si>
    <t>Por teléfono</t>
  </si>
  <si>
    <t>Por un cartel (anuncio)</t>
  </si>
  <si>
    <t>Por la página oficial de la dependencia</t>
  </si>
  <si>
    <t>Por las redes sociales oficiales de la dependencia</t>
  </si>
  <si>
    <t>Por radio</t>
  </si>
  <si>
    <t>Pregunté directamente en la oficina pública</t>
  </si>
  <si>
    <t>Otro (especifique)</t>
  </si>
  <si>
    <t>Sí las conozco</t>
  </si>
  <si>
    <t>No las conozco</t>
  </si>
  <si>
    <t>Porque es mi deber como ciudadana (o)</t>
  </si>
  <si>
    <t>Para tener una identificación oficial</t>
  </si>
  <si>
    <t>Para evitar ser multada (o)</t>
  </si>
  <si>
    <t>Para ayudar al municipio a tener un registro de todas las personas conductoras</t>
  </si>
  <si>
    <t>Para aportar a las finanzas municipales</t>
  </si>
  <si>
    <t>Porque no es de utilidad para mí</t>
  </si>
  <si>
    <t>Porque perdería mucho tiempo</t>
  </si>
  <si>
    <t>Porque se solicitan muchos requisitos</t>
  </si>
  <si>
    <t>Porque sería costoso</t>
  </si>
  <si>
    <t>Porque no sabía cómo tramitarla</t>
  </si>
  <si>
    <t>Sí</t>
  </si>
  <si>
    <t>No</t>
  </si>
  <si>
    <t>Es fácil</t>
  </si>
  <si>
    <t>Más o menos (no es ni fácil ni difícil)</t>
  </si>
  <si>
    <t>Es difícil</t>
  </si>
  <si>
    <t>Cuando realicé el trámite para obtener la licencia de conducir en este municipio sí recibí toda la orientación que necesité para poder concluir el trámite</t>
  </si>
  <si>
    <t>Cuando realicé el trámite para obtener la licencia de conducir en este municipio no recibí toda la orientación que necesité para poder concluir el trámite</t>
  </si>
  <si>
    <t>Sí tienen la capacitación y los conocimientos suficientes para atender a la ciudadanía</t>
  </si>
  <si>
    <t>No tienen la capacitación ni los conocimientos suficientes para atender a la ciudadanía</t>
  </si>
  <si>
    <t>Muy probable</t>
  </si>
  <si>
    <t>No sé</t>
  </si>
  <si>
    <t>Nada probable</t>
  </si>
  <si>
    <t>Le temo a la sanción por conducir sin tener licencia</t>
  </si>
  <si>
    <t>No le temo a la sanción por conducir sin tener licencia</t>
  </si>
  <si>
    <t>Es más fácil</t>
  </si>
  <si>
    <t>Es igual</t>
  </si>
  <si>
    <t>Es más difícil</t>
  </si>
  <si>
    <t>Pocos</t>
  </si>
  <si>
    <t>Los necesarios (ni muchos ni pocos)</t>
  </si>
  <si>
    <t>Muchos</t>
  </si>
  <si>
    <t>Barato</t>
  </si>
  <si>
    <t>Justo (ni caro ni barato)</t>
  </si>
  <si>
    <t>Caro</t>
  </si>
  <si>
    <t>Menos de 30 minutos</t>
  </si>
  <si>
    <t>Entre 31 minutos y 1 hora</t>
  </si>
  <si>
    <t>Entre 1 y 2 horas</t>
  </si>
  <si>
    <t>Entre 2 y 3 horas</t>
  </si>
  <si>
    <t>Más de 3 horas</t>
  </si>
  <si>
    <t>Me tomó más de un día</t>
  </si>
  <si>
    <t>Poco</t>
  </si>
  <si>
    <t>Normal (ni mucho ni poco)</t>
  </si>
  <si>
    <t>Mucho</t>
  </si>
  <si>
    <t>Satisfecha (o)</t>
  </si>
  <si>
    <t>Normal (ni satisfecho ni insatisfecho)</t>
  </si>
  <si>
    <t>Insatisfecha (o)</t>
  </si>
  <si>
    <t>Porque el trato que recibí fue malo</t>
  </si>
  <si>
    <t>Porque fue difícil hacer el trámite</t>
  </si>
  <si>
    <t>Porque la oficina me queda lejos</t>
  </si>
  <si>
    <t>Porque las instalaciones no eran las adecuadas</t>
  </si>
  <si>
    <t>Porque he escuchado que en otros municipios es más fácil</t>
  </si>
  <si>
    <t>Porque el trato que recibí fue bueno</t>
  </si>
  <si>
    <t>Porque fue fácil hacer el trámite</t>
  </si>
  <si>
    <t>Porque la oficina me queda cerca</t>
  </si>
  <si>
    <t>Porque las instalaciones eran las adecuadas</t>
  </si>
  <si>
    <t>Porque he escuchado que en otros municipios es más difícil</t>
  </si>
  <si>
    <t>Es malo</t>
  </si>
  <si>
    <t>Es regular (ni bueno ni malo)</t>
  </si>
  <si>
    <t>Es bueno</t>
  </si>
  <si>
    <t>Ser más transparente sobre los costos, requisitos, pasos y dependencias encargadas de realizar el trámite</t>
  </si>
  <si>
    <t>Capacitar de mejor manera a las y los servidores públicos</t>
  </si>
  <si>
    <t>Disminuir el número de requisitos</t>
  </si>
  <si>
    <t>Bajar el costo del trámite</t>
  </si>
  <si>
    <t>Reducir el tiempo</t>
  </si>
  <si>
    <t>Combatir la corrupción de ventanilla</t>
  </si>
  <si>
    <t>Permitir que todo el trámite se pueda realizar de manera electrónica</t>
  </si>
  <si>
    <t>Ampliar los horarios de atención</t>
  </si>
  <si>
    <t>Facilitar y ampliar las opciones de pago</t>
  </si>
  <si>
    <t>Contar con ventanillas de información y quejas</t>
  </si>
  <si>
    <t>Sí me gustaría</t>
  </si>
  <si>
    <t>No estoy seguro (a)</t>
  </si>
  <si>
    <t>No me gustaría</t>
  </si>
  <si>
    <t>Menos de 18 años</t>
  </si>
  <si>
    <t>Entre 18 y 29 años</t>
  </si>
  <si>
    <t>Entre 30 y 39 años</t>
  </si>
  <si>
    <t>Entre 40 y 49 años</t>
  </si>
  <si>
    <t>Entre 50 y 59 años</t>
  </si>
  <si>
    <t>Entre 60 y 69</t>
  </si>
  <si>
    <t>Más de 70 años</t>
  </si>
  <si>
    <t>Hombre</t>
  </si>
  <si>
    <t>Mujer</t>
  </si>
  <si>
    <t>Prefiero no especificar</t>
  </si>
  <si>
    <t>Primaria</t>
  </si>
  <si>
    <t>Secundaria</t>
  </si>
  <si>
    <t>Educación Media Superior</t>
  </si>
  <si>
    <t>Licenciatura</t>
  </si>
  <si>
    <t>Posgrado</t>
  </si>
  <si>
    <t>Ninguno de los anteriores</t>
  </si>
  <si>
    <t>201.175.216.100</t>
  </si>
  <si>
    <t>No recuerdo</t>
  </si>
  <si>
    <t>Sí, es la primera vez</t>
  </si>
  <si>
    <t>Servicio Público</t>
  </si>
  <si>
    <t>201.175.202.244</t>
  </si>
  <si>
    <t>Más de un año</t>
  </si>
  <si>
    <t>No, en esta ocasión hice el trámite de renovación</t>
  </si>
  <si>
    <t>Motociclista</t>
  </si>
  <si>
    <t>200.68.161.179</t>
  </si>
  <si>
    <t>Hoy hice el trámite</t>
  </si>
  <si>
    <t>Automovilista</t>
  </si>
  <si>
    <t>Fue difícil</t>
  </si>
  <si>
    <t>Sí tenía pensado hacer el trámite</t>
  </si>
  <si>
    <t>Demasiado tiempo de espera, el personal está platicando o comiendo en vez de atender gente</t>
  </si>
  <si>
    <t>201.162.226.1</t>
  </si>
  <si>
    <t>Más o menos (ni fácil ni difícil)</t>
  </si>
  <si>
    <t>No estoy segura (o)</t>
  </si>
  <si>
    <t>Sobre todo la corrupción desde que pides información hasta cuando vas a Educación vial que te piden un pago para que no te hagan el examen y te asustan diciéndole que te va a a mandar a otras semanas, y lamentablemente nuestros tiempos como ciudadanos es poco hay que trabajar para cumplir con nuestros pagos a municipio y los gastos personales ñ.</t>
  </si>
  <si>
    <t>200.68.161.25</t>
  </si>
  <si>
    <t>porque se pierde mucho tiempo en tramite</t>
  </si>
  <si>
    <t>poner sistema de tickets para saber tu turno</t>
  </si>
  <si>
    <t>Regular</t>
  </si>
  <si>
    <t>200.68.172.155</t>
  </si>
  <si>
    <t xml:space="preserve">Muy lento y poco eficiente </t>
  </si>
  <si>
    <t xml:space="preserve">Insatisfecha , mucho tiempo perdido, falta de organización </t>
  </si>
  <si>
    <t>Todas las personas reciben el mismo trato</t>
  </si>
  <si>
    <t>200.68.161.169</t>
  </si>
  <si>
    <t>Fue fácil</t>
  </si>
  <si>
    <t>Muy bueno</t>
  </si>
  <si>
    <t>67.69.76.26</t>
  </si>
  <si>
    <t>Hay personas que reciben un trato diferente</t>
  </si>
  <si>
    <t>Muy malo</t>
  </si>
  <si>
    <t>200.68.161.100</t>
  </si>
  <si>
    <t xml:space="preserve">No había estacionamiento </t>
  </si>
  <si>
    <t>Mucho más.barato</t>
  </si>
  <si>
    <t>Prefieron no contestar</t>
  </si>
  <si>
    <t>45.191.54.183</t>
  </si>
  <si>
    <t>190.123.12.78</t>
  </si>
  <si>
    <t>Entre 3 y 6 meses aproximadamente</t>
  </si>
  <si>
    <t>Chofer</t>
  </si>
  <si>
    <t>200.68.161.137</t>
  </si>
  <si>
    <t>200.68.161.72</t>
  </si>
  <si>
    <t xml:space="preserve">Porque se presenta gente que ingresa a sus conocidos y no respetan la fila de los ciudadanos. Hay que tener conocidos o dar propina para que te pasen rápido </t>
  </si>
  <si>
    <t>187.150.97.242</t>
  </si>
  <si>
    <t>200.68.161.8</t>
  </si>
  <si>
    <t>201.175.218.208</t>
  </si>
  <si>
    <t>No, en esta ocasión hice el trámite de reposición</t>
  </si>
  <si>
    <t xml:space="preserve">Por qué existe la corrucion y viene gente y los pasan directo solo pro conocer a alguien </t>
  </si>
  <si>
    <t>Es pésimo servicio despota la gente que te atiende</t>
  </si>
  <si>
    <t>201.175.219.34</t>
  </si>
  <si>
    <t>Es caro, es inútil ya que es un trámite recaudatorio así que no necesitaría ir a una oficina, podría pagar todo en línea, subir la foto y todo más rápido. Además no encontraba fácil la información en internet y obvio me faltó una copia que no vienen en ningún lado y tuve que sacarla ahí y me costó 5 pesos que es carísimo para una copia</t>
  </si>
  <si>
    <t xml:space="preserve">La mayoría de la gente fue muy amable </t>
  </si>
  <si>
    <t>200.68.161.30</t>
  </si>
  <si>
    <t>200.68.161.145</t>
  </si>
  <si>
    <t>187.150.217.157</t>
  </si>
  <si>
    <t>Entre 1 y 3 meses aproximadamente</t>
  </si>
  <si>
    <t>En la era de internet con una base de datos , no entiendo tanto tramite</t>
  </si>
  <si>
    <t>187.252.207.255</t>
  </si>
  <si>
    <t>201.164.168.140</t>
  </si>
  <si>
    <t>187.252.207.38</t>
  </si>
  <si>
    <t>187.252.205.229</t>
  </si>
  <si>
    <t>187.190.175.200</t>
  </si>
  <si>
    <t>Menos de un mes</t>
  </si>
  <si>
    <t>187.155.226.66</t>
  </si>
  <si>
    <t>187.189.50.195</t>
  </si>
  <si>
    <t>187.155.216.183</t>
  </si>
  <si>
    <t>187.147.148.30</t>
  </si>
  <si>
    <t>45.191.53.45</t>
  </si>
  <si>
    <t>177.247.75.100</t>
  </si>
  <si>
    <t>187.252.200.0</t>
  </si>
  <si>
    <t>187.252.201.248</t>
  </si>
  <si>
    <t>187.252.195.65</t>
  </si>
  <si>
    <t xml:space="preserve">Trabajó </t>
  </si>
  <si>
    <t>187.252.203.14</t>
  </si>
  <si>
    <t>Entre 6 y 12 meses aproximadamente</t>
  </si>
  <si>
    <t>Tener que dar mochada a los elementos de la policia que hacen revisiones y ponen retenes para extorsionarnos</t>
  </si>
  <si>
    <t>187.150.167.253</t>
  </si>
  <si>
    <t>201.162.169.102</t>
  </si>
  <si>
    <t xml:space="preserve">Se vencio la que tenía </t>
  </si>
  <si>
    <t xml:space="preserve">Por que se tardan muchísimo para entregartela donde vivia antes te tardabas 15 minutos maximo desde que entrabas a las oficinas hasta que salias con tu licencia </t>
  </si>
  <si>
    <t xml:space="preserve">No quede satisfecho se tardan muchísimo </t>
  </si>
  <si>
    <t xml:space="preserve">Renovacion automatica en linea solo para presentarte a tomar la foto y entrega </t>
  </si>
  <si>
    <t>187.190.175.146</t>
  </si>
  <si>
    <t>Otro estado</t>
  </si>
  <si>
    <t>190.123.41.225</t>
  </si>
  <si>
    <t xml:space="preserve">Los formatos se acaban desde temprano, Horario limitado para los trabajadores del turismo, y corrupción </t>
  </si>
  <si>
    <t xml:space="preserve">No limitar el formato para iniciar tramite, evitar trabas en el proceso </t>
  </si>
  <si>
    <t>192.141.244.192</t>
  </si>
  <si>
    <t>El horario de servicios es muy limitado, no se consideran los horarios de el trabajo de hotelería en nuestra ciudad,, no alcance formato y me mandaron al otro día .</t>
  </si>
  <si>
    <t>Ampliar los horarios y y que los servidores públicos no digan que ya. O hay formatos por qué lo que buscan es que el ciudadano  pida el favor por qué es difícil que regrese  al tramite</t>
  </si>
  <si>
    <t>187.150.13.57</t>
  </si>
  <si>
    <t>201.175.217.173</t>
  </si>
  <si>
    <t>No tenía pensado hacer el trámite</t>
  </si>
  <si>
    <t>187.252.206.248</t>
  </si>
  <si>
    <t>187.155.249.173</t>
  </si>
  <si>
    <t>200.68.161.124</t>
  </si>
  <si>
    <t>200.68.161.10</t>
  </si>
  <si>
    <t>189.176.35.183</t>
  </si>
  <si>
    <t>187.175.48.181</t>
  </si>
  <si>
    <t>200.68.137.180</t>
  </si>
  <si>
    <t>200.68.161.197</t>
  </si>
  <si>
    <t>200.68.161.80</t>
  </si>
  <si>
    <t>104.28.92.110</t>
  </si>
  <si>
    <t>187.190.174.15</t>
  </si>
  <si>
    <t>187.252.196.104</t>
  </si>
  <si>
    <t>Othón P. Blanco</t>
  </si>
  <si>
    <t>189.199.229.101</t>
  </si>
  <si>
    <t>187.189.49.121</t>
  </si>
  <si>
    <t>187.150.178.7</t>
  </si>
  <si>
    <t>Bacalar</t>
  </si>
  <si>
    <t>187.150.185.242</t>
  </si>
  <si>
    <t>45.189.61.3</t>
  </si>
  <si>
    <t>187.150.113.78</t>
  </si>
  <si>
    <t>187.150.195.120</t>
  </si>
  <si>
    <t>187.252.193.170</t>
  </si>
  <si>
    <t>187.252.192.6</t>
  </si>
  <si>
    <t>187.251.114.44</t>
  </si>
  <si>
    <t xml:space="preserve">Módulo de información de tránsito </t>
  </si>
  <si>
    <t>Es un requisito para el trabajo y poder manejar un vehículo pesado</t>
  </si>
  <si>
    <t>No te ponen trabas ni te asen referencia a dar ( mochada) para agilizar el trámite</t>
  </si>
  <si>
    <t>Quitar al oficial de silla de ruedas que te hace referencia que si das para el refresco te da la hoja para tramitar tu licencia si no lo haces te pone excusas y no te quiere dar la hoja para tramitarla le comenté que hablaría con otra persona de ventanilla y me dijo toma toma llénala ya</t>
  </si>
  <si>
    <t>187.150.57.170</t>
  </si>
  <si>
    <t>201.164.168.136</t>
  </si>
  <si>
    <t>187.190.174.165</t>
  </si>
  <si>
    <t>187.252.204.215</t>
  </si>
  <si>
    <t>201.175.219.75</t>
  </si>
  <si>
    <t>Estoy satisfecha pero falta la amabilidad en sus empleados</t>
  </si>
  <si>
    <t>200.68.161.229</t>
  </si>
  <si>
    <t>187.252.201.119</t>
  </si>
  <si>
    <t>45.191.55.9</t>
  </si>
  <si>
    <t>187.252.248.87</t>
  </si>
  <si>
    <t>187.155.219.129</t>
  </si>
  <si>
    <t>187.252.3.173</t>
  </si>
  <si>
    <t>187.150.111.158</t>
  </si>
  <si>
    <t xml:space="preserve">Te cobran un nuevo impuesto como derecho veicular que no tiene nada que ver por rexpedicion de licencia </t>
  </si>
  <si>
    <t>38.65.151.178</t>
  </si>
  <si>
    <t>187.150.91.135</t>
  </si>
  <si>
    <t>187.190.175.208</t>
  </si>
  <si>
    <t>187.252.199.41</t>
  </si>
  <si>
    <t>189.174.185.35</t>
  </si>
  <si>
    <t>189.176.54.44</t>
  </si>
  <si>
    <t xml:space="preserve">Mala capacitacion de los servidores publicos a parte de déspotas </t>
  </si>
  <si>
    <t>200.68.161.114</t>
  </si>
  <si>
    <t>189.176.55.61</t>
  </si>
  <si>
    <t xml:space="preserve">Le pregunté a un oficial de tránsito </t>
  </si>
  <si>
    <t>189.176.2.179</t>
  </si>
  <si>
    <t>187.150.191.184</t>
  </si>
  <si>
    <t>45.191.53.50</t>
  </si>
  <si>
    <t>200.68.161.56</t>
  </si>
  <si>
    <t>200.68.136.64</t>
  </si>
  <si>
    <t>201.175.217.61</t>
  </si>
  <si>
    <t>201.175.216.137</t>
  </si>
  <si>
    <t>200.68.161.16</t>
  </si>
  <si>
    <t>201.175.217.63</t>
  </si>
  <si>
    <t>Placas</t>
  </si>
  <si>
    <t>200.68.136.228</t>
  </si>
  <si>
    <t>201.175.202.22</t>
  </si>
  <si>
    <t>45.235.255.90</t>
  </si>
  <si>
    <t>187.150.98.237</t>
  </si>
  <si>
    <t>200.68.161.181</t>
  </si>
  <si>
    <t>200.68.172.151</t>
  </si>
  <si>
    <t xml:space="preserve">Todo bien </t>
  </si>
  <si>
    <t>200.68.161.175</t>
  </si>
  <si>
    <t>200.68.161.48</t>
  </si>
  <si>
    <t>200.68.137.219</t>
  </si>
  <si>
    <t>200.68.137.217</t>
  </si>
  <si>
    <t>187.150.156.116</t>
  </si>
  <si>
    <t>200.68.136.45</t>
  </si>
  <si>
    <t>200.68.161.112</t>
  </si>
  <si>
    <t>187.155.236.2</t>
  </si>
  <si>
    <t>190.123.12.172</t>
  </si>
  <si>
    <t>172.226.10.238</t>
  </si>
  <si>
    <t>200.68.137.231</t>
  </si>
  <si>
    <t>200.68.172.14</t>
  </si>
  <si>
    <t>200.68.161.92</t>
  </si>
  <si>
    <t>200.68.172.173</t>
  </si>
  <si>
    <t>José María Morelos</t>
  </si>
  <si>
    <t>200.68.161.60</t>
  </si>
  <si>
    <t>201.164.168.147</t>
  </si>
  <si>
    <t>200.68.161.207</t>
  </si>
  <si>
    <t>200.68.161.171</t>
  </si>
  <si>
    <t xml:space="preserve">El tiempo que tardan es excesivo, sin organización, y con pésima actitud </t>
  </si>
  <si>
    <t>200.68.161.88</t>
  </si>
  <si>
    <t>187.150.178.144</t>
  </si>
  <si>
    <t>201.162.167.88</t>
  </si>
  <si>
    <t>La amabilidad de todos los empleados</t>
  </si>
  <si>
    <t>189.174.172.114</t>
  </si>
  <si>
    <t>201.162.168.13</t>
  </si>
  <si>
    <t>200.68.172.51</t>
  </si>
  <si>
    <t>45.178.72.122</t>
  </si>
  <si>
    <t>200.68.161.64</t>
  </si>
  <si>
    <t>Vigencia de licencia por 5 años o mas</t>
  </si>
  <si>
    <t>200.68.161.76</t>
  </si>
  <si>
    <t>200.68.136.145</t>
  </si>
  <si>
    <t>189.204.244.30</t>
  </si>
  <si>
    <t>187.252.204.60</t>
  </si>
  <si>
    <t>200.68.172.13</t>
  </si>
  <si>
    <t>200.68.172.157</t>
  </si>
  <si>
    <t>201.175.219.35</t>
  </si>
  <si>
    <t>187.252.198.27</t>
  </si>
  <si>
    <t>200.68.161.237</t>
  </si>
  <si>
    <t xml:space="preserve">porque me lo pedia la empresa donde trabajo </t>
  </si>
  <si>
    <t>187.150.8.46</t>
  </si>
  <si>
    <t>190.123.41.210</t>
  </si>
  <si>
    <t>Porque es muy cara</t>
  </si>
  <si>
    <t>Porque es muy caro</t>
  </si>
  <si>
    <t>187.150.80.196</t>
  </si>
  <si>
    <t>187.190.174.237</t>
  </si>
  <si>
    <t>200.68.161.120</t>
  </si>
  <si>
    <t>187.150.139.37</t>
  </si>
  <si>
    <t>200.68.161.118</t>
  </si>
  <si>
    <t>187.190.175.30</t>
  </si>
  <si>
    <t>187.189.49.248</t>
  </si>
  <si>
    <t>45.191.55.11</t>
  </si>
  <si>
    <t xml:space="preserve">Mi empleo </t>
  </si>
  <si>
    <t>Fue un problemas como yo compré mi moto en oferta en internet.me solicitaban un sello de la tienda donde lo adquirí. Yo no tenía el sello  y como le hago si mi factura me lo mandaron al coreo al ygual que mi archivó xml.</t>
  </si>
  <si>
    <t>187.155.117.161</t>
  </si>
  <si>
    <t>200.68.161.4</t>
  </si>
  <si>
    <t>200.68.161.219</t>
  </si>
  <si>
    <t>200.68.161.98</t>
  </si>
  <si>
    <t>200.68.161.84</t>
  </si>
  <si>
    <t>200.68.161.185</t>
  </si>
  <si>
    <t>200.68.161.163</t>
  </si>
  <si>
    <t>200.68.172.31</t>
  </si>
  <si>
    <t>200.68.136.149</t>
  </si>
  <si>
    <t>200.68.172.177</t>
  </si>
  <si>
    <t>190.123.41.179</t>
  </si>
  <si>
    <t>189.174.224.230</t>
  </si>
  <si>
    <t>190.9.109.140</t>
  </si>
  <si>
    <t>187.252.205.221</t>
  </si>
  <si>
    <t>187.190.175.204</t>
  </si>
  <si>
    <t>187.190.174.64</t>
  </si>
  <si>
    <t>187.190.174.156</t>
  </si>
  <si>
    <t>200.68.161.50</t>
  </si>
  <si>
    <t>187.150.72.185</t>
  </si>
  <si>
    <t xml:space="preserve">Simplemente llevas la licencia anterior y rápido </t>
  </si>
  <si>
    <t>187.150.117.240</t>
  </si>
  <si>
    <t>190.123.42.1</t>
  </si>
  <si>
    <t>200.68.136.88</t>
  </si>
  <si>
    <t>200.68.161.66</t>
  </si>
  <si>
    <t>201.175.218.235</t>
  </si>
  <si>
    <t>187.150.43.182</t>
  </si>
  <si>
    <t>200.68.161.40</t>
  </si>
  <si>
    <t>200.68.161.58</t>
  </si>
  <si>
    <t>200.68.161.116</t>
  </si>
  <si>
    <t>200.68.136.187</t>
  </si>
  <si>
    <t>200.68.161.141</t>
  </si>
  <si>
    <t>189.174.174.150</t>
  </si>
  <si>
    <t xml:space="preserve">No permiten pago con tarjeta de crédito, solo débito </t>
  </si>
  <si>
    <t>187.252.194.79</t>
  </si>
  <si>
    <t>Porque el trámite era muy engorroso y tardado</t>
  </si>
  <si>
    <t>200.68.161.243</t>
  </si>
  <si>
    <t>200.68.161.94</t>
  </si>
  <si>
    <t>200.68.161.22</t>
  </si>
  <si>
    <t>200.68.161.155</t>
  </si>
  <si>
    <t>189.174.224.28</t>
  </si>
  <si>
    <t>45.235.254.69</t>
  </si>
  <si>
    <t xml:space="preserve">Mi trabajo </t>
  </si>
  <si>
    <t>200.68.161.253</t>
  </si>
  <si>
    <t>200.68.136.49</t>
  </si>
  <si>
    <t>200.68.136.28</t>
  </si>
  <si>
    <t>187.175.56.210</t>
  </si>
  <si>
    <t>200.68.161.183</t>
  </si>
  <si>
    <t>190.123.41.161</t>
  </si>
  <si>
    <t>200.68.172.150</t>
  </si>
  <si>
    <t>187.189.49.94</t>
  </si>
  <si>
    <t>187.150.64.119</t>
  </si>
  <si>
    <t>200.68.161.18</t>
  </si>
  <si>
    <t>177.45.37.177</t>
  </si>
  <si>
    <t>Ayuntamiento a BereniceSoza</t>
  </si>
  <si>
    <t>189.174.169.212</t>
  </si>
  <si>
    <t>189.174.102.9</t>
  </si>
  <si>
    <t>45.235.254.77</t>
  </si>
  <si>
    <t>201.175.217.150</t>
  </si>
  <si>
    <t>Por que la oficial que me atendió fue muy atenta y linda</t>
  </si>
  <si>
    <t>187.252.248.157</t>
  </si>
  <si>
    <t xml:space="preserve">Al final la obtuve </t>
  </si>
  <si>
    <t>189.174.124.58</t>
  </si>
  <si>
    <t>200.68.172.64</t>
  </si>
  <si>
    <t>Ninguno</t>
  </si>
  <si>
    <t>187.150.129.48</t>
  </si>
  <si>
    <t>El costo y el tiempo.</t>
  </si>
  <si>
    <t>104.28.50.20</t>
  </si>
  <si>
    <t>Puerto Morelos</t>
  </si>
  <si>
    <t>189.176.7.201</t>
  </si>
  <si>
    <t>187.190.185.127</t>
  </si>
  <si>
    <t>Variable</t>
  </si>
  <si>
    <t>Bloque temático</t>
  </si>
  <si>
    <t>Pregunta</t>
  </si>
  <si>
    <t>Codificación</t>
  </si>
  <si>
    <t>Tipo de variable</t>
  </si>
  <si>
    <t>Numérica</t>
  </si>
  <si>
    <t>Identificador de encuestado</t>
  </si>
  <si>
    <t>No aplica</t>
  </si>
  <si>
    <t>A</t>
  </si>
  <si>
    <t>Fecha</t>
  </si>
  <si>
    <t>Texto</t>
  </si>
  <si>
    <t>B</t>
  </si>
  <si>
    <t>C</t>
  </si>
  <si>
    <t>D</t>
  </si>
  <si>
    <t>E</t>
  </si>
  <si>
    <t>F</t>
  </si>
  <si>
    <t>G</t>
  </si>
  <si>
    <t>H</t>
  </si>
  <si>
    <t>I</t>
  </si>
  <si>
    <t>Identificador de colector de datos</t>
  </si>
  <si>
    <t>Fecha de creación de encuesta</t>
  </si>
  <si>
    <t>Fecha de modificación de encuesta</t>
  </si>
  <si>
    <t>Dirección IP</t>
  </si>
  <si>
    <t>Correo electrónico</t>
  </si>
  <si>
    <t>Nombre</t>
  </si>
  <si>
    <t>Apellido</t>
  </si>
  <si>
    <t>Ubicación (columna)</t>
  </si>
  <si>
    <t>a) Acepto participar;    b) No Acepto Participar</t>
  </si>
  <si>
    <t>J</t>
  </si>
  <si>
    <t>K</t>
  </si>
  <si>
    <t>L</t>
  </si>
  <si>
    <t>M</t>
  </si>
  <si>
    <t>N</t>
  </si>
  <si>
    <t>Participación en la encuesta</t>
  </si>
  <si>
    <t>Temporalidad de trámite</t>
  </si>
  <si>
    <t>Municipio de trámite</t>
  </si>
  <si>
    <t>Trámite inicial</t>
  </si>
  <si>
    <t>Tipo de licencia</t>
  </si>
  <si>
    <t>a) Hoy hice el trámite; b) Menos de un mes; c) Entre 1 y 3 meses; d) Entre 3 y 6 meses; e) Entre 6 y 12 meses; f) Más de un año;  g) No recuerdo</t>
  </si>
  <si>
    <t xml:space="preserve"> No aplica</t>
  </si>
  <si>
    <t>O</t>
  </si>
  <si>
    <t>P</t>
  </si>
  <si>
    <t>Q</t>
  </si>
  <si>
    <t>Complejidad regulatoria</t>
  </si>
  <si>
    <t>Cuantitativa</t>
  </si>
  <si>
    <t>a=1, b=0.5, c=0</t>
  </si>
  <si>
    <t>Alcance de campañas de comunicación</t>
  </si>
  <si>
    <t>0.8. last_name</t>
  </si>
  <si>
    <t>0.1. respondent_id</t>
  </si>
  <si>
    <t>0.2. collector_id</t>
  </si>
  <si>
    <t>0.3. date_created</t>
  </si>
  <si>
    <t>0.4. date_modified</t>
  </si>
  <si>
    <t>0.5. ip_address</t>
  </si>
  <si>
    <t>0.6. email_address</t>
  </si>
  <si>
    <t>0.7. first_name</t>
  </si>
  <si>
    <t>0.9. custom_1</t>
  </si>
  <si>
    <t>1. 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https://surveymonkey-assets.s3.amazonaws.com/survey/514492307/rte/dac6c511-9aad-46f6-8233-20facfb9ab0b.png</t>
  </si>
  <si>
    <t>2. ¿Hace cuánto tiempo tramitaste tu licencia de conducir? (selecciona la opción que más se acerque)</t>
  </si>
  <si>
    <t>3. ¿En qué municipio realizaste el trámite para obtener tu licencia de conducir?</t>
  </si>
  <si>
    <t>4. ¿Es la primera vez que tramitas tu licencia de conducir?</t>
  </si>
  <si>
    <t>5. ¿Qué tipo de licencia tramitaste?</t>
  </si>
  <si>
    <t>6. Desde tu punto de vista, ¿qué tan fácil o difícil fue conocer la información (tanto requisitos como oficina encargada) para realizar el trámite?</t>
  </si>
  <si>
    <t>7. ¿Alguna vez escuchaste o viste algún anuncio que comunicara los requisitos para realizar este trámite?</t>
  </si>
  <si>
    <t>8. ¿Por qué medio escuchaste o viste la información? (puedes seleccionar más de una opción)</t>
  </si>
  <si>
    <t>a=1, b=0</t>
  </si>
  <si>
    <t>a) Por teléfono; 
b) Por un cartel (anuncio);
c) Por la página oficial de la dependencia;
d) Por las redes sociales oficiales de la dependencia;
e) Por radio;
f) Pregunté directamente en la oficina pública;
g) Otro (especifique)</t>
  </si>
  <si>
    <t>a) Automovilista;
b) Motociclista;
c) Chofer;
d) Servicio Público</t>
  </si>
  <si>
    <t xml:space="preserve">a) Sí;
b) No;
</t>
  </si>
  <si>
    <t>a) Sí, es la primera vez;
b) No, en esta ocasión hice el trámite de renovación;
c) No, en esta ocasión hice el trámite de reposición</t>
  </si>
  <si>
    <t>Conocimiento de la regulación</t>
  </si>
  <si>
    <t>a) Sí las conozco; b) No las conozco</t>
  </si>
  <si>
    <t>X</t>
  </si>
  <si>
    <t>a) No tenía pensado hacer el trámite; b) Sí tenía pensado hacer el trámite</t>
  </si>
  <si>
    <t>a=0, b=1</t>
  </si>
  <si>
    <t>Z</t>
  </si>
  <si>
    <t>9. ¿Conoces las razones por las cuales se solicita que todos los conductores cuenten con una licencia?</t>
  </si>
  <si>
    <t>10. Antes de realizar el trámite, ¿qué tan dispuesta o dispuesto estabas a tramitar tu licencia de conducir?</t>
  </si>
  <si>
    <t>11. ¿Por qué querías tramitar tu licencia? (puedes seleccionar más de una opción)?</t>
  </si>
  <si>
    <t>AA</t>
  </si>
  <si>
    <t>a) Porque es mi deber como ciudadana (o); 
b) Para tener una identificación oficial;
c) Para evitar ser multado;
d) Para ayudar al municipio a tener un registro de todas las personas conductoras;
e) Para aportar a las finanzas municipales;
f) Otra (especifique)</t>
  </si>
  <si>
    <t>12. ¿Por qué no querías tramitar tu licencia?</t>
  </si>
  <si>
    <t>a) Porque no es de utilidad para mí; 
b) Porque perdería mucho tiempo;
c) Porque se solicitan muchos requisitos;
d) Porque sería costoso;
e) Porque no sabía cómo tramitarla;
f) Otra (especifique)</t>
  </si>
  <si>
    <t>AG</t>
  </si>
  <si>
    <t>Beneficio del trámite</t>
  </si>
  <si>
    <t>13. ¿Consideras que obtienes algún beneficio al tener tu licencia de conducir?</t>
  </si>
  <si>
    <t>AM</t>
  </si>
  <si>
    <t>Licencia de conducir - Ciudadanos</t>
  </si>
  <si>
    <t>Tabla de operacionalización de encuesta</t>
  </si>
  <si>
    <t>Facilidad del trámite</t>
  </si>
  <si>
    <t>Necesidad de orientación</t>
  </si>
  <si>
    <t>14.  Con base en tu experiencia, ¿Qué tan fácil o difícil es hacer el trámite para obtener la licencia de conducir en este municipio?</t>
  </si>
  <si>
    <t>15.  Selecciona la opción con la que estés más de acuerdo:</t>
  </si>
  <si>
    <t>a) Es fácil;
b) Más o menos (no es ni fácil ni difícil);
c) Es difícil</t>
  </si>
  <si>
    <t>AO</t>
  </si>
  <si>
    <t>AR</t>
  </si>
  <si>
    <t>Capacitación de los servidores públicos</t>
  </si>
  <si>
    <t>16.  En cuanto a la capacitación y conocimiento que tenían los servidores públicos que te atendieron cuando realizaste tu trámite ¿Qué piensas?</t>
  </si>
  <si>
    <t>a) Sí tienen la capacitación y conocimiento suficiente para atender a las y los ciudadanos; b) No tienen la capacitación ni los conocimientos suficientes para atender a las y los ciudadanos</t>
  </si>
  <si>
    <t>AT</t>
  </si>
  <si>
    <t>Conocimiento de la sanción</t>
  </si>
  <si>
    <t>Riesgo de sanción</t>
  </si>
  <si>
    <t>Miedo a la sanción</t>
  </si>
  <si>
    <t>17.  ¿Sabías que existen sanciones por no tener y/o no portar  tu licencia para conducir?</t>
  </si>
  <si>
    <t>18.  Desde tu experiencia, ¿Qué tan probable es que una persona sea sancionada por conducir sin tener licencia en este Municipio?</t>
  </si>
  <si>
    <t>19.  ¿Con cuál de las siguientes frases estás más de acuerdo?</t>
  </si>
  <si>
    <t>AV</t>
  </si>
  <si>
    <t>AX</t>
  </si>
  <si>
    <t>BA</t>
  </si>
  <si>
    <t>Respuesta</t>
  </si>
  <si>
    <t>Mejoró o empeoró</t>
  </si>
  <si>
    <t>20.  ¿Es la primera vez que tramitas tu licencia de conducir?</t>
  </si>
  <si>
    <t>a) Le temo a la sanción por no tener mi licencia de conducir; b) No le temo a la sanción por no tener licencia de conducir</t>
  </si>
  <si>
    <t>21. En comparación con la ocasión anterior que tramitaste tu licencia ¿Crees que ahora es más fácil o más difícil?</t>
  </si>
  <si>
    <t>BC</t>
  </si>
  <si>
    <t>BE</t>
  </si>
  <si>
    <t>Idoneidad de los requisitos</t>
  </si>
  <si>
    <t>Idoneidad de los costos</t>
  </si>
  <si>
    <t>Tiempo </t>
  </si>
  <si>
    <t>Idoneidad del tiempo</t>
  </si>
  <si>
    <t>Satisfacción con la atención</t>
  </si>
  <si>
    <t>22.  Desde tu punto de vista, los requisitos para tramitar la licencia de conducir en este Municipio son:</t>
  </si>
  <si>
    <t>23.  El costo del trámite para obtener la licencia de conducir en este Municipio es:</t>
  </si>
  <si>
    <t>24.  Aproximadamente ¿cuánto tiempo te tomó realizar el trámite, desde que llegaste a la dependencia hasta que obtuviste tu licencia de conducir?</t>
  </si>
  <si>
    <t>25.  El tiempo que te tomó realizar el trámite para obtener tu licencia de conducir en este municipio es:</t>
  </si>
  <si>
    <t>26.  ¿Qué tan satisfecho quedaste al concluir el trámite para obtener tu licencia en este Municipio?</t>
  </si>
  <si>
    <t>27.  ¿Por qué terminó insatisfecho?</t>
  </si>
  <si>
    <t>28.  ¿Por qué terminó satisfecho?</t>
  </si>
  <si>
    <t>29. Con base en tu experiencia, ¿consideras que las y los servidores públicos de este municipio brindan el mismo trato a todas las personas o hay personas que reciben un trato diferente al realizar trámites?</t>
  </si>
  <si>
    <t>30.  De manera general  ¿Cómo consideras que es el trato que las autoridades de este Municipio dan a los ciudadanos?</t>
  </si>
  <si>
    <t>a) Cuando realicé el trámite para obtener la licencia de conducir en este Municipio recibí toda la orientación que necesité para poder concluir el trámite
b) Cuando realicé el trámite para obtener la licencia de conducir en este Municipio NO recibí toda la orientación  que necesité para poder concluir el trámite</t>
  </si>
  <si>
    <t>a) Menos de 30 minutos; 
b) Entre 31 minutos y 1 hora;
c) Entre 1 y 2 horas;
d) Entre 2 y 3 horas;
e) Más de 3 horas;
f) Me tomó más de un día</t>
  </si>
  <si>
    <t>a=1, b=0.8, c=0.6, d=0.4, e= 0.2, f=0</t>
  </si>
  <si>
    <t xml:space="preserve">a) Porque el trato que recibí fue malo; b) Porque fue difícil hacer el trámite; c) Porque la oficina me queda lejos; d) Porque las instalaciones no eran las adecuadas; e) Porque he escuchado que en otros municipios es más fácil; f) Otra (especifique); </t>
  </si>
  <si>
    <t xml:space="preserve">a) Porque el trato que recibí fue bueno; b) Porque fue fácil hacer el trámite; c) Porque la oficina me queda cerca; d) Porque las instalaciones eran las adecuadas; e) Porque he escuchado que en otros municipios es más difícil; f) Otra (especifique) </t>
  </si>
  <si>
    <t>a) Todas las personas reciben el mismo trato;
b) No estoy segura (o);
c) Hay personas que reciben un trato diferente</t>
  </si>
  <si>
    <t>a) Es malo; b) Es regular (ni bueno ni malo); c) Es bueno</t>
  </si>
  <si>
    <t>a=0, b=0.5, c=1</t>
  </si>
  <si>
    <t>BH</t>
  </si>
  <si>
    <t>BK</t>
  </si>
  <si>
    <t>BN</t>
  </si>
  <si>
    <t>BT</t>
  </si>
  <si>
    <t>BW</t>
  </si>
  <si>
    <t>BZ</t>
  </si>
  <si>
    <t>CF</t>
  </si>
  <si>
    <t>CL</t>
  </si>
  <si>
    <t>CM</t>
  </si>
  <si>
    <t>Acciones a futuro</t>
  </si>
  <si>
    <t>Corrupción</t>
  </si>
  <si>
    <t>31.  ¿Qué debería hacer el gobierno de este municipio para facilitar el trámite para obtener la licencia de conducir?</t>
  </si>
  <si>
    <t>a) Ser más transparente sobre los costos, requisitos, pasos y dependencias encargadas de realizar el trámite; b) Capacitar de mejor manera a las y los servidores públicos; c) Disminuir el número de requisitos; d) Bajar el costo del trámite; e) Reducir el tiempo; f) Combatir la corrupción de ventanilla; g) Permitir que todo el trámite se puedan realizar de manera electrónica; h) Ampliar los horarios de atención; i) Facilitar y ampliar las opciones de pago; j) Contar con ventanillas de información y quejas; k) Otro (especifique)</t>
  </si>
  <si>
    <t>a) Sí me gustaría; b) No estoy seguro; c) No me gustaría</t>
  </si>
  <si>
    <t>33.  Durante la realización del trámite para obtener tu licencia, ¿algún servidor público te pidió una dádiva (mordida)?</t>
  </si>
  <si>
    <t xml:space="preserve">a) Sí; b) No; c) Prefiero no contestar
</t>
  </si>
  <si>
    <t>a=0, b=1, c=0.5</t>
  </si>
  <si>
    <t>CP</t>
  </si>
  <si>
    <t>32. ¿Te gustaría que el gobierno de este Municipio hiciera  el trámite para obtener o renovar la licencia de conducir por internet?</t>
  </si>
  <si>
    <t>DA</t>
  </si>
  <si>
    <t>DD</t>
  </si>
  <si>
    <t>Edad</t>
  </si>
  <si>
    <t>Sexo</t>
  </si>
  <si>
    <t>Nivel de estudios</t>
  </si>
  <si>
    <t>34. ¿Cuántos años cumplidos tienes?</t>
  </si>
  <si>
    <t>Calificación</t>
  </si>
  <si>
    <t>35. ¿Cuál es tu sexo?</t>
  </si>
  <si>
    <t>36. ¿Cuál es tu nivel de estudios?</t>
  </si>
  <si>
    <t>37. Por último, si pudieras evaluar de 0 a 1, donde 0 es muy malo y 10 muy bueno, ¿cómo evaluarías el trabajo de tu actual gobierno municipal?</t>
  </si>
  <si>
    <t>a) Menos de 18 años; b) Entre 18 y 29 años; c) Entre 30 y 39 años; d) Entre 40 y 49 años; e) Entre 50 y 59 años; f) Entre 60 y 69 años; g) Más de 70 años</t>
  </si>
  <si>
    <t>a) Hombre; b) Mujer; c) Prefiero no especificar</t>
  </si>
  <si>
    <t>a) Primaria; b) Secundaria; c) Educación Superior; d) Licenciatura; e) Posgrado; f) Ninguno de los anteriores</t>
  </si>
  <si>
    <t>Cualitativa</t>
  </si>
  <si>
    <t>Rango (0-10)</t>
  </si>
  <si>
    <t>DE</t>
  </si>
  <si>
    <t>DL</t>
  </si>
  <si>
    <t>DO</t>
  </si>
  <si>
    <t>DU</t>
  </si>
  <si>
    <t>a) Cozumel; b) Felipe Carrillo Puerto; c) Isla Mujeres; d) Othón P. Blanco; e) Benito Juárez; f) José María Morelos; g) Lázaro Cárdenas; h) Solidaridad; i) Tulum; j) Bacalar; k) Puerto Morelos; l) Otro estado
b) Felipe Carrillo Puerto;
c) Isla Mujeres;</t>
  </si>
  <si>
    <t/>
  </si>
  <si>
    <t>a) Muy probable; b) Nada probable; c) No sé</t>
  </si>
  <si>
    <t>a=1, b=0, c=0.5</t>
  </si>
  <si>
    <t>a) Es más fácil; b) Es igual; c) Es más difícil</t>
  </si>
  <si>
    <t>a) Pocos; b) Los necesarios (ni muchos ni pocos); c) Muchos</t>
  </si>
  <si>
    <t>a) Barato; b) Justo (ni caro ni barato); c) Caro</t>
  </si>
  <si>
    <t>a) Poco; b) Normal (ni mucho ni poco); c) Mucho</t>
  </si>
  <si>
    <t>a) Satisfecho; b) Normal; c) Insatisfecho</t>
  </si>
  <si>
    <t>a) Fue fácil;
b) Más o menos (ni fácil ni difícil;
c) Fue difícil</t>
  </si>
  <si>
    <t>Score (0-100)</t>
  </si>
  <si>
    <t>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https://surveymonkey-assets.s3.amazonaws.com/survey/409793882/rte/d545cfd0-3871-41eb-a143-71859f6de520.png</t>
  </si>
  <si>
    <t>187.150.191.139</t>
  </si>
  <si>
    <t>45.235.254.75</t>
  </si>
  <si>
    <t>187.252.192.218</t>
  </si>
  <si>
    <t xml:space="preserve">Para no tener problemas con mi aseguradora </t>
  </si>
  <si>
    <t>Porque exigen gratificaciones ilegales</t>
  </si>
  <si>
    <t>200.68.172.186</t>
  </si>
  <si>
    <t>Por seguridad propia para evitar agresiones o extorciones por parte de los policias de seguridad publicos o de transito.</t>
  </si>
  <si>
    <t>En general son miy groceros, prepotentes y despotas, te tratan muy mal</t>
  </si>
  <si>
    <t>Evitar preferencias clasistas y atender por igual, y combatir la corrupcion que es practicamente imposible</t>
  </si>
  <si>
    <t>187.252.198.1</t>
  </si>
  <si>
    <t>201.175.217.170</t>
  </si>
  <si>
    <t>189.174.130.250</t>
  </si>
  <si>
    <t>189.176.103.23</t>
  </si>
  <si>
    <t>187.150.115.26</t>
  </si>
  <si>
    <t>187.252.207.36</t>
  </si>
  <si>
    <t>187.147.9.174</t>
  </si>
  <si>
    <t>187.252.194.33</t>
  </si>
  <si>
    <t>187.150.250.224</t>
  </si>
  <si>
    <t>200.68.137.196</t>
  </si>
  <si>
    <t>No hacen ningun tipo de descuento,ejemplo,para jubilados o pensionados ,para adultos mayores de 60 años</t>
  </si>
  <si>
    <t>190.123.41.200</t>
  </si>
  <si>
    <t>189.174.189.154</t>
  </si>
  <si>
    <t>45.178.72.154</t>
  </si>
  <si>
    <t>187.155.138.52</t>
  </si>
  <si>
    <t xml:space="preserve">Si tienes un coche y lo manejas es una obligación </t>
  </si>
  <si>
    <t>187.190.175.155</t>
  </si>
  <si>
    <t>187.252.198.132</t>
  </si>
  <si>
    <t>187.252.206.228</t>
  </si>
  <si>
    <t>200.68.161.12</t>
  </si>
  <si>
    <t>187.189.49.66</t>
  </si>
  <si>
    <t>189.174.85.8</t>
  </si>
  <si>
    <t>187.150.34.196</t>
  </si>
  <si>
    <t>189.217.95.246</t>
  </si>
  <si>
    <t>200.68.172.57</t>
  </si>
  <si>
    <t>187.150.67.84</t>
  </si>
  <si>
    <t>187.132.245.200</t>
  </si>
  <si>
    <t>Porque obstaculizan el trámite para que se les de un dinero a los funcionarios y así lo agilicen. Se paga en caja esa "mordida" y son 500 pesos</t>
  </si>
  <si>
    <t>69.67.148.98</t>
  </si>
  <si>
    <t>201.175.218.218</t>
  </si>
  <si>
    <t xml:space="preserve">Porque me pidieron dinero </t>
  </si>
  <si>
    <t xml:space="preserve">Me pidieron dinero </t>
  </si>
  <si>
    <t>189.235.104.235</t>
  </si>
  <si>
    <t>Por ser un requisito para mi trabajo</t>
  </si>
  <si>
    <t>Por que logré concluir el tramite</t>
  </si>
  <si>
    <t>Evitar trámites de gente relacionada con los servidores públicos (coyotes) que obtienen descuentos y demoras para los que cumplimos con líneas de espera</t>
  </si>
  <si>
    <t>189.174.32.223</t>
  </si>
  <si>
    <t>189.176.5.99</t>
  </si>
  <si>
    <t>190.123.12.38</t>
  </si>
  <si>
    <t>187.150.137.91</t>
  </si>
  <si>
    <t>Yo sé que es ahí donde la tramitan</t>
  </si>
  <si>
    <t>200.68.172.52</t>
  </si>
  <si>
    <t>187.252.251.215</t>
  </si>
  <si>
    <t>187.252.249.178</t>
  </si>
  <si>
    <t>187.189.50.91</t>
  </si>
  <si>
    <t>190.123.41.205</t>
  </si>
  <si>
    <t>187.190.249.113</t>
  </si>
  <si>
    <t>187.150.66.171</t>
  </si>
  <si>
    <t>Porque la ocupo para manejar y es una herramienta de trabajo</t>
  </si>
  <si>
    <t>189.152.219.138</t>
  </si>
  <si>
    <t>Porque la información no es clara, además de tardado y con tranzas de por medio</t>
  </si>
  <si>
    <t>45.231.168.170</t>
  </si>
  <si>
    <t xml:space="preserve">Porque satisfice mi necesidad del documento </t>
  </si>
  <si>
    <t>Que la cajera no cierre ventanilla durante el horario de servicio ya que genera demora</t>
  </si>
  <si>
    <t>187.252.204.152</t>
  </si>
  <si>
    <t>187.147.11.166</t>
  </si>
  <si>
    <t>190.123.41.255</t>
  </si>
  <si>
    <t>189.176.26.192</t>
  </si>
  <si>
    <t>187.150.30.119</t>
  </si>
  <si>
    <t>187.190.174.166</t>
  </si>
  <si>
    <t>45.234.233.79</t>
  </si>
  <si>
    <t>187.150.156.196</t>
  </si>
  <si>
    <t>189.174.252.35</t>
  </si>
  <si>
    <t>189.174.76.251</t>
  </si>
  <si>
    <t>187.155.245.114</t>
  </si>
  <si>
    <t>201.119.144.129</t>
  </si>
  <si>
    <t xml:space="preserve">Porque la persona que revisa los documentos no está bien capacitada </t>
  </si>
  <si>
    <t>No tienen aviso de privacidad</t>
  </si>
  <si>
    <t>187.189.49.111</t>
  </si>
  <si>
    <t>201.164.168.57</t>
  </si>
  <si>
    <t>187.189.49.206</t>
  </si>
  <si>
    <t>187.252.193.233</t>
  </si>
  <si>
    <t>187.252.249.44</t>
  </si>
  <si>
    <t xml:space="preserve">El municipio no participa en estos trámites </t>
  </si>
  <si>
    <t>187.150.74.219</t>
  </si>
  <si>
    <t>187.155.226.208</t>
  </si>
  <si>
    <t>200.63.40.49</t>
  </si>
  <si>
    <t>216.24.177.23</t>
  </si>
  <si>
    <t>187.150.210.81</t>
  </si>
  <si>
    <t>187.252.200.196</t>
  </si>
  <si>
    <t>187.149.45.33</t>
  </si>
  <si>
    <t>200.68.183.30</t>
  </si>
  <si>
    <t>Licencia de conducir - Redes Sociales</t>
  </si>
  <si>
    <t>R</t>
  </si>
  <si>
    <t>Y</t>
  </si>
  <si>
    <t>AB</t>
  </si>
  <si>
    <t>AH</t>
  </si>
  <si>
    <t>AN</t>
  </si>
  <si>
    <t>AP</t>
  </si>
  <si>
    <t>AS</t>
  </si>
  <si>
    <t>AU</t>
  </si>
  <si>
    <t>AW</t>
  </si>
  <si>
    <t>AY</t>
  </si>
  <si>
    <t>BB</t>
  </si>
  <si>
    <t>BD</t>
  </si>
  <si>
    <t>BF</t>
  </si>
  <si>
    <t>BI</t>
  </si>
  <si>
    <t>23.  Desde tu punto de vista, el costo del trámite para obtener la licencia de conducir en este municipio es:</t>
  </si>
  <si>
    <t>BL</t>
  </si>
  <si>
    <t>BO</t>
  </si>
  <si>
    <t>25.  Desde tu punto de vista, el tiempo que te tomó realizar el trámite para obtener tu licencia de conducir en este municipio es:</t>
  </si>
  <si>
    <t>BU</t>
  </si>
  <si>
    <t>BX</t>
  </si>
  <si>
    <t>CA</t>
  </si>
  <si>
    <t>CG</t>
  </si>
  <si>
    <t>CN</t>
  </si>
  <si>
    <t>CQ</t>
  </si>
  <si>
    <t>DB</t>
  </si>
  <si>
    <t>DF</t>
  </si>
  <si>
    <t>DM</t>
  </si>
  <si>
    <t>DP</t>
  </si>
  <si>
    <t>DV</t>
  </si>
  <si>
    <t>¿Cuántos años tienes?</t>
  </si>
  <si>
    <t>¿Tu trabajo en esta dependencia se centra en atender a las personas que quieren realizar algún trámite?</t>
  </si>
  <si>
    <t>¿En qué municipio se encuentra la dependencia pública en la que trabajas?</t>
  </si>
  <si>
    <t>¿Cuáles de los siguientes trámites atiendes? (puedes seleccionar más de una opción):</t>
  </si>
  <si>
    <t>¿Cuántos años llevas en este puesto?</t>
  </si>
  <si>
    <t>Actualmente, ¿qué tanto te gustan las labores que desempeñas en esta dependencia?</t>
  </si>
  <si>
    <t>¿En este momento te gustaría que te cambiaran de área dentro de esta dependencia?</t>
  </si>
  <si>
    <t>¿Qué piensas acerca del tiempo que le toma a las personas que realizan trámites en esta dependencia?</t>
  </si>
  <si>
    <t>¿Qué piensas acerca de los requisitos que se le solicitan a las personas que realizan trámites en esta dependencia?</t>
  </si>
  <si>
    <t>¿Qué piensas acerca del costo que deben pagar las personas que realizan trámites en esta dependencia?</t>
  </si>
  <si>
    <t>¿Consideras que existen obstáculos que impiden que tú puedas atender los trámites de forma expedita?</t>
  </si>
  <si>
    <t>¿Cuáles son esos obstáculos?</t>
  </si>
  <si>
    <t>¿En esta dependencia han implementado algún programa para facilitar la realización de trámites?</t>
  </si>
  <si>
    <t>¿Cuál? (Cuéntanos hace cuánto tiempo se implementó, de qué trataba y si fue un programa exitoso)</t>
  </si>
  <si>
    <t>Es común que algunas personas no consigan realizar el trámite en la primera visita a la dependencia.  En un día normal, ¿qué porcentaje de las personas que atiendes no consigue realizar su trámite en la primera visita?</t>
  </si>
  <si>
    <t>¿Cuál consideras que es la principal causa por la cual algunas personas no consiguen finalizar el trámite en la primera visita? (puedes seleccionar más de una opción)</t>
  </si>
  <si>
    <t>¿En esta dependencia existe algún área específica donde las personas puedan recibir información y resolver dudas sobre sus trámites o la misma ventanilla donde se realiza el trámite está destinada a solucionar dudas y preguntas?</t>
  </si>
  <si>
    <t>En el día a día, ¿cómo consideras que es más eficiente informar a las personas sobre los requisitos y pasos para hacer los trámites?</t>
  </si>
  <si>
    <t>¿En el último año has recibido alguna capacitación?</t>
  </si>
  <si>
    <t>A continuación te presentaremos una serie de temas y tú responderás si has recibido alguna capacitación al respecto:</t>
  </si>
  <si>
    <t>¿Qué tan eficientes consideras que han sido las capacitaciones?</t>
  </si>
  <si>
    <t>Personalmente, ¿cómo evaluarías tu desempeño atendiendo a las personas que realizan trámites en esta dependencia?</t>
  </si>
  <si>
    <t>Sabemos que consideras que tu desempeño es bueno, pero cuéntanos ¿qué necesitarías para que tu desempeño sea aún mejor?</t>
  </si>
  <si>
    <t>¿Qué necesitarías para mejorar tu desempeño?</t>
  </si>
  <si>
    <t>En el desarrollo de tus actividades, ¿tienes contacto con otras áreas dentro de la dependencia pública en la que laboras?</t>
  </si>
  <si>
    <t>¿Qué tan eficiente consideras que es la comunicación y coordinación con otras áreas para el desarrollo de tus actividades?</t>
  </si>
  <si>
    <t>¿Cómo consideras que son los tiempos de respuesta de las áreas con las que tienes comunicación dentro de esta dependencia?</t>
  </si>
  <si>
    <t>De manera general, ¿cómo consideras que es tu relación con las personas de otras áreas con las que tienes comunicación?</t>
  </si>
  <si>
    <t>Selecciona la frase con la que estés más de acuerdo:</t>
  </si>
  <si>
    <t>¿En esta dependencia cuentan con alguna aplicación tecnologíca (chat, aplicación, interfaz o página web, etc) especificamente destinada para que las personas puedan realizar trámites o resolver dudas?</t>
  </si>
  <si>
    <t>¿Quién atiende las solicitudes que se realizan a través de esta aplicación tecnológica?</t>
  </si>
  <si>
    <t>¿Cuál es el proceso que siguen las solicitudes hechas a través de la aplicación tecnológica?</t>
  </si>
  <si>
    <t>¿Conoces qué significa interoperabilidad?</t>
  </si>
  <si>
    <t>Conociendo el concepto de interoperabilidad, ¿consideras que actualmente  esta dependencia tiene la capacidad (tanto técnica como de personal y equipo) de implementar este tipo de sistemas para la realización de trámites?</t>
  </si>
  <si>
    <t>Actualmente, utilizas alguna API (Interfaz de Programación de Aplicaciones) o algún sistema informático para hacer más eficiente la realización de trámites?</t>
  </si>
  <si>
    <t>¿Crees que el uso de alguna tecnología y/o aplicación pudiera hacer más eficiente tu trabajo?</t>
  </si>
  <si>
    <t>¿Por qué consideras que la tecnología no te ayudaría a hacer más eficiente tu trabajo?</t>
  </si>
  <si>
    <t>Actualmente, ¿cuentas con todo el equipo (computadora, escritorio, silla, insumos, papelería, etc) para realizar de manera efectiva tu trabajo?</t>
  </si>
  <si>
    <t>¿Consideras que el horario para atender a las personas que desean realizar algún trámite en esta dependencia es adecuado o debería ampliarse?</t>
  </si>
  <si>
    <t>¿Cómo consideras que es el ambiente de trabajo en esta dependencia?</t>
  </si>
  <si>
    <t>En México desde hace algunos años se han implementado programas de Mejora Regulatoria que buscan que las dependencias públicas puedan atender los trámites y ofrecer servicios públicos de manera más expedita.Desde tu experiencia como integrante del servidor público, ¿cuáles consideras que son los principales obstáculos que dificultan que este tipo de programas sean exitosos a nivel municipal?</t>
  </si>
  <si>
    <t>A continuación te presentaremos algunas frases y tú responderás qué tan de acuerdo o en desacuerdo estás con cada una de ellas.</t>
  </si>
  <si>
    <t>Licencia de conducir</t>
  </si>
  <si>
    <t>Uso de suelo</t>
  </si>
  <si>
    <t>Anuencia de protección civil</t>
  </si>
  <si>
    <t>Open-Ended Response</t>
  </si>
  <si>
    <t>Le faltaba algún documento</t>
  </si>
  <si>
    <t>El trámite implica tiempo de espera</t>
  </si>
  <si>
    <t>No tenía el dinero para pagar el trámite</t>
  </si>
  <si>
    <t>No nos dio tiempo de realizar el trámite (teníamos que cerrar la oficina)</t>
  </si>
  <si>
    <t>¿Has recibido alguna capacitación sobre uso de nuevas tecnologías?</t>
  </si>
  <si>
    <t>¿Has recibido alguna capacitación sobre mejora regulatoria?</t>
  </si>
  <si>
    <t>¿Has recibido alguna capacitación sobre atención a usuarias/usuarios?</t>
  </si>
  <si>
    <t>¿Has recibido alguna capacitación sobre atención a grupos vulnerables?</t>
  </si>
  <si>
    <t>¿Has recibido alguna capacitación sobre combate a la corrupción?</t>
  </si>
  <si>
    <t>¿Has recibido alguna capacitación sobre trabajo en equipo?</t>
  </si>
  <si>
    <t>Me considero una persona que le disgusta el contacto con las personas</t>
  </si>
  <si>
    <t>Me considero una persona que es empática con los demás</t>
  </si>
  <si>
    <t>Me considero una persona que tiene buena capacidad de comunicación</t>
  </si>
  <si>
    <t>Me considero una persona impaciente e intolerante</t>
  </si>
  <si>
    <t>Me considero una persona que puede estresarse con facilidad</t>
  </si>
  <si>
    <t>Me considero una persona que le gusta tratar y atender a las personas</t>
  </si>
  <si>
    <t>Me considero una persona que puede aprender fácilmente cosas nuevas</t>
  </si>
  <si>
    <t>Bajo ciertas situaciones las personas pertenecientes al servicio público pueden aceptar un regalo en el desarrollo de sus actividades</t>
  </si>
  <si>
    <t>Bajo ciertas situaciones es aceptable hacer un trámite aunque la persona no cumpla con todos los requisitos</t>
  </si>
  <si>
    <t>Hay personas que son importantes y deben recibir un trato diferente al realizar trámites</t>
  </si>
  <si>
    <t>Soy una persona que le gusta ser parte del servicio público</t>
  </si>
  <si>
    <t>Con frecuencia las personas que no cumplen con todos los requisitos ofrecen alguna dádiva (mordida) para poder hacer el trámite</t>
  </si>
  <si>
    <t>189.240.200.2</t>
  </si>
  <si>
    <t>De 30 a 39 años</t>
  </si>
  <si>
    <t>200.68.136.96</t>
  </si>
  <si>
    <t>Es normal (ni mucho ni poco)</t>
  </si>
  <si>
    <t>Son los necesarios (ni muchos ni pocos)</t>
  </si>
  <si>
    <t>Es justo (ni mucho ni poco)</t>
  </si>
  <si>
    <t>El número de personal para atender los trámites en esta dependencia es suficiente</t>
  </si>
  <si>
    <t>Sí existe una área específica para brindar información y atender dudas</t>
  </si>
  <si>
    <t>El mayor número de personas llega a esta oficina sin conocer cuáles son los costos, requisitos y tiempos para realizar su trámite</t>
  </si>
  <si>
    <t>Publicando en  las redes sociales oficiales de la dependencia</t>
  </si>
  <si>
    <t>Han sido buenas (me brindaron nuevos conocimientos para cumplir mejor con mis labores)</t>
  </si>
  <si>
    <t>Actualmente considero que no necesito más capacitaciones para desarrollar mis labores de manera eficiente</t>
  </si>
  <si>
    <t>Pienso que mi desempeño es bueno</t>
  </si>
  <si>
    <t>Muy eficiente</t>
  </si>
  <si>
    <t>Los tiempos de respuesta son cortos</t>
  </si>
  <si>
    <t>La relación es buena</t>
  </si>
  <si>
    <t>Pienso que las cargas de trabajo se distribuyen de manera equitativa dentro de esta dependencia</t>
  </si>
  <si>
    <t>Las atiende una persona diferente a a la que atiende los trámites presenciales en ventanilla</t>
  </si>
  <si>
    <t>Siguen el mismo proceso que el de una solicitud presencial en ventanilla</t>
  </si>
  <si>
    <t>El horario es adecuado</t>
  </si>
  <si>
    <t>Es un buen ambiente de trabajo</t>
  </si>
  <si>
    <t>Mi jefe/jefa es muy abierto (a) y nos escucha para identificar las necesidades y áreas de mejora de la dependencia</t>
  </si>
  <si>
    <t>Por falta de presupuesto</t>
  </si>
  <si>
    <t>De acuerdo</t>
  </si>
  <si>
    <t>En desacuerdo</t>
  </si>
  <si>
    <t>187.175.49.53</t>
  </si>
  <si>
    <t>De 18 a 29 años</t>
  </si>
  <si>
    <t>No estoy segura/seguro</t>
  </si>
  <si>
    <t>Es poco</t>
  </si>
  <si>
    <t xml:space="preserve">Digitalización </t>
  </si>
  <si>
    <t>200.68.161.244</t>
  </si>
  <si>
    <t>De 50 a 59 años</t>
  </si>
  <si>
    <t>Necesitamos más personal para atender los trámites en esta dependencia</t>
  </si>
  <si>
    <t>Poniendo carteles (anuncios físicos)</t>
  </si>
  <si>
    <t>Han sido malas (no me brindaron nuevos conocimientos para cumplir mejor con mis labores)</t>
  </si>
  <si>
    <t>Actualmente considero que necesito más capacitaciones para desarrollar mis labores de manera eficiente</t>
  </si>
  <si>
    <t>Más capacitación</t>
  </si>
  <si>
    <t>Los tiempos de respuesta son regulares (ni largos ni cortos)</t>
  </si>
  <si>
    <t>La relación es regular (ni buena ni mala)</t>
  </si>
  <si>
    <t>Pienso que las cargas de trabajo NO se distribuyen de manera equitativa dentro de esta dependencia</t>
  </si>
  <si>
    <t>187.252.200.94</t>
  </si>
  <si>
    <t>Es caro</t>
  </si>
  <si>
    <t>Sistema nuevo</t>
  </si>
  <si>
    <t>El mayor número de personas llega a esta oficina conociendo cuáles son los costos, requisitos y tiempos para realizar su trámite</t>
  </si>
  <si>
    <t>Estoy muy bien en mi desempeño</t>
  </si>
  <si>
    <t>Las atiende la misma persona que atiende los trámites presenciales en ventanilla</t>
  </si>
  <si>
    <t>Ni de acuerdo ni en desacuerdo</t>
  </si>
  <si>
    <t>189.174.147.218</t>
  </si>
  <si>
    <t>Archivo de infracciones (licencias, Tarjeta. Placas, Vehículos)</t>
  </si>
  <si>
    <t>Son pocos</t>
  </si>
  <si>
    <t>Fallas en el sistema, fallas en internet y equipo absoleto</t>
  </si>
  <si>
    <t>Equipos de nueva tecnología, programas para que sea eficiente el trabajo y curso de empatía laboral</t>
  </si>
  <si>
    <t>Porque no se toma en cuenta la experiencia de las personas que atienden los trámites</t>
  </si>
  <si>
    <t>187.155.122.250</t>
  </si>
  <si>
    <t>Es económico</t>
  </si>
  <si>
    <t xml:space="preserve">Se les da pláticas de manejo </t>
  </si>
  <si>
    <t>200.68.172.58</t>
  </si>
  <si>
    <t>De 40 a 49 años</t>
  </si>
  <si>
    <t xml:space="preserve">No se cómo se llama pero el sistema se ha ido actualizando para que sea cada vez mejor. </t>
  </si>
  <si>
    <t>No, es la misma ventanilla donde se realizan los trámites</t>
  </si>
  <si>
    <t xml:space="preserve">Equipo de trabajo </t>
  </si>
  <si>
    <t>Siguen un proceso diferente al de una solicitud presencial en ventanilla</t>
  </si>
  <si>
    <t>Porque las personas usuarias no siguen las indicaciones del trámite</t>
  </si>
  <si>
    <t>200.68.161.222</t>
  </si>
  <si>
    <t>En sistemas facilitaba la mayor parte del tramite</t>
  </si>
  <si>
    <t xml:space="preserve">Siempre son buenas las capacitaciones </t>
  </si>
  <si>
    <t>Por falta de voluntad</t>
  </si>
  <si>
    <t>200.68.161.224</t>
  </si>
  <si>
    <t xml:space="preserve">El cambio de sistema para la agilizar el tramite y funcionó muy bien </t>
  </si>
  <si>
    <t xml:space="preserve">Pues tengo todas las herramientas necesarias para hacer un bien trabajo en el área que me corresponde </t>
  </si>
  <si>
    <t>Porque los que diseñan los programas desconocen cuáles son las problemáticas reales</t>
  </si>
  <si>
    <t>200.68.161.138</t>
  </si>
  <si>
    <t>200.68.161.23</t>
  </si>
  <si>
    <t>Más cursos</t>
  </si>
  <si>
    <t>200.68.136.199</t>
  </si>
  <si>
    <t>200.68.161.27</t>
  </si>
  <si>
    <t xml:space="preserve">Lentitud en sistema, </t>
  </si>
  <si>
    <t xml:space="preserve">Cambio de plataforma de licencias </t>
  </si>
  <si>
    <t>Mejoria en la tecnología</t>
  </si>
  <si>
    <t>200.68.161.176</t>
  </si>
  <si>
    <t>187.150.36.152</t>
  </si>
  <si>
    <t>Ninguna de las anteriores</t>
  </si>
  <si>
    <t>SISTEMA LICTEC, 11 MESES, PARA CAPTURA, TOMA DE FOTO, FIRMA, HUELLA Y ESCANEO DE DOCUMENTOS, SI ES EXITOSO POR LO RAPIDO DE LA ELABORACION DE LA LICENCIA</t>
  </si>
  <si>
    <t>Atendiendo  directamente en la oficina pública</t>
  </si>
  <si>
    <t>MAS CAPACITACION EN GRUPO O EQUIPO DE TRABAJO Y MEJORA REGULATORIA</t>
  </si>
  <si>
    <t>llevar el equipo a las comunidades del municipio y apoyar a las personas de comunidad a hacer su tramite y fue exitoso</t>
  </si>
  <si>
    <t>Un curso para aprender a como socializar mas con las personas que atendemos día a día y un curso para actualizarnos mas en cuanto a conocimiento</t>
  </si>
  <si>
    <t>Presidenta en tu comunidad</t>
  </si>
  <si>
    <t>Curso de actualizacion</t>
  </si>
  <si>
    <t>Durante todo el año presidenta en tu comunidad</t>
  </si>
  <si>
    <t>Que se habilite medios remotos para el área de licencias, talvez citas para licencias, un call center para licencias así facilitaríamos aun más los tramites</t>
  </si>
  <si>
    <t>187.190.174.62</t>
  </si>
  <si>
    <t>Permisos para circular transporte de carga</t>
  </si>
  <si>
    <t xml:space="preserve">Fue en el mes de julio una campaña de licencias en la colonia Francisco May </t>
  </si>
  <si>
    <t xml:space="preserve">Ninguna </t>
  </si>
  <si>
    <t>Mi jefe/jefa NO es muy abierto (a) y NO nos escucha para identificar las necesidades y áreas de mejora de la dependencia</t>
  </si>
  <si>
    <t>45.174.254.19</t>
  </si>
  <si>
    <t>descuentos sobre el precio de la licencia, se implemento los primeros 3 meses del año en curso, por parte de la presidenta municipal, con alto rango de éxito.</t>
  </si>
  <si>
    <t>tomar el curso de educación vial</t>
  </si>
  <si>
    <t>un oficina propia solo para el aréa de licencias</t>
  </si>
  <si>
    <t>187.155.208.179</t>
  </si>
  <si>
    <t>Más o menos</t>
  </si>
  <si>
    <t>Pienso que mi desempeño no es ni bueno ni malo (regular)</t>
  </si>
  <si>
    <t>Nada</t>
  </si>
  <si>
    <t>45.174.252.170</t>
  </si>
  <si>
    <t>Brigada, de atención en julio 2023</t>
  </si>
  <si>
    <t>Más publicidad en las redes sociales.</t>
  </si>
  <si>
    <t>Por falta de capacidad técnica y operativa en los municipios</t>
  </si>
  <si>
    <t>200.68.136.157</t>
  </si>
  <si>
    <t>Brigada  de atención en julio 2033</t>
  </si>
  <si>
    <t>Más publicidad en la redes  sociales</t>
  </si>
  <si>
    <t>200.68.161.195</t>
  </si>
  <si>
    <t xml:space="preserve">El acércanos a los poblados para que gente que no puede llegar hasta las instalaciones realizan sus trámites </t>
  </si>
  <si>
    <t>189.174.233.43</t>
  </si>
  <si>
    <t xml:space="preserve">Caravanas de trámites </t>
  </si>
  <si>
    <t>Que nos proporcionen el equipo adecuado para realizar nuestras funciones de manera eficaz.</t>
  </si>
  <si>
    <t>189.174.174.112</t>
  </si>
  <si>
    <t>NINGUNO</t>
  </si>
  <si>
    <t>SE DEROGO CONFORME AL REGLAMENTO DE TRANSITO MUNICIPAL DE BENITO JUAREZ LO SIGUIENTE: LA SOLICITUD DEL TIPO DE SANGRE, EL EXAMEN VISUAL Y LA PRUEBA DE MANEJO. SIN EMBARGO SON TRAMITES Y DOCUMENTOS QUE SI DEBEN ESTAR ANEXOS AL EXPEDIENTE. ESTAS MODIFICACIONES FUERON LLEVADAS A CABO HACE APROXIMADAMENTE DOS AÑOS</t>
  </si>
  <si>
    <t>HAY CIUDADANOS QUE LLEGAN A LA HORA DEL CIERRE</t>
  </si>
  <si>
    <t>PONIENDO CARTELES YA QUE LA INFORMACION QUE ESTA EN LA PLATAFORMA NO ESTA ACTUALIZADA</t>
  </si>
  <si>
    <t xml:space="preserve">NUMERO 1.- MAS CAPACITACION.  NUMERO 2.-MAS PERSONAL PARA QUE SE PUEDAN CUBRIR TODAS LAS VENTANILLAS, ASI COMO, LAS MAQUINAS DE CAPTURA.  NUMERO 3.- QUE LOS SISTEMAS TANTO DE LICENCIAS COMO DE INFRACCIONES Y OPERGOB SEAN MAS RAPIDOS, YA QUE SONMUY LENTOS Y ESO NOS ATRASA LA ATENCION AL CIUDADANO. </t>
  </si>
  <si>
    <t>PORQUE LOS QUE DISEÑAN LOS PROGRAMAS DESCONOCEN LAS PROBLEMATICAS REALES Y POR FALTA DE CAPACIDAD TECNICA Y OPERATIVA EN LOS MUNICIPIOS</t>
  </si>
  <si>
    <t>Mantener un entorno de comunicación abierta</t>
  </si>
  <si>
    <t xml:space="preserve"> LA ACTITUD POSITIVA ES LO PRINCIPAL PARA EL BUEN FUNCIONAMIENTO DE UN AREA QUE ATIENDE A USUARIOS </t>
  </si>
  <si>
    <t>Licencia de conducir - Personal Operativo</t>
  </si>
  <si>
    <t>Género</t>
  </si>
  <si>
    <t>Formación</t>
  </si>
  <si>
    <t>Atención del trámite de licencia de conducir</t>
  </si>
  <si>
    <t>Municipio</t>
  </si>
  <si>
    <t>Tipo de trámite</t>
  </si>
  <si>
    <t>Conformidad con las labores realizadas</t>
  </si>
  <si>
    <t>Propensión a cambio de área</t>
  </si>
  <si>
    <t>a=Continúa la encuesta; b=Concluye la encuesta</t>
  </si>
  <si>
    <t>a) Cozumel; b) Felipe Carrillo Puerto; c) Isla Mujeres; d) Othón P. Blanco; e) Benito Juárez; f) José María Morelos; g) Lázaro Cárdenas; h) Solidaridad; i) Tulum; j) Bacalar; k) Puerto Morelos; l) Otro estado;</t>
  </si>
  <si>
    <t>6. ¿Cuáles de los siguientes trámites atiendes? (puedes seleccionar más de una opción):</t>
  </si>
  <si>
    <t>5. ¿En qué municipio se encuentra la dependencia pública en la que trabajas?</t>
  </si>
  <si>
    <t>4. ¿Tu trabajo en esta dependencia se centra en atender a las personas que quieren realizar algún trámite?</t>
  </si>
  <si>
    <t>3. ¿Cuál es tu nivel de estudios?</t>
  </si>
  <si>
    <t>2. ¿Cuál es tu sexo?</t>
  </si>
  <si>
    <t>1. ¿Cuántos años tienes?</t>
  </si>
  <si>
    <t>7. ¿Cuántos años llevas en este puesto?</t>
  </si>
  <si>
    <t>8. Actualmente, ¿qué tanto te gustan las labores que desempeñas en esta dependencia?</t>
  </si>
  <si>
    <t>9. ¿En este momento te gustaría que te cambiaran de área dentro de esta dependencia?</t>
  </si>
  <si>
    <t>a=1; b=0.5; c=0</t>
  </si>
  <si>
    <t>a=0; b=0.5; c=1</t>
  </si>
  <si>
    <t>S</t>
  </si>
  <si>
    <t>T</t>
  </si>
  <si>
    <t>U</t>
  </si>
  <si>
    <t>Antigüedad</t>
  </si>
  <si>
    <t>V</t>
  </si>
  <si>
    <t>W</t>
  </si>
  <si>
    <t>AC</t>
  </si>
  <si>
    <t>AD</t>
  </si>
  <si>
    <t>AE</t>
  </si>
  <si>
    <t>a)	 El número de personal para atender los trámites en esta dependencia es suficiente;
b)	 Necesitamos más personal para atender los trámites en esta dependencia</t>
  </si>
  <si>
    <t>a)	 Hombre;
b)	 Mujer;
c)	 Prefiero no contestar</t>
  </si>
  <si>
    <t>a)	 Menos de 18 años;
b)	 De 19 a 19 años;
c)	 De 18 a 29 años;
d)	 De 30 a 39 años;
e)	 De 40 a 49 años;
f)	 De 50 a 59 años;
g)	 De 60 a 69 años;
h)	 Más de 70 años</t>
  </si>
  <si>
    <t>a)	 Primaria;
b)	 Secundaria;
c)	 Educación Media Superior;
d)	 Licenciatura; 
e)	 Posgrado;
f)	 Ninguna de las anteriores</t>
  </si>
  <si>
    <t>a)	 Sí;
b)	 No;</t>
  </si>
  <si>
    <t>a)	 Licencia de conducir;
b)	 Uso de suelo;
c)	 Anuencia de protección civil;
d)	 Otros: (especifica)</t>
  </si>
  <si>
    <t>a)	 Mucho;
b)	 Más o menos;
c)	 Nada</t>
  </si>
  <si>
    <t>a)	 Sí;
b)	 No estoy segura/seguro;
c)	 No;</t>
  </si>
  <si>
    <t>a) Es poco;
b) Es normal (ni mucho ni poco);
c) Es mucho;</t>
  </si>
  <si>
    <t>a)	 Sí;
b)	 No sé;
c)	 No</t>
  </si>
  <si>
    <t>a)	 Le faltaba algún documento;
b)	 No tenía el dinero para pagar el trámite;
c)	 No nos dio tiempo de realizar el trámite (teníamos que cerrar la oficina);
d)	 Otro (especificar)</t>
  </si>
  <si>
    <t>10. ¿Qué piensas acerca del tiempo que le toma a las personas que realizan trámites en esta dependencia?</t>
  </si>
  <si>
    <t>a) Son pocos;
b) Son los necesarios (ni muchos ni pocos);
c) Son muchos</t>
  </si>
  <si>
    <t>a=0; b)=1</t>
  </si>
  <si>
    <t>a=1; b=0</t>
  </si>
  <si>
    <t>11. ¿Qué piensas acerca de los requisitos que se le solicitan a las personas que realizan trámites en esta dependencia?</t>
  </si>
  <si>
    <t>12. ¿Qué piensas acerca del costo que deben pagar las personas que realizan trámites en esta dependencia?</t>
  </si>
  <si>
    <t>13. ¿Consideras que existen obstáculos que impiden que tú puedas atender los trámites de forma expedita?</t>
  </si>
  <si>
    <t>14. ¿Cuáles son esos obstáculos?</t>
  </si>
  <si>
    <t>15. ¿En esta dependencia han implementado algún programa para facilitar la realización de trámites?</t>
  </si>
  <si>
    <t>16. ¿Cuál? (Cuéntanos hace cuánto tiempo se implementó, de qué trataba y si fue un programa exitoso)</t>
  </si>
  <si>
    <t>17. Selecciona la opción con la que estés más de acuerdo:</t>
  </si>
  <si>
    <t>18. Es común que algunas personas no consigan realizar el trámite en la primera visita a la dependencia.  En un día normal, ¿qué porcentaje de las personas que atiendes no consigue realizar su trámite en la primera visita?</t>
  </si>
  <si>
    <t>19. ¿Cuál consideras que es la principal causa por la cual algunas personas no consiguen finalizar el trámite en la primera visita? (puedes seleccionar más de una opción)</t>
  </si>
  <si>
    <t>AJ</t>
  </si>
  <si>
    <t>AK</t>
  </si>
  <si>
    <t>AL</t>
  </si>
  <si>
    <t>AZ</t>
  </si>
  <si>
    <t>BG</t>
  </si>
  <si>
    <t>BJ</t>
  </si>
  <si>
    <t>20. ¿En esta dependencia existe algún área específica donde las personas puedan recibir información y resolver dudas sobre sus trámites o la misma ventanilla donde se realiza el trámite está destinada a solucionar dudas y preguntas?</t>
  </si>
  <si>
    <t>21. Selecciona la opción con la que estés más de acuerdo:</t>
  </si>
  <si>
    <t>22. En el día a día, ¿cómo consideras que es más eficiente informar a las personas sobre los requisitos y pasos para hacer los trámites?</t>
  </si>
  <si>
    <t>23. ¿En el último año has recibido alguna capacitación?</t>
  </si>
  <si>
    <t>25. ¿Qué tan eficientes consideras que han sido las capacitaciones?</t>
  </si>
  <si>
    <t>26. Selecciona la opción con la que estés más de acuerdo:</t>
  </si>
  <si>
    <t>27. Personalmente, ¿cómo evaluarías tu desempeño atendiendo a las personas que realizan trámites en esta dependencia?</t>
  </si>
  <si>
    <t>28. Sabemos que consideras que tu desempeño es bueno, pero cuéntanos ¿qué necesitarías para que tu desempeño sea aún mejor?</t>
  </si>
  <si>
    <t>29. ¿Qué necesitarías para mejorar tu desempeño?</t>
  </si>
  <si>
    <t>30. En el desarrollo de tus actividades, ¿tienes contacto con otras áreas dentro de la dependencia pública en la que laboras?</t>
  </si>
  <si>
    <t>31. ¿Qué tan eficiente consideras que es la comunicación y coordinación con otras áreas para el desarrollo de tus actividades?</t>
  </si>
  <si>
    <t>32. ¿Cómo consideras que son los tiempos de respuesta de las áreas con las que tienes comunicación dentro de esta dependencia?</t>
  </si>
  <si>
    <t>33. De manera general, ¿cómo consideras que es tu relación con las personas de otras áreas con las que tienes comunicación?</t>
  </si>
  <si>
    <t>34. Selecciona la frase con la que estés más de acuerdo:</t>
  </si>
  <si>
    <t>35. ¿En esta dependencia cuentan con alguna aplicación tecnologíca (chat, aplicación, interfaz o página web, etc) especificamente destinada para que las personas puedan realizar trámites o resolver dudas?</t>
  </si>
  <si>
    <t>36. ¿Quién atiende las solicitudes que se realizan a través de esta aplicación tecnológica?</t>
  </si>
  <si>
    <t>37. ¿Cuál es el proceso que siguen las solicitudes hechas a través de la aplicación tecnológica?</t>
  </si>
  <si>
    <t>38. ¿Conoces qué significa interoperabilidad?</t>
  </si>
  <si>
    <t>39. Conociendo el concepto de interoperabilidad, ¿consideras que actualmente  esta dependencia tiene la capacidad (tanto técnica como de personal y equipo) de implementar este tipo de sistemas para la realización de trámites?</t>
  </si>
  <si>
    <t>40. Actualmente, utilizas alguna API (Interfaz de Programación de Aplicaciones) o algún sistema informático para hacer más eficiente la realización de trámites?</t>
  </si>
  <si>
    <t>41. ¿Crees que el uso de alguna tecnología y/o aplicación pudiera hacer más eficiente tu trabajo?</t>
  </si>
  <si>
    <t>42. ¿Por qué consideras que la tecnología no te ayudaría a hacer más eficiente tu trabajo?</t>
  </si>
  <si>
    <t>43. Actualmente, ¿cuentas con todo el equipo (computadora, escritorio, silla, insumos, papelería, etc) para realizar de manera efectiva tu trabajo?</t>
  </si>
  <si>
    <t>BM</t>
  </si>
  <si>
    <t>44. ¿Consideras que el horario para atender a las personas que desean realizar algún trámite en esta dependencia es adecuado o debería ampliarse?</t>
  </si>
  <si>
    <t>45. ¿Cómo consideras que es el ambiente de trabajo en esta dependencia?</t>
  </si>
  <si>
    <t>46. Selecciona la opción con la que estés más de acuerdo:</t>
  </si>
  <si>
    <t>47. En México desde hace algunos años se han implementado programas de Mejora Regulatoria que buscan que las dependencias públicas puedan atender los trámites y ofrecer servicios públicos de manera más expedita.Desde tu experiencia como integrante del servidor público, ¿cuáles consideras que son los principales obstáculos que dificultan que este tipo de programas sean exitosos a nivel municipal?</t>
  </si>
  <si>
    <t>BP</t>
  </si>
  <si>
    <t>BQ</t>
  </si>
  <si>
    <t>BR</t>
  </si>
  <si>
    <t>BS</t>
  </si>
  <si>
    <t xml:space="preserve">
a)	 Sí existe una área específica para brindar información y atender dudas;
b) 	 No, es la misma ventanilla donde se realizan los trámites</t>
  </si>
  <si>
    <t xml:space="preserve">
a)	 El mayor número de personas llega a esta oficina sin conocer cuáles son los costos, requisitos y tiempos para realizar su trámite;
b)	 El mayor número de personas llega a esta oficina conociendo cuáles son los costos, requisitos y tiempos para realizar su trámite</t>
  </si>
  <si>
    <t>a)	Atendiendo llamadas telefónicas;
b)	Poniendo carteles (anuncios);
c)	En la página oficial de la dependencia;
d)	Publicando en las redes sociales oficiales de la dependencia;
e)	Por radio;
f)	Atendiendo directamente en la oficina pública;
g)	Otro (especifique)</t>
  </si>
  <si>
    <t>a) Sí; b) No</t>
  </si>
  <si>
    <t>AQ</t>
  </si>
  <si>
    <t>24.1. A continuación te presentaremos una serie de temas y tú responderás si has recibido alguna capacitación al respecto: ¿Has recibido alguna capacitación sobre uso de nuevas tecnologías?</t>
  </si>
  <si>
    <t>a) Sí; b) No recuerdo; c) No</t>
  </si>
  <si>
    <t>a) Han sido buenas (me brindaron nuevos conocimientos para cumplir mejor con mis labores); b) Han sido malas (no me brindaron nuevos conocimientos para cumplir mejor con mis labores)</t>
  </si>
  <si>
    <t xml:space="preserve">a)	 Actualmente considero que no necesito más capacitaciones para desarrollar mis labores de manera eficiente; 
b)	 Actualmente considero que necesito más capacitaciones para desarrollar mis labores de manera eficiente </t>
  </si>
  <si>
    <t xml:space="preserve">
a)	 Pienso que mi desempeño es bueno;
b)	 Pienso que mi desempeño no es ni bueno ni malo (regular);
c)	 Pienso que mi desempeño es malo</t>
  </si>
  <si>
    <t>a) Muy eficiente; b) Regular; c) Nada eficiente</t>
  </si>
  <si>
    <t>a)	 Los tiempos de respuesta son largos;
b)	 Los tiempos de respuesta son regulares (ni largos ni cortos);
c)	 Los tiempos de respuesta son cortos</t>
  </si>
  <si>
    <t>a)	 La relación es buena;
b)	 La relación es regular (ni buena ni mala);
c)	 La relación es mala</t>
  </si>
  <si>
    <t>a)	 Pienso que las cargas de trabajo se distribuyen de manera equitativa dentro de esta dependencia;
b)	 Pienso que las cargas de trabajo NO se distribuyen de manera equitativa dentro de esta dependencia</t>
  </si>
  <si>
    <t>a) Siguen el mismo proceso que el de una solicitud presencial en ventanilla; b) Siguen un proceso diferente al de una solicitud presencial en ventanilla</t>
  </si>
  <si>
    <t>a) Es un buen ambiente de trabajo; b) Es un mal ambiente de trabajo</t>
  </si>
  <si>
    <t>a) Mi jefe/jefa es muy abierto (a) y nos escucha para identificar las necesidades y áreas de mejora de la dependencia; b) Mi jefe/jefa NO es muy abierto (a) y NO nos escucha para identificar las necesidades y áreas de mejora de la dependencia</t>
  </si>
  <si>
    <t>a)	 Por falta de presupuesto;
b)	 Por falta de capacidad técnica y operativa en los municipios;
c)	 Porque los que diseñan los programas desconocen cuáles son las problemáticas reales;
d)	 Porque no se toma en cuenta la experiencia de las personas que atienden los trámites;
e)	 Porque las personas usuarias no siguen las indicaciones del trámite; 
f)	 Otra (especifique)</t>
  </si>
  <si>
    <t>a) El horario es adecuado; b) El horario debería ampliarse</t>
  </si>
  <si>
    <t>a) De acuerdo; b) Ni de acuerdo ni en desacuerdo; c) En desacuerdo</t>
  </si>
  <si>
    <t>BV</t>
  </si>
  <si>
    <t>BY</t>
  </si>
  <si>
    <t>CB</t>
  </si>
  <si>
    <t>CC</t>
  </si>
  <si>
    <t>CD</t>
  </si>
  <si>
    <t>CE</t>
  </si>
  <si>
    <t>48.1. A continuación te presentaremos algunas frases y tú responderás qué tan de acuerdo o en desacuerdo estás con cada una de ellas. Me considero una persona que le disgusta el contacto con las personas</t>
  </si>
  <si>
    <t>48.2. Me considero una persona que es empática con los demás</t>
  </si>
  <si>
    <t>48.3. Me considero una persona que tiene buena capacidad de comunicación</t>
  </si>
  <si>
    <t>48.4. Me considero una persona impaciente e intolerante</t>
  </si>
  <si>
    <t>48.5. Me considero una persona que puede estresarse con facilidad</t>
  </si>
  <si>
    <t>48.6. Me considero una persona que le gusta tratar y atender a las personas</t>
  </si>
  <si>
    <t>48.7. Me considero una persona que puede aprender fácilmente cosas nuevas</t>
  </si>
  <si>
    <t>48.8. Bajo ciertas situaciones las personas pertenecientes al servicio público pueden aceptar un regalo en el desarrollo de sus actividades</t>
  </si>
  <si>
    <t>48.9. Bajo ciertas situaciones es aceptable hacer un trámite aunque la persona no cumpla con todos los requisitos</t>
  </si>
  <si>
    <t>48.10. Hay personas que son importantes y deben recibir un trato diferente al realizar trámites</t>
  </si>
  <si>
    <t>48.11. Soy una persona que le gusta ser parte del servicio público</t>
  </si>
  <si>
    <t>48.12. Con frecuencia las personas que no cumplen con todos los requisitos ofrecen alguna dádiva (mordida) para poder hacer el trámite</t>
  </si>
  <si>
    <t>Comunicación y coordinación entre áreas</t>
  </si>
  <si>
    <t>Interoperabilidad</t>
  </si>
  <si>
    <t>Empatía</t>
  </si>
  <si>
    <t>Comunicación</t>
  </si>
  <si>
    <t>Paciencia</t>
  </si>
  <si>
    <t>Manejo de stress</t>
  </si>
  <si>
    <t>Trato</t>
  </si>
  <si>
    <t>Disposición para el aprendizaje</t>
  </si>
  <si>
    <t>Percepción sobre sobornos</t>
  </si>
  <si>
    <t>Igualdad de trato</t>
  </si>
  <si>
    <t>Gusto por el servicio público</t>
  </si>
  <si>
    <t>Percepción sobre dádivas</t>
  </si>
  <si>
    <t>Sociabilidad</t>
  </si>
  <si>
    <t>Obstáculos para implementación de mejora regulatoria</t>
  </si>
  <si>
    <t>Liderazgo</t>
  </si>
  <si>
    <t>Ambiente de trabajo</t>
  </si>
  <si>
    <t>Horario de atención</t>
  </si>
  <si>
    <t>Recursos materiales</t>
  </si>
  <si>
    <t>Percepción sobre tecnología</t>
  </si>
  <si>
    <t>Distribución de carga de trabajo</t>
  </si>
  <si>
    <t>Aplicación de tecnología para trámites</t>
  </si>
  <si>
    <t>Percepción sobre desempeño individual</t>
  </si>
  <si>
    <t>Frecuencia</t>
  </si>
  <si>
    <t>24.2. A continuación te presentaremos una serie de temas y tú responderás si has recibido alguna capacitación al respecto: ¿Has recibido alguna capacitación sobre mejora regulatoria?</t>
  </si>
  <si>
    <t>Sobre nuevas tecnologías</t>
  </si>
  <si>
    <t>Sobre mejora regulatoria</t>
  </si>
  <si>
    <t>24.3. A continuación te presentaremos una serie de temas y tú responderás si has recibido alguna capacitación al respecto: ¿Has recibido alguna capacitación sobre atención a usuarias/usuarios?</t>
  </si>
  <si>
    <t>Sobre atención a usuarios</t>
  </si>
  <si>
    <t>24.4. A continuación te presentaremos una serie de temas y tú responderás si has recibido alguna capacitación al respecto: ¿Has recibido alguna capacitación sobre atención a grupos vulnerables?</t>
  </si>
  <si>
    <t>Sobre atención a grupos vulnerables</t>
  </si>
  <si>
    <t>24.5. A continuación te presentaremos una serie de temas y tú responderás si has recibido alguna capacitación al respecto: ¿Has recibido alguna capacitación sobre combate a la corrupción?</t>
  </si>
  <si>
    <t>Sobre combate a la corrupción</t>
  </si>
  <si>
    <t>24.6. A continuación te presentaremos una serie de temas y tú responderás si has recibido alguna capacitación al respecto: ¿Has recibido alguna capacitación sobre trabajo en equipo?</t>
  </si>
  <si>
    <t>Sobre trabajo en equipo</t>
  </si>
  <si>
    <t>Calidad de las capacitaciones</t>
  </si>
  <si>
    <t>Tiempo de trámite</t>
  </si>
  <si>
    <t>Requisitos</t>
  </si>
  <si>
    <t>Costos</t>
  </si>
  <si>
    <t>Obstáculos</t>
  </si>
  <si>
    <t>Suficiencia de personal</t>
  </si>
  <si>
    <t>Resolución de dudas e información sobre el trámite</t>
  </si>
  <si>
    <t>a) Es económico;
b) Es justo (ni mucho ni poco);
c) Es caro;</t>
  </si>
  <si>
    <t>a) Las atiende la misma persona que atiende los trámites presenciales en ventanilla; b) Las atiende una persona diferente a a la que atiende los trámites presenciales en ventanilla</t>
  </si>
  <si>
    <t>Clave de recopilador</t>
  </si>
  <si>
    <t>Agente</t>
  </si>
  <si>
    <t>Tabla de operacionalización de encuesta sobre el trámite de licencia de conducir</t>
  </si>
  <si>
    <t>428162806 - Redes Sociales</t>
  </si>
  <si>
    <t>Analizadas</t>
  </si>
  <si>
    <t>Observaciones</t>
  </si>
  <si>
    <t>453190696 - Link</t>
  </si>
  <si>
    <t>453753464 - Link</t>
  </si>
  <si>
    <t>Descripción de pestaña</t>
  </si>
  <si>
    <t>Incompletas</t>
  </si>
  <si>
    <t>Base de datos (versión bruta) de la encuesta sobre el trámite de licencia de conducir</t>
  </si>
  <si>
    <t>Este cuestionario es para uso exclusivo de las personas servidoras públicas que coordinan al personal operativo, es decir, aquellas personas encargadas de supervisar a las personas que atienden el trámite para obtener la licencia de conducir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</si>
  <si>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¿En qué municipio trabajas?</t>
  </si>
  <si>
    <t>¿Cuántos años llevas en puestos de coordinación y/o supervisión?</t>
  </si>
  <si>
    <t>Actualmente, ¿qué tanto te gustan las labores que desempeñas en este municipio?</t>
  </si>
  <si>
    <t>¿Te gustaría que te cambiarán de área dentro de este municipio?</t>
  </si>
  <si>
    <t>En el día a día, ¿cómo consideras que es más eficiente que tu dependencia informe a las personas sobre los requisitos y pasos para realizar el trámite de licencia de conducir?</t>
  </si>
  <si>
    <t>¿En tu dependencia cuentan con un área especializada para manejo de comunicación y redes sociales?</t>
  </si>
  <si>
    <t>¿Consideras que tanto el personal como los recursos del área de comunicación son suficientes?</t>
  </si>
  <si>
    <t>¿Por qué no cuentan con un área especializada para manejo de comunicación y redes sociales?</t>
  </si>
  <si>
    <t>¿Cuáles son las labores que en tu dependencia llevan a cabo para procurar que las personas usuarias lleguen a la dependencia conociendo los requisitos para tramitar la licencia de conducir?</t>
  </si>
  <si>
    <t>¿Consideras que es necesario tener un área específica dentro de la dependencia para brindar y atender dudas respecto a este trámite?</t>
  </si>
  <si>
    <t>Con base en tu experiencia, ¿cuál es el principal obstáculo al coordinar al personal que atiende el trámite de licencia de conducir en esta dependencia? (puedes seleccionar más de una opción)</t>
  </si>
  <si>
    <t>En el tiempo que llevas en este puesto, ¿Alguna vez has recibido alguna capacitación sobre mejora regulatoria? (en la siguiente sección te preguntaremos sobre esos cursos)</t>
  </si>
  <si>
    <t>¿En el último año, el personal que atiende el trámite de licencia de conducir en ventanilla ha recibido alguna capacitación sobre mejora regulatoria?</t>
  </si>
  <si>
    <t>Personalmente, ¿cómo evaluarías tu desempeño como encargado/encargada de la supervisión/coordinación del personal que atiende el trámite de licencia de conducir en este municipio?</t>
  </si>
  <si>
    <t>De acuerdo con el Diario Oficial de la Federación, interoperabilidad se refiere a la capacidad de organizaciones y sistemas, dispares y diversos, para interactuar con objetivos consensuados y comunes, con la finalidad de obtener beneficios mutuos, en donde la interacción implica que las dependencias y entidades compartan infraestructura, información y conocimiento mediante el intercambio de datos entre sus respectivos sistemas de tecnología de información y comunicaciones.</t>
  </si>
  <si>
    <t>Conociendo el concepto de interoperabilidad, ¿consideras que actualmente en este municipio las dependencias encargadas del trámite de licencia de conducir tienen la capacidad (tanto técnica como de personal y equipo) de implementar este tipo de sistemas para la realización de trámites?</t>
  </si>
  <si>
    <t>Actualmente, en estas dependencias utilizan alguna API (Interfaz de Programación de Aplicaciones) o algún sistema informático para hacer más eficiente la realización de este trámite?</t>
  </si>
  <si>
    <t>¿Crees que el uso de alguna tecnología y/o aplicación pudiera hacer más eficiente la realización de trámites en este municipio?</t>
  </si>
  <si>
    <t>¿Por qué consideras que la tecnología no les ayudaría a hacer más eficiente su trabajo?</t>
  </si>
  <si>
    <t>¿Consideras que las solicitudes que se hacen por vía electrónica deben seguir el mismo proceso que aquellas que se hacen de forma presencial?</t>
  </si>
  <si>
    <t>Actualmente, ¿el personal que participa en la realización del trámite de licencia de conducir cuenta con todo el equipo (computadora, escritorio, silla, insumos, papelería, etc.) para realizar de manera efectiva su trabajo?</t>
  </si>
  <si>
    <t>¿Qué acciones llevas a cabo para conocer las necesidades y/o inquietudes del equipo que trabaja en la realización de este trámite?</t>
  </si>
  <si>
    <t>¿Cómo consideras que es el ambiente de trabajo en las áreas encargadas del trámite de licencia de conducir?</t>
  </si>
  <si>
    <t>¿En este municipio se lleva a cabo alguna actividad o programa de forma recurrente para mejorar el trámite de licencia de conducir? (en la siguiente sección te preguntaremos cuál)</t>
  </si>
  <si>
    <t>En México desde hace algunos años se han implementado programas de Mejora Regulatoria que buscan que las dependencias públicas puedan atender los trámites y ofrecer servicios públicos de manera más expedita.Desde tu experiencia como integrante del servicio público, ¿cuáles consideras que son los principales obstáculos que dificultan que este tipo de programas sean exitosos a nivel municipal? (puedes seleccionar más de una opción)</t>
  </si>
  <si>
    <t>A continuación te presentaremos algunas frases y tú responderás qué tan de acuerdo o en desacuerdo estás con cada una de ellas:</t>
  </si>
  <si>
    <t>Acepto participar en la encuesta</t>
  </si>
  <si>
    <t>No acepto participar en la encuesta</t>
  </si>
  <si>
    <t>Falta de compromiso del personal</t>
  </si>
  <si>
    <t>Falta de capacitación del personal</t>
  </si>
  <si>
    <t>Falta de confianza del personal hacia la dirección</t>
  </si>
  <si>
    <t>Conflictos internos</t>
  </si>
  <si>
    <t>Dificultad de comunicación con el personal</t>
  </si>
  <si>
    <t>No existen obstáculos</t>
  </si>
  <si>
    <t>Ya leí el concepto de interoperabilidad</t>
  </si>
  <si>
    <t>Por falta de presupuesto/recursos</t>
  </si>
  <si>
    <t>Me considero una persona que le gusta y sabe cómo dar órdenes</t>
  </si>
  <si>
    <t>45.233.119.64</t>
  </si>
  <si>
    <t>Entre 2 y 4 años</t>
  </si>
  <si>
    <t>Atendiendo directamente en la oficina pública</t>
  </si>
  <si>
    <t>Sí, contamos con un área especializada</t>
  </si>
  <si>
    <t>Trabajando en coordinacion con comunicacion social, y el personal que recibe personalmente  a las personas</t>
  </si>
  <si>
    <t>No, creo que no es necesario ya que esa atención se puede dar directamente en la ventanilla destinada para cada trámite</t>
  </si>
  <si>
    <t>No sé/ no recuerdo</t>
  </si>
  <si>
    <t>Actualmente considero que el personal que atiende el trámite de licencia de conducir NO necesita más capacitaciones para desarrollar sus labores de manera efectiva</t>
  </si>
  <si>
    <t>Actualmente considero que el número de personal para atender el trámite de licencia de conducir es suficiente</t>
  </si>
  <si>
    <t>Desempeño perfecto</t>
  </si>
  <si>
    <t>Comunicacion</t>
  </si>
  <si>
    <t>Ninguna</t>
  </si>
  <si>
    <t>38.65.158.123</t>
  </si>
  <si>
    <t>189.174.243.172</t>
  </si>
  <si>
    <t>Un año o menos</t>
  </si>
  <si>
    <t>Publicando en las redes sociales oficiales de la dependencia</t>
  </si>
  <si>
    <t xml:space="preserve">En la estructura si apárese el área pero asta el momento no tenemos personal especializado </t>
  </si>
  <si>
    <t xml:space="preserve">En la página oficial del municipio y manejamos mamparas </t>
  </si>
  <si>
    <t>Equipo de computo</t>
  </si>
  <si>
    <t xml:space="preserve">Realizo juntas de trabajo y mesas de planificación con los elementos escucho opiniones </t>
  </si>
  <si>
    <t>200.68.161.136</t>
  </si>
  <si>
    <t>200.68.161.160</t>
  </si>
  <si>
    <t xml:space="preserve">Las redes sociales </t>
  </si>
  <si>
    <t>Sí, creo que es necesario tener un área específica para brindar información y atender dudas</t>
  </si>
  <si>
    <t>No sé / No estoy segura (o)</t>
  </si>
  <si>
    <t>200.68.172.19</t>
  </si>
  <si>
    <t>Más de 4 años</t>
  </si>
  <si>
    <t>En la página oficial de la dependencia</t>
  </si>
  <si>
    <t xml:space="preserve">Página de la corporación o del H. Ayuntamiento </t>
  </si>
  <si>
    <t xml:space="preserve">Mejores ingresos </t>
  </si>
  <si>
    <t xml:space="preserve">Juntas semanales </t>
  </si>
  <si>
    <t>189.174.179.26</t>
  </si>
  <si>
    <t>De 20 a 29 años</t>
  </si>
  <si>
    <t>SI CONTAMOS</t>
  </si>
  <si>
    <t>Publicidad, en redes sociales, descuentos</t>
  </si>
  <si>
    <t>Seguir capacitandome</t>
  </si>
  <si>
    <t>Reuniones semanales</t>
  </si>
  <si>
    <t>200.68.161.69</t>
  </si>
  <si>
    <t>Si contamos con el área de comunicación  y redes sociales</t>
  </si>
  <si>
    <t xml:space="preserve">Se informa en la página oficial </t>
  </si>
  <si>
    <t>Actualmente considero que el personal que atiende el trámite de licencia de conducir necesita más capacitaciones para desarrollar sus labores de manera efectiva</t>
  </si>
  <si>
    <t>Actualmente considero que el número de personal para atender el trámite de licencia de conducir NO es suficiente</t>
  </si>
  <si>
    <t>Más cursos para mejorar</t>
  </si>
  <si>
    <t xml:space="preserve">Atención a público </t>
  </si>
  <si>
    <t>187.189.21.205</t>
  </si>
  <si>
    <t>Entre 1 y 2 años</t>
  </si>
  <si>
    <t>No sé / no estoy seguro (a)</t>
  </si>
  <si>
    <t>si se cuenta, es el Dirección de comunicación</t>
  </si>
  <si>
    <t xml:space="preserve">por medio de las redes sociales y de comunicación, así como los elementos de la Dirección de transito pueden informar sobre el tema </t>
  </si>
  <si>
    <t>MEJORIA EN EQUIPOS DE COMPUTO, CAPACITACION CONSTANTE</t>
  </si>
  <si>
    <t>INTERACTUAR CON EL EQUIPO DE TRABAJO, PARA SABER LAS NECESIDADES Y BUSCAR LAS SOLUCIONES EN EL MENOR TIEMPO POSIBLE</t>
  </si>
  <si>
    <t>200.68.161.254</t>
  </si>
  <si>
    <t xml:space="preserve">Si contamos, con una dirección de comunicación y redes sociales </t>
  </si>
  <si>
    <t xml:space="preserve">Por medio de las redes sociales y comunicación </t>
  </si>
  <si>
    <t xml:space="preserve">Mejores computadoras y compañias de Internet </t>
  </si>
  <si>
    <t>Reuniones semanales con todos los integrantes de lincia, para  intercambiar conocimientos</t>
  </si>
  <si>
    <t>200.68.161.188</t>
  </si>
  <si>
    <t>Si se cuenta</t>
  </si>
  <si>
    <t>La difusión en la página oficial de la secretaría y en el remtys</t>
  </si>
  <si>
    <t>El personal qué se encarga del trámite de las licencias en la Secretaría de seg pública y tto municipal están capacitados. En cambió en imoveqroo no saben nada del tema</t>
  </si>
  <si>
    <t>Preguntale al personal sobre sus necesidades e inquietudes</t>
  </si>
  <si>
    <t>200.68.161.121</t>
  </si>
  <si>
    <t>Si contamos</t>
  </si>
  <si>
    <t>Publicando en redes</t>
  </si>
  <si>
    <t>Hasta ahora todo esta bien</t>
  </si>
  <si>
    <t>Siempre indagar para aprender mas</t>
  </si>
  <si>
    <t>200.68.161.228</t>
  </si>
  <si>
    <t>Para brindar la mayor información posible y verificar documentación actualizada</t>
  </si>
  <si>
    <t>Coordinación con mandos</t>
  </si>
  <si>
    <t>187.150.207.58</t>
  </si>
  <si>
    <t>La Secretaría cuenta con un área de Comunicación Social, sin embargo no le dan tanta publicidad a los trámites y servicios que esta realiza.</t>
  </si>
  <si>
    <t>Realmente no se da mucha publicidad por parte del área de comunicación para transmitir los requisitos de la licencia de conducir, sin embargo el área encargada de tramitar dicha licencia informa a los ciudadanos que se acercan a preguntar y en la parte exterior cuentan con un acrilico sobre requisitos y horarios de atención, así como el catálogo de trámites y servicios con QR.</t>
  </si>
  <si>
    <t xml:space="preserve">Quizá más capacitación para retroalimentar los conocimientos </t>
  </si>
  <si>
    <t>Se hacen juntas para conocer las necesidades del personal</t>
  </si>
  <si>
    <t>201.108.96.207</t>
  </si>
  <si>
    <t>No contamos con un área especializada</t>
  </si>
  <si>
    <t>Se hace vía telefónica por medio de la central o permanencia</t>
  </si>
  <si>
    <t>En redes sociales</t>
  </si>
  <si>
    <t>Personal más capacitado para atención a los usuarios y para el manejo de la base de datos</t>
  </si>
  <si>
    <t>Talvez que se establezca un sistema para citas y atención a usuarios</t>
  </si>
  <si>
    <t>187.132.224.154</t>
  </si>
  <si>
    <t>38.65.180.27</t>
  </si>
  <si>
    <t xml:space="preserve">No hay un personal que se encargue de ello </t>
  </si>
  <si>
    <t xml:space="preserve">Directo en oficina </t>
  </si>
  <si>
    <t xml:space="preserve">Capacitación </t>
  </si>
  <si>
    <t xml:space="preserve">Reuniones entre el personal </t>
  </si>
  <si>
    <t>189.174.244.102</t>
  </si>
  <si>
    <t>189.174.144.133</t>
  </si>
  <si>
    <t>POR MEDIO DE REDES SOCIALES, PAGINAS OFICIALES,ANUNCIO Y RADIO DIFUCION</t>
  </si>
  <si>
    <t>LAS HERRAMIENTAS NECESARIAS PARA DAR UN MEJOR SERVICIO</t>
  </si>
  <si>
    <t>TODO TENEMOS LA CAPACIDAD PARA DAR SOLUCION A LAS NECESIDADES AL CIUDADANO Y CANALIZARLO CONFORME LA NECESIDAD DEL USUARIO</t>
  </si>
  <si>
    <t>Licencia de conducir - Coordinación</t>
  </si>
  <si>
    <t>Pregunta de presentación</t>
  </si>
  <si>
    <t>a) Acepto participar en la encuesta; b) No acepto participar en la encuesta</t>
  </si>
  <si>
    <t>a)	 Menos de 18 años;
b)	 De 18 a 19 años;
c)	 De 20 a 29 años;
d)	 De 30 a 39 años;
e)	 De 40 a 49 años;
f)	 De 50 a 59 años;
g)	 De 60 a 69 años;
h)	 Más de 70 años</t>
  </si>
  <si>
    <t>5. ¿En qué municipio trabajas?</t>
  </si>
  <si>
    <t>1. Este cuestionario es para uso exclusivo de las personas servidoras públicas que coordinan al personal operativo, es decir, aquellas personas encargadas de supervisar a las personas que atienden el trámite para obtener la licencia de conducir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</si>
  <si>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2. ¿Cuántos años tienes?</t>
  </si>
  <si>
    <t>3. ¿Cuál es tu sexo?</t>
  </si>
  <si>
    <t>4. ¿Cuál es tu nivel de estudios?</t>
  </si>
  <si>
    <t>6. ¿Cuántos años llevas en puestos de coordinación y/o supervisión?</t>
  </si>
  <si>
    <t>7. Actualmente, ¿qué tanto te gustan las labores que desempeñas en este municipio?</t>
  </si>
  <si>
    <t>8. ¿Te gustaría que te cambiarán de área dentro de este municipio?</t>
  </si>
  <si>
    <t>9. En el día a día, ¿cómo consideras que es más eficiente que tu dependencia informe a las personas sobre los requisitos y pasos para realizar el trámite de licencia de conducir?</t>
  </si>
  <si>
    <t>10. ¿En tu dependencia cuentan con un área especializada para manejo de comunicación y redes sociales?</t>
  </si>
  <si>
    <t>11. ¿Consideras que tanto el personal como los recursos del área de comunicación son suficientes?</t>
  </si>
  <si>
    <t>12. ¿Por qué no cuentan con un área especializada para manejo de comunicación y redes sociales?</t>
  </si>
  <si>
    <t>13. ¿Cuáles son las labores que en tu dependencia llevan a cabo para procurar que las personas usuarias lleguen a la dependencia conociendo los requisitos para tramitar la licencia de conducir?</t>
  </si>
  <si>
    <t>14. ¿Consideras que es necesario tener un área específica dentro de la dependencia para brindar y atender dudas respecto a este trámite?</t>
  </si>
  <si>
    <t>15. Con base en tu experiencia, ¿cuál es el principal obstáculo al coordinar al personal que atiende el trámite de licencia de conducir en esta dependencia? (puedes seleccionar más de una opción)</t>
  </si>
  <si>
    <t>AF</t>
  </si>
  <si>
    <t>16.1. A continuación te presentaremos una serie de temas y tú responderás si has recibido alguna capacitación al respecto: ¿Has recibido alguna capacitación sobre uso de nuevas tecnologías?</t>
  </si>
  <si>
    <t>16.2. A continuación te presentaremos una serie de temas y tú responderás si has recibido alguna capacitación al respecto: ¿Has recibido alguna capacitación sobre atención a usuarias/usuarios?</t>
  </si>
  <si>
    <t>16.3. A continuación te presentaremos una serie de temas y tú responderás si has recibido alguna capacitación al respecto: ¿Has recibido alguna capacitación sobre atención a grupos vulnerables?</t>
  </si>
  <si>
    <t>16.4. A continuación te presentaremos una serie de temas y tú responderás si has recibido alguna capacitación al respecto: ¿Has recibido alguna capacitación sobre combate a la corrupción?</t>
  </si>
  <si>
    <t>16.5. A continuación te presentaremos una serie de temas y tú responderás si has recibido alguna capacitación al respecto: ¿Has recibido alguna capacitación sobre trabajo en equipo?</t>
  </si>
  <si>
    <t>AI</t>
  </si>
  <si>
    <t>17. En el tiempo que llevas en este puesto, ¿Alguna vez has recibido alguna capacitación sobre mejora regulatoria? (en la siguiente sección te preguntaremos sobre esos cursos)</t>
  </si>
  <si>
    <t>18. ¿En el último año, el personal que atiende el trámite de licencia de conducir en ventanilla ha recibido alguna capacitación sobre mejora regulatoria?</t>
  </si>
  <si>
    <t>19. Selecciona la opción con la que estés más de acuerdo:</t>
  </si>
  <si>
    <t>20. Selecciona la opción con la que estés más de acuerdo:</t>
  </si>
  <si>
    <t>21. Personalmente, ¿cómo evaluarías tu desempeño como encargado/encargada de la supervisión/coordinación del personal que atiende el trámite de licencia de conducir en este municipio?</t>
  </si>
  <si>
    <t>22. ¿Qué necesitarías para mejorar tu desempeño?</t>
  </si>
  <si>
    <t>23. ¿Conoces qué significa interoperabilidad?</t>
  </si>
  <si>
    <t>24. De acuerdo con el Diario Oficial de la Federación, interoperabilidad se refiere a la capacidad de organizaciones y sistemas, dispares y diversos, para interactuar con objetivos consensuados y comunes, con la finalidad de obtener beneficios mutuos, en donde la interacción implica que las dependencias y entidades compartan infraestructura, información y conocimiento mediante el intercambio de datos entre sus respectivos sistemas de tecnología de información y comunicaciones.</t>
  </si>
  <si>
    <t>25. Conociendo el concepto de interoperabilidad, ¿consideras que actualmente en este municipio las dependencias encargadas del trámite de licencia de conducir tienen la capacidad (tanto técnica como de personal y equipo) de implementar este tipo de sistemas para la realización de trámites?</t>
  </si>
  <si>
    <t>26. Actualmente, en estas dependencias utilizan alguna API (Interfaz de Programación de Aplicaciones) o algún sistema informático para hacer más eficiente la realización de este trámite?</t>
  </si>
  <si>
    <t>27. ¿Crees que el uso de alguna tecnología y/o aplicación pudiera hacer más eficiente la realización de trámites en este municipio?</t>
  </si>
  <si>
    <t>28. ¿Por qué consideras que la tecnología no les ayudaría a hacer más eficiente su trabajo?</t>
  </si>
  <si>
    <t>29. ¿Consideras que las solicitudes que se hacen por vía electrónica deben seguir el mismo proceso que aquellas que se hacen de forma presencial?</t>
  </si>
  <si>
    <t>30. Actualmente, ¿el personal que participa en la realización del trámite de licencia de conducir cuenta con todo el equipo (computadora, escritorio, silla, insumos, papelería, etc.) para realizar de manera efectiva su trabajo?</t>
  </si>
  <si>
    <t>31. ¿Qué acciones llevas a cabo para conocer las necesidades y/o inquietudes del equipo que trabaja en la realización de este trámite?</t>
  </si>
  <si>
    <t>32. ¿Cómo consideras que es el ambiente de trabajo en las áreas encargadas del trámite de licencia de conducir?</t>
  </si>
  <si>
    <t>33. ¿En este municipio se lleva a cabo alguna actividad o programa de forma recurrente para mejorar el trámite de licencia de conducir? (en la siguiente sección te preguntaremos cuál)</t>
  </si>
  <si>
    <t>34. En México desde hace algunos años se han implementado programas de Mejora Regulatoria que buscan que las dependencias públicas puedan atender los trámites y ofrecer servicios públicos de manera más expedita.Desde tu experiencia como integrante del servicio público, ¿cuáles consideras que son los principales obstáculos que dificultan que este tipo de programas sean exitosos a nivel municipal? (puedes seleccionar más de una opción)</t>
  </si>
  <si>
    <t>a) Mucho; b) Más o menos; c) Nada</t>
  </si>
  <si>
    <t>a) Sí; b) No estoy segura/seguro; c) No</t>
  </si>
  <si>
    <t>a) Atendiendo llamadas telefónicas; b) Poniendo carteles (anuncios); c) En la página oficial de la dependencia; d) Publicando en las redes sociales oficiales de la dependencia; e) Por radio; f) Atendiendo directamente en la oficina pública; g) Otro (especifique)</t>
  </si>
  <si>
    <t>a) Sí, contamos con un área especializada; b) No contamos con un área especializada</t>
  </si>
  <si>
    <t>a) Sí; b) No sé / no estoy seguro (a); c) No</t>
  </si>
  <si>
    <t>a) Sí, creo que es necesario tener un área específica para brindar información y atender dudas; b) No, creo que no es necesario ya que esa atención se puede dar directamente en la ventanilla destinada para cada trámite</t>
  </si>
  <si>
    <t>a) Falta de compromiso del personal; b) Falta de capacitación del personal; c) Falta de confianza del personal hacia la dirección; d) Conflictos internos; e) Dificultad de comunicación con el personal; f) No existen obstáculos; g) Otro (especifique)</t>
  </si>
  <si>
    <t>a) Sí; b) No sé/ no recuerdo; c) No</t>
  </si>
  <si>
    <t>a) Actualmente considero que el personal que atiende el trámite de licencia de conducir necesita más capacitaciones para desarrollar sus labores de manera efectiva; b) Actualmente considero que el personal que atiende el trámite de licencia de conducir NO necesita más capacitaciones para desarrollar sus labores de manera efectiva</t>
  </si>
  <si>
    <t>a) Actualmente considero que el número de personal para atender el trámite de licencia de conducir es suficiente; b) Actualmente considero que el número de personal para atender el trámite de licencia de conducir NO es suficiente</t>
  </si>
  <si>
    <t>a) Pienso que mi desempeño es bueno; b) Pienso que mi desempeño no es ni bueno ni malo (regular); c) Pienso que mi desempeño no es bueno</t>
  </si>
  <si>
    <t>a) Sí; b) No sé / no estoy segura (o); c) No</t>
  </si>
  <si>
    <t>a) Sí; b) No lo sé; c) No</t>
  </si>
  <si>
    <t>a) Es un buen ambiente de trabajo; b) No estoy segura (o); c) Es un mal ambiente de trabajo</t>
  </si>
  <si>
    <t>35.1. A continuación te presentaremos algunas frases y tú responderás qué tan de acuerdo o en desacuerdo estás con cada una de ellas: Me considero una persona que le gusta y sabe cómo dar órdenes</t>
  </si>
  <si>
    <t>35.2. A continuación te presentaremos algunas frases y tú responderás qué tan de acuerdo o en desacuerdo estás con cada una de ellas: Me considero una persona que le disgusta el contacto con las personas</t>
  </si>
  <si>
    <t>35.3. A continuación te presentaremos algunas frases y tú responderás qué tan de acuerdo o en desacuerdo estás con cada una de ellas: Me considero una persona que es empática con los demás</t>
  </si>
  <si>
    <t>35.4. A continuación te presentaremos algunas frases y tú responderás qué tan de acuerdo o en desacuerdo estás con cada una de ellas: Me considero una persona que tiene buena capacidad de comunicación</t>
  </si>
  <si>
    <t>35.5. A continuación te presentaremos algunas frases y tú responderás qué tan de acuerdo o en desacuerdo estás con cada una de ellas: Me considero una persona impaciente e intolerante</t>
  </si>
  <si>
    <t>35.6. A continuación te presentaremos algunas frases y tú responderás qué tan de acuerdo o en desacuerdo estás con cada una de ellas: Me considero una persona que puede estresarse con facilidad</t>
  </si>
  <si>
    <t>35.7. A continuación te presentaremos algunas frases y tú responderás qué tan de acuerdo o en desacuerdo estás con cada una de ellas: Me considero una persona que le gusta tratar y atender a las personas</t>
  </si>
  <si>
    <t>35.8. A continuación te presentaremos algunas frases y tú responderás qué tan de acuerdo o en desacuerdo estás con cada una de ellas: Me considero una persona que puede aprender fácilmente cosas nuevas</t>
  </si>
  <si>
    <t>35.9. A continuación te presentaremos algunas frases y tú responderás qué tan de acuerdo o en desacuerdo estás con cada una de ellas: Bajo ciertas situaciones las personas pertenecientes al servicio público pueden aceptar un regalo en el desarrollo de sus actividades</t>
  </si>
  <si>
    <t>35.10. A continuación te presentaremos algunas frases y tú responderás qué tan de acuerdo o en desacuerdo estás con cada una de ellas: Bajo ciertas situaciones es aceptable hacer un trámite aunque la persona no cumpla con todos los requisitos</t>
  </si>
  <si>
    <t>35.11. A continuación te presentaremos algunas frases y tú responderás qué tan de acuerdo o en desacuerdo estás con cada una de ellas: Hay personas que son importantes y deben recibir un trato diferente al realizar trámites</t>
  </si>
  <si>
    <t>35.12. A continuación te presentaremos algunas frases y tú responderás qué tan de acuerdo o en desacuerdo estás con cada una de ellas: Soy una persona que le gusta ser parte del servicio público</t>
  </si>
  <si>
    <t>35.13. A continuación te presentaremos algunas frases y tú responderás qué tan de acuerdo o en desacuerdo estás con cada una de ellas: Con frecuencia las personas que no cumplen con todos los requisitos ofrecen alguna dádiva (mordida) para poder hacer el trámite</t>
  </si>
  <si>
    <t>Obstáculos para Mejora Regulatoria</t>
  </si>
  <si>
    <t>Mejora del trámite</t>
  </si>
  <si>
    <t>Necesidades del equipo de trabajo</t>
  </si>
  <si>
    <t>Percepción sobre tecnologia</t>
  </si>
  <si>
    <t>Suficiencia de capacitaciones</t>
  </si>
  <si>
    <t>Capacitación de personal</t>
  </si>
  <si>
    <t>Sobre atención a usuarias/usuarios</t>
  </si>
  <si>
    <t>Sobre uso de nuevas tecnologías</t>
  </si>
  <si>
    <t>Obstáculos para coordinación de personal</t>
  </si>
  <si>
    <t>Comunicación del trámite</t>
  </si>
  <si>
    <t>429269715 - Link</t>
  </si>
  <si>
    <t>Licencia de Conducir. Ciudadanos. Tabla Operativa</t>
  </si>
  <si>
    <t>Licencia conducir. Ciudadanos. Base de Datos</t>
  </si>
  <si>
    <t>Pestaña</t>
  </si>
  <si>
    <t>Licencia conducir. Redes Sociales. Base de Datos</t>
  </si>
  <si>
    <t>Licencia conducir. Redes Sociales. Tabla Operativa</t>
  </si>
  <si>
    <t>Licencia conducir. Personal Operativo. Base de Datos</t>
  </si>
  <si>
    <t>Licencia conducir. Personal Operativo. Tabla Operativa</t>
  </si>
  <si>
    <t>Licencia conducir. Coordinación. Base de Datos</t>
  </si>
  <si>
    <t>Licencia conducir. Coordinación. Tabla Operativa</t>
  </si>
  <si>
    <t>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https://surveymonkey-assets.s3.amazonaws.com/survey/514531199/rte/24401ee2-625b-4ebf-9475-8920ae6f2878.png</t>
  </si>
  <si>
    <t>¿Hace cuánto tiempo tramitaron la anuencia de protección civil de tu negocio/empresa?</t>
  </si>
  <si>
    <t>¿Quién realizó el trámite?</t>
  </si>
  <si>
    <t>¿Cuál es su rol en la empresa/negocio?</t>
  </si>
  <si>
    <t>¿En qué municipio está ubicada esta empresa/negocio?</t>
  </si>
  <si>
    <t>Aproximadamente, ¿Cuantos años de funcionamiento tiene esta empresa/negocio?</t>
  </si>
  <si>
    <t>De manera fija, ¿Cuántas personas trabajadoras tiene esta empresa/negocio?</t>
  </si>
  <si>
    <t>¿A qué sector pertenece esta empresa/negocio?</t>
  </si>
  <si>
    <t>¿Qué tipo de giro tiene la empresa o negocio para la cual se realizó el trámite?</t>
  </si>
  <si>
    <t>Desde su punto de vista, ¿qué tan fácil o difícil fue conocer la información (tanto requisitos como oficina encargada) para obtener la anuencia de protección civil para su negocio/empresa?</t>
  </si>
  <si>
    <t>¿Alguna vez vio o escuchó algún anuncio que comunicara los requisitos para realizar este trámite?</t>
  </si>
  <si>
    <t>¿Por qué medio escuchó o vió dicha información? (puede seleccionar más de una opción)</t>
  </si>
  <si>
    <t>¿Conoce las razones por las cuáles se solicita que todas las empresas y negocios cuenten con la anuencia de protección civil?</t>
  </si>
  <si>
    <t>Antes de realizar el trámite, ¿qué tan dispuestas y dispuestos estaban a realizar el trámite para obtener la anuencia de protección civil de su empresa o negocio?</t>
  </si>
  <si>
    <t>¿Por qué querían hacer el trámite de anuencia de protección civil? (puede seleccionar más de una opción)</t>
  </si>
  <si>
    <t>¿Por qué no querían tramitar la anuencia de protección civil?</t>
  </si>
  <si>
    <t>¿Considera que su empresa/negocio obtiene algún beneficio al tener la anuencia de protección civil?</t>
  </si>
  <si>
    <t>Con base en su experiencia, ¿qué tan fácil o difícil es hacer el trámite para obtener la anuencia de protección civil en este municipio?</t>
  </si>
  <si>
    <t>Seleccione la opción con la que esté más de acuerdo:</t>
  </si>
  <si>
    <t>En cuanto a la capacitación y conocimiento que tenían las y los servidores públicos que le atendieron cuando realizó el trámite, ¿qué piensa?</t>
  </si>
  <si>
    <t>¿Usted sabía que existen sanciones por no contar con la anuencia de protección civil de su empresa/negocio?</t>
  </si>
  <si>
    <t>Desde su experiencia, ¿qué tan probable es que una empresa o negocio sea sancionado por no tener la anuencia de protección civil en este municipio?</t>
  </si>
  <si>
    <t>¿Es la primera vez que usted realiza el trámite para obtener la anuencia de protección civil en este municipio?</t>
  </si>
  <si>
    <t>En comparación con la ocasión anterior que realizó este tramite, ¿usted considera que ahora es más fácil o más difícil?</t>
  </si>
  <si>
    <t>Desde su punto de vista, los requisitos para tramitar la anuencia de protección civil en este municipio son:</t>
  </si>
  <si>
    <t>Desde su punto de vista, el costo del trámite para obtener la anuencia de protección civil en este municipio es:</t>
  </si>
  <si>
    <t>Aproximadamente ¿cuánto tiempo le tomó realizar el trámite, desde que llegó a la dependencia hasta que obtuvo la anuencia de protección civil para su empresa/negocio? (seleccione la opción que más se acerque)</t>
  </si>
  <si>
    <t>Desde su punto de vista, el tiempo que le tomó realizar el trámite para obtener la anuencia de protección civil en este municipio es:</t>
  </si>
  <si>
    <t>En términos generales, ¿Usted terminó satisfecho(a) o insatisfecho(a) al concluir el trámite para obtener la anuencia de protección civil en este municipio?</t>
  </si>
  <si>
    <t>¿Por qué terminó insatisfecho (a)? (puede seleccionar más de una opción)</t>
  </si>
  <si>
    <t>¿Por qué terminó satisfecho(a)? (puede seleccionar más de una opción)</t>
  </si>
  <si>
    <t>Con base en su experiencia, ¿Considera que las y los servidores públicos de este municipio brindan el mismo trato a todas las personas empresarias o hay quienes reciben un trato diferente al realizar trámites?</t>
  </si>
  <si>
    <t>De manera general, ¿Cómo considera que es el trato que las autoridades de este municipio dan a la personas empresarias?</t>
  </si>
  <si>
    <t>¿Durante la realización del trámite para obtener la anuencia de protección civil de su negocio recibió alguna inspección o visita del personal del municipio?</t>
  </si>
  <si>
    <t>¿Qué le solicitaron en esa inspección y/o visita? (puede seleccionar más de una opción)</t>
  </si>
  <si>
    <t>¿Qué tan satisfecho (a) o insatisfecho (a) quedó usted después de recibir la inspección o visita del personal del municipio?</t>
  </si>
  <si>
    <t>¿Qué debería hacer el gobierno de este municipio para facilitar el trámite para obtener la anuencia de protección civil? (puede seleccionar más de una opción)</t>
  </si>
  <si>
    <t>¿Le gustaría que el gobierno de este municipio hiciera el trámite para obtener o renovar la anuencia de protección civil por internet?</t>
  </si>
  <si>
    <t>Durante la realización del trámite para obtener la anuencia, ¿algún(a) servidor(a) público le pidió una dádiva (mordida)?</t>
  </si>
  <si>
    <t>Por último, si pudieras evaluar de 0 a 10, donde 0 es muy malo y 10 muy bueno, ¿cómo evaluaría usted el trabajo del actual gobierno municipal?</t>
  </si>
  <si>
    <t>Yo hice el trámite</t>
  </si>
  <si>
    <t>Otra persona</t>
  </si>
  <si>
    <t>Soy dueña o dueño</t>
  </si>
  <si>
    <t>Soy accionista</t>
  </si>
  <si>
    <t>Soy empleado o empleada de la empresa</t>
  </si>
  <si>
    <t>Soy la o el representante legal</t>
  </si>
  <si>
    <t>Soy la persona encargada de hacer los trámites</t>
  </si>
  <si>
    <t>Es nuestro primer año</t>
  </si>
  <si>
    <t>Entre 1 y 3 años</t>
  </si>
  <si>
    <t>Entre 3 y 5 años</t>
  </si>
  <si>
    <t>Entre 5 y 7 años</t>
  </si>
  <si>
    <t>Más de 7 años</t>
  </si>
  <si>
    <t>De 0 a 5</t>
  </si>
  <si>
    <t>De 6 a 20</t>
  </si>
  <si>
    <t>De 21 a 50</t>
  </si>
  <si>
    <t>De 51 a 100</t>
  </si>
  <si>
    <t>Más de 101</t>
  </si>
  <si>
    <t>Sector comercio</t>
  </si>
  <si>
    <t>Sector servicios</t>
  </si>
  <si>
    <t>Sector industria</t>
  </si>
  <si>
    <t>Es de bajo riesgo</t>
  </si>
  <si>
    <t>Es de mediano riesgo</t>
  </si>
  <si>
    <t>Es de alto riesgo</t>
  </si>
  <si>
    <t>Porque es nuestro deber como empresarias y empresarios</t>
  </si>
  <si>
    <t>Porque es un requisito para obtener la licencia de funcionamiento</t>
  </si>
  <si>
    <t>Para evitar ser multados (as)</t>
  </si>
  <si>
    <t>Para ayudar al municipio a tener un registro de todas las empresas</t>
  </si>
  <si>
    <t>Porque no es de utilidad para nuestra empresa/negocio</t>
  </si>
  <si>
    <t>Porque perderíamos mucho tiempo</t>
  </si>
  <si>
    <t>Porque nos solicitan muchos requisitos</t>
  </si>
  <si>
    <t>Porque no sabíamos cómo tramitarla</t>
  </si>
  <si>
    <t>Cuando realicé el trámite para obtener la anuencia de protección civil en este municipio sí recibí toda la orientación que necesité para poder concluir el trámite</t>
  </si>
  <si>
    <t>Cuando realicé el trámite para obtener la anuencia de protección civil en este municipio no recibí toda la orientación que necesité para poder concluir el trámite</t>
  </si>
  <si>
    <t>Sí tienen la capacitación y los conocimientos suficientes para atender a las y los ciudadanos</t>
  </si>
  <si>
    <t>No tienen la capacitación ni los conocimientos suficientes para atender a las y los ciudadanos</t>
  </si>
  <si>
    <t>Sí sabía</t>
  </si>
  <si>
    <t>No sabía</t>
  </si>
  <si>
    <t>Le temo a la sanción por no tener la anuencia de protección civil de mi empresa/ negocio</t>
  </si>
  <si>
    <t>No le temo a la sanción por no tener la anuencia de protección civil de mi empresa/ negocio</t>
  </si>
  <si>
    <t>Menos de 1 hora</t>
  </si>
  <si>
    <t>Entre 3 y 24 horas</t>
  </si>
  <si>
    <t>Me tomó entre 1 y 3 días</t>
  </si>
  <si>
    <t>Me tomó aproximadamente una semana</t>
  </si>
  <si>
    <t>Me tomó aproximadamente 2 semanas</t>
  </si>
  <si>
    <t>Me tomo aproximadamente 1 mes</t>
  </si>
  <si>
    <t>Me tomó cerca de 2 meses o más</t>
  </si>
  <si>
    <t>Satisfecho(a)</t>
  </si>
  <si>
    <t>Insatisfecho(a)</t>
  </si>
  <si>
    <t>No sé/no recuerdo</t>
  </si>
  <si>
    <t>Me pidieron que mostrara algunos documentos</t>
  </si>
  <si>
    <t>Realizaron una inspección visual de mi empresa/negocio</t>
  </si>
  <si>
    <t>Me solicitaron dinero</t>
  </si>
  <si>
    <t>Me entregaron una notificación</t>
  </si>
  <si>
    <t>Me entregaron el acta de inspección</t>
  </si>
  <si>
    <t>Insatisfecho (a)</t>
  </si>
  <si>
    <t>Normal [ni satisfecho (a) ni insatisfecho (a)]</t>
  </si>
  <si>
    <t>Satisfecho (a)</t>
  </si>
  <si>
    <t>200.68.161.103</t>
  </si>
  <si>
    <t>200.68.136.108</t>
  </si>
  <si>
    <t>190.123.41.189</t>
  </si>
  <si>
    <t>Sí teníamos pensado hacer el trámite</t>
  </si>
  <si>
    <t>Hay personas empresarias que reciben un trato diferente</t>
  </si>
  <si>
    <t>Los inspectores piden dinero por fuera si no les piden hasta lo que no deberían y eso lo hace tardado</t>
  </si>
  <si>
    <t>187.150.33.8</t>
  </si>
  <si>
    <t>Ahora es en línea y fue menos engorroso</t>
  </si>
  <si>
    <t>200.68.136.101</t>
  </si>
  <si>
    <t>Porque es un trámite innecesario que pierde todo el sentido de prevención de algo que el estado lucra y lo convierte en recaudatorio, en todos los casos el empresario se le carga todos los daños en caso que suceda una contingencia y si no de todas maneras el costo está fuera de la proporcionalidad tributaria y economica. Muy mal que el estado cobre algo que ni existe.l</t>
  </si>
  <si>
    <t>No sé tiene la satisfacción de algo que ni sirve. Aunque lo realice afrontaré las consecuencias</t>
  </si>
  <si>
    <t>Personas que no presentan autorización como peritos en la materia desarrollan la inspección, violando el debido proceso, que en caso de indicarles sus errores y excesos amenazan y piden moches par no clausurar</t>
  </si>
  <si>
    <t>Corregir su marco legal y operacional puesto que no van con la legalidad, exceso de requisitos por situaciones que no han sucedido. Tan sencillo es que con una póliza de seguro sea lo único que se pida y se emita la anuencia, que a requisitar cosas que inducen a la corrupción por ser excesivos.</t>
  </si>
  <si>
    <t>187.189.50.218</t>
  </si>
  <si>
    <t>Hoy hicimos el trámite</t>
  </si>
  <si>
    <t>187.252.204.221</t>
  </si>
  <si>
    <t>187.190.174.3</t>
  </si>
  <si>
    <t>189.174.236.168</t>
  </si>
  <si>
    <t>187.252.249.176</t>
  </si>
  <si>
    <t>187.188.176.46</t>
  </si>
  <si>
    <t>Todas las personas empresarias reciben el mismo trato</t>
  </si>
  <si>
    <t>201.175.218.51</t>
  </si>
  <si>
    <t>Por el tiempo que tarda y aún no finaliza</t>
  </si>
  <si>
    <t>187.150.6.213</t>
  </si>
  <si>
    <t>200.68.136.123</t>
  </si>
  <si>
    <t>No teníamos pensado hacer el trámite</t>
  </si>
  <si>
    <t>No hay persona responsable de este tipo de tramite</t>
  </si>
  <si>
    <t>Las oficinas están muy lejos</t>
  </si>
  <si>
    <t>187.216.252.98</t>
  </si>
  <si>
    <t>187.188.184.110</t>
  </si>
  <si>
    <t xml:space="preserve">Pidieron requisitos que no solicitaron al momento de hacer la inspección </t>
  </si>
  <si>
    <t>200.68.172.23</t>
  </si>
  <si>
    <t xml:space="preserve"> Se presentó PC al negocio , dieron 5 días para ir a dejar la documentación .Presente los documentos en protección civil,  me dieron pase de caja , se pagó deje copia me avisaron en una semana está la anuencia, regrese y no pasaron  a  impresión la anuencia , tuve que esperar  semana y media en que volví a regresar. </t>
  </si>
  <si>
    <t>189.176.84.125</t>
  </si>
  <si>
    <t>45.174.253.9</t>
  </si>
  <si>
    <t>104.28.92.101</t>
  </si>
  <si>
    <t>187.150.64.247</t>
  </si>
  <si>
    <t>187.155.197.158</t>
  </si>
  <si>
    <t>201.144.236.21</t>
  </si>
  <si>
    <t>187.252.249.173</t>
  </si>
  <si>
    <t>Anuencia. Empresarios. Base de Datos</t>
  </si>
  <si>
    <t>453042329 - Link</t>
  </si>
  <si>
    <t>1. 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https://surveymonkey-assets.s3.amazonaws.com/survey/514531199/rte/24401ee2-625b-4ebf-9475-8920ae6f2878.png</t>
  </si>
  <si>
    <t>a) Acepto participar; b) No acepto participar</t>
  </si>
  <si>
    <t>2. ¿Hace cuánto tiempo tramitaron la anuencia de protección civil de tu negocio/empresa?</t>
  </si>
  <si>
    <t>a) Hoy hicimos el trámite;
b) Menos de un mes;
c) Entre 1 y 3 meses aproximadamente;
d) Entre 3 y 6 meses aproximadamente;
e) Entre 6 y 12 meses aproximadamente;
f) Más de un año;
g) No recuerdo</t>
  </si>
  <si>
    <t>3. ¿Quién realizó el trámite?</t>
  </si>
  <si>
    <t>a) Yo hice el trámite;
b) Otra persona;
c) No sé</t>
  </si>
  <si>
    <t>4. ¿Cuál es su rol en la empresa/negocio?</t>
  </si>
  <si>
    <t>a) Soy dueña o dueño;
b) Soy accionista;
c) Soy empleado o empleada de la empresa;
d) Soy la o el representante legal;
e) Soy la persona encargada de hacer los trámites</t>
  </si>
  <si>
    <t>5. ¿En qué municipio está ubicada esta empresa/negocio?</t>
  </si>
  <si>
    <t>a) Cozumel;
b) Felipe Carrillo Puerto
c) Isla Mujeres
d) Othón P. Blanco
e) Benito Juárez
f) José María Morelos
g) Lázaro Cárdenas
h) Solidaridad
i) Tulum
j) Bacalar
k) Puerto Morelos
l) Otro estado</t>
  </si>
  <si>
    <t>a) Es nuestro primer año;
b) Entre 1 y 3 años;
c) Entre 3 y 5 años;
d) Entre 5 y 7 años;
e) Más de 7 años</t>
  </si>
  <si>
    <t>6. Aproximadamente, ¿Cuantos años de funcionamiento tiene esta empresa/negocio?</t>
  </si>
  <si>
    <t>7. De manera fija, ¿Cuántas personas trabajadoras tiene esta empresa/negocio?</t>
  </si>
  <si>
    <t>a) De 0 a 5;
b) De 6 a 20;
c) De 21 a 50;
d) De 51 a 100;
e) Más de 101</t>
  </si>
  <si>
    <t>8. ¿A qué sector pertenece esta empresa/negocio?</t>
  </si>
  <si>
    <t>a) Sector comercio;
b) Sector servicios;
c) Sector industria;
d) No sé</t>
  </si>
  <si>
    <t>9. ¿Qué tipo de giro tiene la empresa o negocio para la cual se realizó el trámite?</t>
  </si>
  <si>
    <t>a) Es de bajo riesgo;
b) Es de mediano riesgo;
c) Es de alto riesgo;
d) No sé</t>
  </si>
  <si>
    <t>CJ</t>
  </si>
  <si>
    <t>CX</t>
  </si>
  <si>
    <t>DJ</t>
  </si>
  <si>
    <t>DQ</t>
  </si>
  <si>
    <t>DT</t>
  </si>
  <si>
    <t>DW</t>
  </si>
  <si>
    <t>EC</t>
  </si>
  <si>
    <t>EF</t>
  </si>
  <si>
    <t>EQ</t>
  </si>
  <si>
    <t>ET</t>
  </si>
  <si>
    <t>EU</t>
  </si>
  <si>
    <t>10. Desde su punto de vista, ¿qué tan fácil o difícil fue conocer la información (tanto requisitos como oficina encargada) para obtener la anuencia de protección civil para su negocio/empresa?</t>
  </si>
  <si>
    <t>a) Fue fácil;
b) Más o menos (ni fácil ni difícil);
c) Fue difícil</t>
  </si>
  <si>
    <t>11. ¿Alguna vez vio o escuchó algún anuncio que comunicara los requisitos para realizar este trámite?</t>
  </si>
  <si>
    <t>a) Sí;
b) No</t>
  </si>
  <si>
    <t>12. ¿Por qué medio escuchó o vió dicha información? (puede seleccionar más de una opción)</t>
  </si>
  <si>
    <t>a) Por teléfono;
b) Por un cartel (anuncio);
c) Por la página oficial de la dependencia;
d) Por las redes sociales oficiales de la dependencia;
e) Por radio;
f) Pregunté directamente en la oficina pública</t>
  </si>
  <si>
    <t>13. ¿Conoce las razones por las cuáles se solicita que todas las empresas y negocios cuenten con la anuencia de protección civil?</t>
  </si>
  <si>
    <t>Conocimiento del trámite</t>
  </si>
  <si>
    <t>a) Sí las conozco;
b) No las conozco</t>
  </si>
  <si>
    <t>14. Antes de realizar el trámite, ¿qué tan dispuestas y dispuestos estaban a realizar el trámite para obtener la anuencia de protección civil de su empresa o negocio?</t>
  </si>
  <si>
    <t>a) No teníamos pensado hacer el trámite;
b) Sí teníamos pensado hacer el trámite</t>
  </si>
  <si>
    <t>Disposición al trámite</t>
  </si>
  <si>
    <t>15. ¿Por qué querían hacer el trámite de anuencia de protección civil? (puede seleccionar más de una opción)</t>
  </si>
  <si>
    <t>Razones de sujeción al trámite</t>
  </si>
  <si>
    <t>16. ¿Por qué no querían tramitar la anuencia de protección civil?</t>
  </si>
  <si>
    <t>a) Porque no es de utilidad para nuestra empresa/negocio;
b) Porque perderíamos mucho tiempo;
c) Porque nos solicitan muchos requisitos;
d) Porque sería costoso;
e) Porque no sabíamos cómo tramitarla</t>
  </si>
  <si>
    <t>17. ¿Considera que su empresa/negocio obtiene algún beneficio al tener la anuencia de protección civil?</t>
  </si>
  <si>
    <t>Beneficios del trámite</t>
  </si>
  <si>
    <t>Base de datos (versión bruta) de la encuesta sobre el trámite de anuencia de protección civil</t>
  </si>
  <si>
    <t>18. Con base en su experiencia, ¿qué tan fácil o difícil es hacer el trámite para obtener la anuencia de protección civil en este municipio?</t>
  </si>
  <si>
    <t>19. Seleccione la opción con la que esté más de acuerdo:</t>
  </si>
  <si>
    <t>a) Cuando realicé el trámite para obtener la anuencia de protección civil en este municipio sí recibí toda la orientación que necesité para poder concluir el trámite;
b) Cuando realicé el trámite para obtener la anuencia de protección civil en este municipio no recibí toda la orientación que necesité para poder concluir el trámite</t>
  </si>
  <si>
    <t>20. En cuanto a la capacitación y conocimiento que tenían las y los servidores públicos que le atendieron cuando realizó el trámite, ¿qué piensa?</t>
  </si>
  <si>
    <t>a) Sí tienen la capacitación y los conocimientos suficientes para atender a las y los ciudadanos;
b) No tienen la capacitación ni los conocimientos suficientes para atender a las y los ciudadanos</t>
  </si>
  <si>
    <t>Capacitación de servidores públicos</t>
  </si>
  <si>
    <t>Orientación para el trámite</t>
  </si>
  <si>
    <t>21. ¿Usted sabía que existen sanciones por no contar con la anuencia de protección civil de su empresa/negocio?</t>
  </si>
  <si>
    <t>a) Sí sabía;
b) No sabía</t>
  </si>
  <si>
    <t>22. Desde su experiencia, ¿qué tan probable es que una empresa o negocio sea sancionado por no tener la anuencia de protección civil en este municipio?</t>
  </si>
  <si>
    <t>a) Muy probable;
b) No sé;
c) Nada probable</t>
  </si>
  <si>
    <t>23. ¿Con cuál de las siguientes frases estás más de acuerdo?</t>
  </si>
  <si>
    <t>a) Le temo a la sanción por no tener la anuencia de protección civil de mi empresa/ negocio;
b) No le temo a la sanción por no tener la anuencia de protección civil de mi empresa/ negocio</t>
  </si>
  <si>
    <t>24. ¿Es la primera vez que usted realiza el trámite para obtener la anuencia de protección civil en este municipio?</t>
  </si>
  <si>
    <t>25. En comparación con la ocasión anterior que realizó este tramite, ¿usted considera que ahora es más fácil o más difícil?</t>
  </si>
  <si>
    <t>a) Es más fácil;
b) Es igual;
c) Es más difícil</t>
  </si>
  <si>
    <t>26. Desde su punto de vista, los requisitos para tramitar la anuencia de protección civil en este municipio son:</t>
  </si>
  <si>
    <t>a) Pocos;
b) Los necesarios (ni muchos ni pocos);
c) Muchos</t>
  </si>
  <si>
    <t>27. Desde su punto de vista, el costo del trámite para obtener la anuencia de protección civil en este municipio es:</t>
  </si>
  <si>
    <t>a) Barato;
b) Justo (ni caro ni barato);
c) Caro</t>
  </si>
  <si>
    <t>28. Aproximadamente ¿cuánto tiempo le tomó realizar el trámite, desde que llegó a la dependencia hasta que obtuvo la anuencia de protección civil para su empresa/negocio? (seleccione la opción que más se acerque)</t>
  </si>
  <si>
    <t>a) Menos de 1 hora;
b) Entre 2 y 3 horas;
c) Entre 3 y 24 horas;
d) Me tomó entre 1 y 3 días;
e) Me tomó aproximadamente una semana;
f) Me tomó aproximadamente 2 semanas;
g) Me tomo aproximadamente 1 mes;
h) Me tomó cerca de 2 meses o más</t>
  </si>
  <si>
    <t>a=1, b=0.8, c=0.6, d=0.5, e=0.5, f=0.4, g=0.2, h=0</t>
  </si>
  <si>
    <t>29. Desde su punto de vista, el tiempo que le tomó realizar el trámite para obtener la anuencia de protección civil en este municipio es:</t>
  </si>
  <si>
    <t>a) Poco;
b) Normal (ni mucho ni poco);
c) Mucho</t>
  </si>
  <si>
    <t>30. En términos generales, ¿Usted terminó satisfecho(a) o insatisfecho(a) al concluir el trámite para obtener la anuencia de protección civil en este municipio?</t>
  </si>
  <si>
    <t>a) Satisfecho(a);
b) Normal (ni satisfecho ni insatisfecho);
c) Insatisfecho(a)</t>
  </si>
  <si>
    <t>31. ¿Por qué terminó insatisfecho (a)? (puede seleccionar más de una opción)</t>
  </si>
  <si>
    <t>a) Porque el trato que recibí fue malo;
b) Porque fue difícil hacer el trámite;
c) Porque la oficina me queda lejos;
d) Porque las instalaciones no eran las adecuadas;
e) Porque he escuchado que en otros municipios es más fácil</t>
  </si>
  <si>
    <t>32. ¿Por qué terminó satisfecho(a)? (puede seleccionar más de una opción)</t>
  </si>
  <si>
    <t>a) Porque el trato que recibí fue bueno;
b) Porque fue fácil hacer el trámite;
c) Porque la oficina me queda cerca;
d) Porque las instalaciones eran las adecuadas;
e) Porque he escuchado que en otros municipios es más difícil</t>
  </si>
  <si>
    <t>33. Con base en su experiencia, ¿Considera que las y los servidores públicos de este municipio brindan el mismo trato a todas las personas empresarias o hay quienes reciben un trato diferente al realizar trámites?</t>
  </si>
  <si>
    <t>a) Todas las personas empresarias reciben el mismo trato;
b) No estoy segura (o);
c) Hay personas empresarias que reciben un trato diferente</t>
  </si>
  <si>
    <t>34. De manera general, ¿Cómo considera que es el trato que las autoridades de este municipio dan a la personas empresarias?</t>
  </si>
  <si>
    <t>a) Es malo;
b) Es regular (ni bueno ni malo);
c) Es bueno</t>
  </si>
  <si>
    <t>35. ¿Durante la realización del trámite para obtener la anuencia de protección civil de su negocio recibió alguna inspección o visita del personal del municipio?</t>
  </si>
  <si>
    <t>a) Sí;
b) No; 
c) No sé/no recuerdo</t>
  </si>
  <si>
    <t>36. ¿Qué le solicitaron en esa inspección y/o visita? (puede seleccionar más de una opción)</t>
  </si>
  <si>
    <t>a) Me pidieron que mostrara algunos documentos;
b) Realizaron una inspección visual de mi empresa/negocio;
c) Me solicitaron dinero;
d) Me entregaron una notificación;
e) Me entregaron el acta de inspección</t>
  </si>
  <si>
    <t>37. ¿Qué tan satisfecho (a) o insatisfecho (a) quedó usted después de recibir la inspección o visita del personal del municipio?</t>
  </si>
  <si>
    <t>a) Insatisfecho (a);
b) Normal [ni satisfecho (a) ni insatisfecho (a)];
c) Satisfecho (a)</t>
  </si>
  <si>
    <t>38. ¿Qué debería hacer el gobierno de este municipio para facilitar el trámite para obtener la anuencia de protección civil? (puede seleccionar más de una opción)</t>
  </si>
  <si>
    <t>a) Ser más transparente sobre los costos, requisitos, pasos y dependencias encargadas de realizar el trámite;
b) Capacitar de mejor manera a las y los servidores públicos;
c) Disminuir el número de requisitos;
d) Bajar el costo del trámite;
e) Reducir el tiempo;
f) Combatir la corrupción de ventanilla;
g) Permitir que todo el trámite se pueda realizar de manera electrónica;
h) Ampliar los horarios de atención;
i) Facilitar y ampliar las opciones de pago;
j) Contar con ventanillas de información y quejas</t>
  </si>
  <si>
    <t>39. ¿Le gustaría que el gobierno de este municipio hiciera el trámite para obtener o renovar la anuencia de protección civil por internet?</t>
  </si>
  <si>
    <t>a) Sí me gustaría;
b) No estoy segura (o);
c) No me gustaría</t>
  </si>
  <si>
    <t>40. Durante la realización del trámite para obtener la anuencia, ¿algún(a) servidor(a) público le pidió una dádiva (mordida)?</t>
  </si>
  <si>
    <t>a) Sí;
b) No;
c) Prefieron no contestar</t>
  </si>
  <si>
    <t>41. Por último, si pudieras evaluar de 0 a 10, donde 0 es muy malo y 10 muy bueno, ¿cómo evaluaría usted el trabajo del actual gobierno municipal?</t>
  </si>
  <si>
    <t>Trámite electrónico</t>
  </si>
  <si>
    <t>Inspección y visitas</t>
  </si>
  <si>
    <t>Satisfacción</t>
  </si>
  <si>
    <t>Trato igualitario</t>
  </si>
  <si>
    <t>Vigencia del trámite</t>
  </si>
  <si>
    <t>Rol del tramitador</t>
  </si>
  <si>
    <t>Tramitador</t>
  </si>
  <si>
    <t>Antigüedad de la empresa</t>
  </si>
  <si>
    <t>Número de empleados</t>
  </si>
  <si>
    <t>Sector de la empresa</t>
  </si>
  <si>
    <t>Riesgo de giro</t>
  </si>
  <si>
    <t>Razones para evitar el trámite</t>
  </si>
  <si>
    <t>Tiempo</t>
  </si>
  <si>
    <t>Anuencia de protección civil - Empresarios</t>
  </si>
  <si>
    <t>Anuencia. Empresarios. Tabla Operativa</t>
  </si>
  <si>
    <t>Tabla de operacionalización de encuesta sobre el trámite de anuencia de protección civil</t>
  </si>
  <si>
    <t>Anuencia. Personal Operativo. Base de Datos</t>
  </si>
  <si>
    <t>Anuencia. Personal Operativo. Tabla Operativa</t>
  </si>
  <si>
    <t xml:space="preserve">Seguir teniendo más cursos de capacitación </t>
  </si>
  <si>
    <t>189.174.67.87</t>
  </si>
  <si>
    <t>Es mucho</t>
  </si>
  <si>
    <t>Los anexos se entregan en la secretaria cm se ha estado manejando antes para poder saber q cumplió.</t>
  </si>
  <si>
    <t xml:space="preserve">El llenado es incompleto </t>
  </si>
  <si>
    <t>Mayor comunicación entre jefe y subordinado</t>
  </si>
  <si>
    <t>200.68.161.82</t>
  </si>
  <si>
    <t xml:space="preserve">Preferencias entre los contribuyentes </t>
  </si>
  <si>
    <t xml:space="preserve">Un mejor salario, mejor capacitación, mejor equipo personal, mesas, sillas computadora, impresoras, etc uniformes adecuedos </t>
  </si>
  <si>
    <t>Los tiempos de respuesta son largos</t>
  </si>
  <si>
    <t>Es un mal ambiente de trabajo</t>
  </si>
  <si>
    <t>cuando los contribuyentes no traen la documentación completa desde el principio</t>
  </si>
  <si>
    <t>capacitaciones, buena organización dentro de la dependencia y trabajo en equipo.</t>
  </si>
  <si>
    <t>Nada eficiente</t>
  </si>
  <si>
    <t xml:space="preserve">DIPLOMADO DE PROTECCION CIVIL EN EL HOGAR. HACE UN MES. COMO RESPONDER  ANTES,  DURANTE Y DESPUES DE UN SINIESTRO EN EL HOGAR. EL CUAL TUVO BASTANTE ACEPTACIÓN </t>
  </si>
  <si>
    <t xml:space="preserve">AMPLIACION Y MANTENIMIENTO A LA INSTALACIONES.  MEJORES EQUPOS DE COMPUTOS.  IMPRESORAS.  INSTALACIONES ELECTRICAS.     </t>
  </si>
  <si>
    <t>Prefiero no contestar</t>
  </si>
  <si>
    <t>equipos de computación</t>
  </si>
  <si>
    <t>El horario debería ampliarse</t>
  </si>
  <si>
    <t xml:space="preserve">NECESITAMOS EQUIPO DE TRABAJO COMO: COMPUTADORAS, IMPRESORAS CON SCANNER, TRANSPORTE, AMPLIACION DE LAS INSTALACIONES. </t>
  </si>
  <si>
    <t>PORQUE LOS QUE DISEÑAN LOS PROGRAMAS DESCONOCEN CUÁLES SON LAS PROBLEMÁTICAS REALES.</t>
  </si>
  <si>
    <t>187.150.14.26</t>
  </si>
  <si>
    <t>Más capacitación para responder dudas de otra área de mi dirección para ampliar mas conocimiento y dar la información correcta.</t>
  </si>
  <si>
    <t>189.176.19.173</t>
  </si>
  <si>
    <t>HACE UN AÑO, SE TRATA DE ACCESO ALA DIGITACION DE DOCUMENTACIONES PARA EL TRAMITE DE LA ANUENCIA DE SEGURID</t>
  </si>
  <si>
    <t>LAS CAPACITACIONES</t>
  </si>
  <si>
    <t>SE A IMPLEMENTADO EL ACCESO DIGITAL DE LOS DOCUEMENTOS DE TRAMITE DE LAS ANUENCIAS QUE SE REALIZAN EN LA COORDINACION.</t>
  </si>
  <si>
    <t>CAPACITACIONES REGULARMENTE PARA ACTUALIZARNOS</t>
  </si>
  <si>
    <t>187.253.26.96</t>
  </si>
  <si>
    <t>Son  muchos</t>
  </si>
  <si>
    <t xml:space="preserve">Reducir los requisitos y con ello los tiempos de espera </t>
  </si>
  <si>
    <t>189.174.86.46</t>
  </si>
  <si>
    <t>187.155.219.1</t>
  </si>
  <si>
    <t>Implementación de plataforma digital, implementación de dictámenes de bajo riesgo de manera exprés, implementación de dictamenes digitales de mediano y alto riesgo.</t>
  </si>
  <si>
    <t>Implementación de sistemas adaptados a los procesos de la dependencia para agilizar y eficientar tiempos de respuesta a los contribuyentes.</t>
  </si>
  <si>
    <t>187.150.215.130</t>
  </si>
  <si>
    <t xml:space="preserve">CURSO RELACIONADO CON, PARA QUE NOS SIRVE REALIZAR EL TRAMITE DE ANUENCIA DE PROTECCIÓN CIVIL </t>
  </si>
  <si>
    <t>189.174.234.209</t>
  </si>
  <si>
    <t>Pases de caja</t>
  </si>
  <si>
    <t>TRAMITES EN LINEA</t>
  </si>
  <si>
    <t>LLENADO INCOMPLETO</t>
  </si>
  <si>
    <t>EN LA TOMA DE DECISIONES  NO ES AUTONOMA.</t>
  </si>
  <si>
    <t>POR LA FALTA CONSTANTE DEL INTERNET</t>
  </si>
  <si>
    <t>PASES DE CAJA</t>
  </si>
  <si>
    <t>NO PAGAN EN TIEMPO Y FORMA SU PASE DE CAJA</t>
  </si>
  <si>
    <t>CAPACITARME SOBRE TEMAS MAS AMPLIOS ACERCA DE LOS PERMISOS QUE OFRECE ESTA INSTITUCION QUE EN OCASIONES SE ME DIFICULTA A LA HORA DE ATENDER A LOS CONTRIBUYENTES</t>
  </si>
  <si>
    <t>Tramites en tu colonia</t>
  </si>
  <si>
    <t>Área de trabajo más grande</t>
  </si>
  <si>
    <t>Cada caso es distinto</t>
  </si>
  <si>
    <t>Anuencia de protección civil - Personal Operativo</t>
  </si>
  <si>
    <t>a)	 Licencia de conducir;
b)	 Uso de suelo;
c)	 Anuencia de protección civil</t>
  </si>
  <si>
    <t>a) Le faltaba algún documento;
b) El trámite implica tiempo de espera;
c) No tenía el dinero para pagar el trámite;
d) No nos dio tiempo de realizar el trámite (teníamos que cerrar la oficina);
e) Otro (especifique)</t>
  </si>
  <si>
    <t>a)	Atendiendo llamadas telefónicas;
b)	Poniendo carteles (anuncios físicos);
d)	Publicando en las redes sociales oficiales de la dependencia;
e)	Por radio;
f)	Atendiendo directamente en la oficina pública;</t>
  </si>
  <si>
    <t>a)	 Por falta de presupuesto;
b)	 Por falta de capacidad técnica y operativa en los municipios;
c)         Por falta de voluntad; 
d)	 Porque los que diseñan los programas desconocen cuáles son las problemáticas reales;
e)	 Porque no se toma en cuenta la experiencia de las personas que atienden los trámites;
f)	 Porque las personas usuarias no siguen las indicaciones del trámite</t>
  </si>
  <si>
    <t>428674840 - Link</t>
  </si>
  <si>
    <t>Anuencia. Coordinación. Base de Datos</t>
  </si>
  <si>
    <t>Anuencia. Coordinación. Tabla Operativa</t>
  </si>
  <si>
    <t>Este cuestionario es para uso exclusivo de las personas servidoras públicas que coordinan al personal operativo, es decir, aquellas personas encargadas de supervisar a las personas que atienden el trámite para obtener la anuencia de protección civil a nivel municipal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</si>
  <si>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En el día a día, ¿cómo consideras que es más eficiente que tu dependencia informe a las personas sobre los requisitos y pasos para tramitar la anuencia de protección civil?</t>
  </si>
  <si>
    <t>¿Cuáles son las labores que en tu dependencia llevan a cabo para procurar que las personas usuarias lleguen a la dependencia conociendo los requisitos para tramitar la anuencia de protección civil?</t>
  </si>
  <si>
    <t>Con base en tu experiencia, ¿cuál es el principal obstáculo al coordinar al personal que atiende el trámite de anuencia de protección civil en esta dependencia? (puedes seleccionar más de una opción)</t>
  </si>
  <si>
    <t>¿En el último año, el personal que atiende el trámite de anuencia de protección civil en ventanilla ha recibido alguna capacitación sobre mejora regulatoria?</t>
  </si>
  <si>
    <t>Personalmente, ¿cómo evaluarías tu desempeño como encargado/encargada de la supervisión/coordinación del personal que atiende el trámite de anuencia de protección civil en este municipio?</t>
  </si>
  <si>
    <t>Conociendo el concepto de interoperabilidad, ¿consideras que actualmente en este municipio las dependencias encargadas del trámite de anuencia de protección civil tienen la capacidad (tanto técnica como de personal y equipo) de implementar este tipo de sistemas para la realización de trámites?</t>
  </si>
  <si>
    <t>Actualmente, ¿el personal que participa en la realización del trámite de anuencia de protección civil cuenta con todo el equipo (computadora, escritorio, silla, insumos, papelería, etc.) para realizar de manera efectiva su trabajo?</t>
  </si>
  <si>
    <t>¿Cómo consideras que es el ambiente de trabajo en las áreas encargadas del trámite de anuencia de protección civil?</t>
  </si>
  <si>
    <t>¿En este municipio se lleva a cabo alguna actividad o programa de forma recurrente para mejorar el trámite de anuencia de protección civil? (en la siguiente sección te preguntaremos cuál)</t>
  </si>
  <si>
    <t xml:space="preserve">tener formatos con los requisitos en la página web, atendiendo sus preguntas vía telefónica o las personas que se acercan a la secretaría a preguntar. </t>
  </si>
  <si>
    <t>Actualmente considero que el personal que atiende el trámite de anuencia de protección civil necesita más capacitaciones para desarrollar sus labores de manera efectiva</t>
  </si>
  <si>
    <t>Actualmente considero que el número de personal para atender el trámite de anuencia de protección civil es suficiente</t>
  </si>
  <si>
    <t xml:space="preserve">capacitaciones y trabajo en equipo. </t>
  </si>
  <si>
    <t>reuniones de trabajo</t>
  </si>
  <si>
    <t xml:space="preserve">Decepcionar documentación, ayudarlos con los requisitos que les hace falta para solventarlo y siempre recibirlos de la mejor manera para que se vayan satisfechos con su solicitud </t>
  </si>
  <si>
    <t>Verificar bien los requisitos</t>
  </si>
  <si>
    <t>200.68.161.240</t>
  </si>
  <si>
    <t xml:space="preserve">Si se cuenta con el área </t>
  </si>
  <si>
    <t xml:space="preserve">Se informa mediante redes y atención personalizada en oficina </t>
  </si>
  <si>
    <t xml:space="preserve">Mejores tecnologías y capacitación constante al personal </t>
  </si>
  <si>
    <t xml:space="preserve">Juntas de trabajo en donde se observan los avances y cumplimiento de metas y hay retroalimentación con el personal </t>
  </si>
  <si>
    <t xml:space="preserve">Los usuarios muchas veces no se involucran en la realización de su trámite por resistencia al cambio y se lo dejan a terceras personas </t>
  </si>
  <si>
    <t>187.150.42.46</t>
  </si>
  <si>
    <t xml:space="preserve">Si contamos con el área de comunicación </t>
  </si>
  <si>
    <t xml:space="preserve">Se difunden redes sociales en radios y año con año se les informa los requisitos para renovación o para nuevos registros </t>
  </si>
  <si>
    <t>Actualmente considero que el número de personal para atender el trámite de anuencia de protección civil NO es suficiente</t>
  </si>
  <si>
    <t xml:space="preserve">Mas capacitaciones cada día hay que aprender cosas nuevas </t>
  </si>
  <si>
    <t xml:space="preserve">Comunicación e informes de mes con mes para saber las necesidades y en qué se puede mejorar </t>
  </si>
  <si>
    <t>187.150.236.199</t>
  </si>
  <si>
    <t xml:space="preserve">Es manejada de manera general para todo el ayuntamiento </t>
  </si>
  <si>
    <t xml:space="preserve">Atención personal </t>
  </si>
  <si>
    <t>Actualmente considero que el personal que atiende el trámite de anuencia de protección civil NO necesita más capacitaciones para desarrollar sus labores de manera efectiva</t>
  </si>
  <si>
    <t xml:space="preserve">Equipos de cómputo más eficientes </t>
  </si>
  <si>
    <t>Reuniones periódicas con el personal operativo</t>
  </si>
  <si>
    <t>187.132.225.101</t>
  </si>
  <si>
    <t>Falta de personal</t>
  </si>
  <si>
    <t>No lo sé</t>
  </si>
  <si>
    <t>Anuencia de protección civil - Coordinación</t>
  </si>
  <si>
    <t>1. Este cuestionario es para uso exclusivo de las personas servidoras públicas que coordinan al personal operativo, es decir, aquellas personas encargadas de supervisar a las personas que atienden el trámite para obtener la anuencia de protección civil a nivel municipal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 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</si>
  <si>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a) Un año o menos;
b) Entre 1 y 2 años;
c) Entre 2 y 4 años;
d) Más de 4 años</t>
  </si>
  <si>
    <t>a) Actualmente considero que el personal que atiende el trámite de anuencia de protección civil necesita más capacitaciones para desarrollar sus labores de manera efectiva;
b) Actualmente considero que el personal que atiende el trámite de anuencia de protección civil NO necesita más capacitaciones para desarrollar sus labores de manera efectiva</t>
  </si>
  <si>
    <t>a) Actualmente considero que el número de personal para atender el trámite de anuencia de protección civil es suficiente;
b) Actualmente considero que el número de personal para atender el trámite de anuencia de protección civil NO es suficiente</t>
  </si>
  <si>
    <t>21. Personalmente, ¿cómo evaluarías tu desempeño como encargado/encargada de la supervisión/coordinación del personal que atiende el trámite de anuencia de protección civil en este municipio?</t>
  </si>
  <si>
    <t>25. Conociendo el concepto de interoperabilidad, ¿consideras que actualmente en este municipio las dependencias encargadas del trámite de anuencia de protección civil tienen la capacidad (tanto técnica como de personal y equipo) de implementar este tipo de sistemas para la realización de trámites?</t>
  </si>
  <si>
    <t>30. Actualmente, ¿el personal que participa en la realización del trámite de anuencia de protección civil cuenta con todo el equipo (computadora, escritorio, silla, insumos, papelería, etc.) para realizar de manera efectiva su trabajo?</t>
  </si>
  <si>
    <t>32. ¿Cómo consideras que es el ambiente de trabajo en las áreas encargadas del trámite de anuencia de protección civil?</t>
  </si>
  <si>
    <t>33. ¿En este municipio se lleva a cabo alguna actividad o programa de forma recurrente para mejorar el trámite de anuencia de protección civil? (en la siguiente sección te preguntaremos cuál)</t>
  </si>
  <si>
    <t>9. En el día a día, ¿cómo consideras que es más eficiente que tu dependencia informe a las personas sobre los requisitos y pasos para tramitar la anuencia de protección civil?</t>
  </si>
  <si>
    <t>13. ¿Cuáles son las labores que en tu dependencia llevan a cabo para procurar que las personas usuarias lleguen a la dependencia conociendo los requisitos para tramitar la anuencia de protección civil?</t>
  </si>
  <si>
    <t>15. Con base en tu experiencia, ¿cuál es el principal obstáculo al coordinar al personal que atiende el trámite de anuencia de protección civil en esta dependencia? (puedes seleccionar más de una opción)</t>
  </si>
  <si>
    <t>18. ¿En el último año, el personal que atiende el trámite de anuencia de protección civil en ventanilla ha recibido alguna capacitación sobre mejora regulatoria?</t>
  </si>
  <si>
    <t>Atención del trámite de anuencia de protección civil</t>
  </si>
  <si>
    <t>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https://surveymonkey-assets.s3.amazonaws.com/survey/409574028/rte/997aa588-27a6-435d-b877-e05fb2f8a6f2.png</t>
  </si>
  <si>
    <t>¿Hace cuánto tiempo realizaron el trámite para obtener la licencia de uso de suelo de tu negocio/empresa?</t>
  </si>
  <si>
    <t>Desde su punto de vista, ¿qué tan fácil o difícil fue conocer la información (tanto requisitos como oficina encargada) para tramitar la licencia de uso de suelo de su negocio/empresa?</t>
  </si>
  <si>
    <t>¿Conoce las razones por las cuáles se solicita que todas las empresas y negocios cuenten con la licencia de uso de suelo?</t>
  </si>
  <si>
    <t>Antes de realizar el trámite, ¿qué tan dispuestas y dispuestos estaban a realizar el trámite para obtener la licencia de uso de suelo de su empresa o negocio?</t>
  </si>
  <si>
    <t>¿Por qué querían hacer el trámite para obtener la licencia de uso de suelo? (puede seleccionar más de una opción)</t>
  </si>
  <si>
    <t>¿Por qué no querían tramitar la licencia de uso de suelo (puede seleccionar más de una opción)?</t>
  </si>
  <si>
    <t>¿Considera que su empresa/negocio obtiene algún beneficio al tener la licencia de uso de suelo?</t>
  </si>
  <si>
    <t>Con base en su experiencia, ¿qué tan fácil o difícil es hacer el trámite para obtener la licencia de uso de suelo en este municipio?</t>
  </si>
  <si>
    <t>¿Usted sabía que existen sanciones por no contar con la licencia de uso de suelo de su empresa/negocio?</t>
  </si>
  <si>
    <t>Desde su experiencia, ¿qué tan probable es que una empresa o negocio sea sancionado por no tener la licencia de uso de suelo en este municipio?</t>
  </si>
  <si>
    <t>¿Es la primera vez que usted realiza el trámite para obtener la licencia de uso de suelo en este municipio?</t>
  </si>
  <si>
    <t>Desde su punto de vista, los requisitos para tramitar la licencia de uso de suelo en este municipio son:</t>
  </si>
  <si>
    <t>Desde su punto de vista, el costo del trámite para obtener la licencia de uso de suelo en este municipio es:</t>
  </si>
  <si>
    <t>Aproximadamente ¿cuánto tiempo le tomó realizar el trámite, desde que llegó a la dependencia hasta que obtuvo la licencia de uso de suelo para su empresa/negocio? (seleccione la opción que más se acerque)</t>
  </si>
  <si>
    <t>Desde su punto de vista, el tiempo que le tomó realizar el trámite para obtener la licencia de uso de suelo en este municipio es:</t>
  </si>
  <si>
    <t>En términos generales, ¿Usted terminó satisfecho(a) o insatisfecho(a) al concluir el trámite para obtener la licencia de uso de suelo en este municipio?</t>
  </si>
  <si>
    <t>¿Por qué terminó insatisfecha(o)? (puede seleccionar más de una opción)</t>
  </si>
  <si>
    <t>¿Por qué terminó satisfecha(o)? (puede seleccionar más de una opción)</t>
  </si>
  <si>
    <t>Con base en su experiencia, ¿Considera que las y los servidores públicos de este municipio brindan el mismo trato a las personas empresarias o hay quienes reciben un trato diferente al realizar trámites?</t>
  </si>
  <si>
    <t>De manera general, ¿Cómo considera que es el trato que las autoridades de este municipio dan a las y los empresarios?</t>
  </si>
  <si>
    <t>¿Durante la realización del trámite para obtener la licencia de uso de suelo de su negocio recibió alguna inspección o visita del personal del municipio?</t>
  </si>
  <si>
    <t>¿Qué debería hacer el gobierno de este municipio para facilitar el trámite para obtener la licencia de uso de suelo? (puede seleccionar más de una opción)</t>
  </si>
  <si>
    <t>¿Le gustaría que el gobierno de este municipio hiciera el trámite para obtener la licencia de uso de suelo por internet?</t>
  </si>
  <si>
    <t>Durante la realización del trámite para obtener la licencia de uso de suelo, ¿algún(a) servidor(a) público le pidió una dádiva (mordida)?</t>
  </si>
  <si>
    <t>Por último, si pudiera evaluar de 0 a 10, donde 0 es muy malo y 10 muy bueno, ¿cómo evaluaría usted el trabajo del actual gobierno municipal?</t>
  </si>
  <si>
    <t>Soy el o la representante legal</t>
  </si>
  <si>
    <t>Cuando realicé el trámite para obtener la licencia de uso de suelo en este municipio sí recibí toda la orientación que necesité para poder concluir el trámite</t>
  </si>
  <si>
    <t>Cuando realicé el trámite para obtener la licencia de uso de suelo en este municipio no recibí toda la orientación que necesité para poder concluir el trámite</t>
  </si>
  <si>
    <t>Le temo a la sanción por no tener la licencia de uso de suelo de mi empresa/ negocio</t>
  </si>
  <si>
    <t>No le temo a la sanción por no tener la licencia de uso de suelo de mi empresa/ negocio</t>
  </si>
  <si>
    <t>Me tomó aproximadamente 1 mes</t>
  </si>
  <si>
    <t>Realizaron una inspección visual de mi negocio/empresa</t>
  </si>
  <si>
    <t>200.68.137.178</t>
  </si>
  <si>
    <t>200.68.161.55</t>
  </si>
  <si>
    <t>200.68.161.20</t>
  </si>
  <si>
    <t>201.164.170.131</t>
  </si>
  <si>
    <t>200.68.161.245</t>
  </si>
  <si>
    <t>200.68.161.139</t>
  </si>
  <si>
    <t>187.150.139.143</t>
  </si>
  <si>
    <t xml:space="preserve">los requisitos son muchos y no hay flexibilidad en el tramite son requisitos que considero inesesarios </t>
  </si>
  <si>
    <t>200.39.29.188</t>
  </si>
  <si>
    <t>187.150.45.115</t>
  </si>
  <si>
    <t>187.252.207.215</t>
  </si>
  <si>
    <t>187.252.205.186</t>
  </si>
  <si>
    <t>149.19.168.244</t>
  </si>
  <si>
    <t>200.68.172.132</t>
  </si>
  <si>
    <t>189.174.77.155</t>
  </si>
  <si>
    <t>187.147.37.185</t>
  </si>
  <si>
    <t>187.252.203.101</t>
  </si>
  <si>
    <t>187.252.198.165</t>
  </si>
  <si>
    <t>187.252.201.93</t>
  </si>
  <si>
    <t>201.175.216.152</t>
  </si>
  <si>
    <t>Porque tardan demasiado tiempo en entregar el uso de suelo</t>
  </si>
  <si>
    <t>Porque tardan mucho tiempo en entregar el permiso</t>
  </si>
  <si>
    <t>187.252.194.166</t>
  </si>
  <si>
    <t>200.68.136.24</t>
  </si>
  <si>
    <t>187.252.205.235</t>
  </si>
  <si>
    <t>piden muchos requisitos</t>
  </si>
  <si>
    <t>187.155.207.221</t>
  </si>
  <si>
    <t>190.123.41.207</t>
  </si>
  <si>
    <t>187.252.249.12</t>
  </si>
  <si>
    <t>189.176.18.7</t>
  </si>
  <si>
    <t>189.174.89.0</t>
  </si>
  <si>
    <t>187.155.209.228</t>
  </si>
  <si>
    <t>187.150.56.116</t>
  </si>
  <si>
    <t>187.253.26.14</t>
  </si>
  <si>
    <t>187.189.50.226</t>
  </si>
  <si>
    <t>187.150.200.11</t>
  </si>
  <si>
    <t>104.28.92.105</t>
  </si>
  <si>
    <t>187.150.110.97</t>
  </si>
  <si>
    <t>177.240.30.194</t>
  </si>
  <si>
    <t>189.176.21.119</t>
  </si>
  <si>
    <t>200.68.183.10</t>
  </si>
  <si>
    <t>187.150.226.106</t>
  </si>
  <si>
    <t>Por que hacer un cambio de uso de suelo por cuartos de uso propio y dos se rentan</t>
  </si>
  <si>
    <t>Por que hay que contratar un perito y sale 35,000 pesos</t>
  </si>
  <si>
    <t>200.68.161.201</t>
  </si>
  <si>
    <t>187.244.58.123</t>
  </si>
  <si>
    <t>Cozumel</t>
  </si>
  <si>
    <t>Uso de Suelo. Empresarios. Base de Datos</t>
  </si>
  <si>
    <t>Uso de Suelo. Empresarios. Tabla Operativa</t>
  </si>
  <si>
    <t>427974408 - Link</t>
  </si>
  <si>
    <t>429269745 - Link</t>
  </si>
  <si>
    <t>Licencia de uso de suelo - Empresarios</t>
  </si>
  <si>
    <t>1. Agradecemos tu participación en esta encuesta, la cual nos ayudará a conocer tu opinión frente a algunos temas de interés social.Te recordamos que tu opinión es completamente anónima, en ningún momento te solicitaremos datos personales ya que solamente recabaremos datos con fines estadísticos y toda la información recopilada será manejada con estricta confidencialidad.
Tu participación es valiosa y completamente voluntaria.  https://surveymonkey-assets.s3.amazonaws.com/survey/409574028/rte/997aa588-27a6-435d-b877-e05fb2f8a6f2.png</t>
  </si>
  <si>
    <t>2. ¿Hace cuánto tiempo realizaron el trámite para obtener la licencia de uso de suelo de tu negocio/empresa?</t>
  </si>
  <si>
    <t>a) Soy dueña o dueño;
b) Soy accionista;
c) Soy empleado o empleada de la empresa;
d) Soy el o la representante legal;
e) Soy la persona encargada de hacer los trámites</t>
  </si>
  <si>
    <t>10. Desde su punto de vista, ¿qué tan fácil o difícil fue conocer la información (tanto requisitos como oficina encargada) para tramitar la licencia de uso de suelo de su negocio/empresa?</t>
  </si>
  <si>
    <t>13. ¿Conoce las razones por las cuáles se solicita que todas las empresas y negocios cuenten con la licencia de uso de suelo?</t>
  </si>
  <si>
    <t>14. Antes de realizar el trámite, ¿qué tan dispuestas y dispuestos estaban a realizar el trámite para obtener la licencia de uso de suelo de su empresa o negocio?</t>
  </si>
  <si>
    <t>15. ¿Por qué querían hacer el trámite para obtener la licencia de uso de suelo? (puede seleccionar más de una opción)</t>
  </si>
  <si>
    <t>a) Porque es nuestro deber como empresarias y empresarios;
b) Porque es un requisito para obtener la licencia de funcionamiento;
c) Para evitar ser multados (as);
d) Para ayudar al municipio a tener un registro de todas las empresas;
e) Para aportar a las finanzas municipales;
g) Otro (especifique)</t>
  </si>
  <si>
    <t>16. ¿Por qué no querían tramitar la licencia de uso de suelo (puede seleccionar más de una opción)?</t>
  </si>
  <si>
    <t>17. ¿Considera que su empresa/negocio obtiene algún beneficio al tener la licencia de uso de suelo?</t>
  </si>
  <si>
    <t>18. Con base en su experiencia, ¿qué tan fácil o difícil es hacer el trámite para obtener la licencia de uso de suelo en este municipio?</t>
  </si>
  <si>
    <t>a) Cuando realicé el trámite para obtener la licencia de uso de suelo en este municipio sí recibí toda la orientación que necesité para poder concluir el trámite;
b) Cuando realicé el trámite para obtener la licencia de uso de suelo en este municipio no recibí toda la orientación que necesité para poder concluir el trámite</t>
  </si>
  <si>
    <t>21. ¿Usted sabía que existen sanciones por no contar con la licencia de uso de suelo de su empresa/negocio?</t>
  </si>
  <si>
    <t>22. Desde su experiencia, ¿qué tan probable es que una empresa o negocio sea sancionado por no tener la licencia de uso de suelo en este municipio?</t>
  </si>
  <si>
    <t>a) Le temo a la sanción por no tener la licencia de uso de suelo de mi empresa/ negocio;
b) No le temo a la sanción por no tener la licencia de uso de suelo de mi empresa/ negocio</t>
  </si>
  <si>
    <t>24. ¿Es la primera vez que usted realiza el trámite para obtener la licencia de uso de suelo en este municipio?</t>
  </si>
  <si>
    <t>26. Desde su punto de vista, los requisitos para tramitar la licencia de uso de suelo en este municipio son:</t>
  </si>
  <si>
    <t>27. Desde su punto de vista, el costo del trámite para obtener la licencia de uso de suelo en este municipio es:</t>
  </si>
  <si>
    <t>a) Menos de 1 hora;
b) Entre 31 minutos y 1 hora;
c) Entre 1 y 2 horas;
d) Entre 2 y 3 horas;
e) Entre 3 y 24 horas;
f) Me tomó entre 1 y 3 días;
g) Me tomó aproximadamente una semana;
h) Me tomó aproximadamente 2 semanas;
i) Me tomó aproximadamente 1 mes;
j) Me tomó cerca de 2 meses o más</t>
  </si>
  <si>
    <t>a=1, b=0.9, c=0.8, d=0.7, e=0.6, f=0.5, g=0.4, h=0.3, i=0.2, j)=0</t>
  </si>
  <si>
    <t>28. Aproximadamente ¿cuánto tiempo le tomó realizar el trámite, desde que llegó a la dependencia hasta que obtuvo la licencia de uso de suelo para su empresa/negocio? (seleccione la opción que más se acerque)</t>
  </si>
  <si>
    <t>29. Desde su punto de vista, el tiempo que le tomó realizar el trámite para obtener la licencia de uso de suelo en este municipio es:</t>
  </si>
  <si>
    <t>CZ</t>
  </si>
  <si>
    <t>30. En términos generales, ¿Usted terminó satisfecho(a) o insatisfecho(a) al concluir el trámite para obtener la licencia de uso de suelo en este municipio?</t>
  </si>
  <si>
    <t>a) Satisfecho (a);
b) Normal (ni satisfecho ni insatisfecho);
c) Insatisfecho (a)</t>
  </si>
  <si>
    <t>DC</t>
  </si>
  <si>
    <t>31. ¿Por qué terminó insatisfecha(o)? (puede seleccionar más de una opción)</t>
  </si>
  <si>
    <t>32. ¿Por qué terminó satisfecha(o)? (puede seleccionar más de una opción)</t>
  </si>
  <si>
    <t>DR</t>
  </si>
  <si>
    <t>DS</t>
  </si>
  <si>
    <t>35. ¿Durante la realización del trámite para obtener la licencia de uso de suelo de su negocio recibió alguna inspección o visita del personal del municipio?</t>
  </si>
  <si>
    <t>DY</t>
  </si>
  <si>
    <t>EE</t>
  </si>
  <si>
    <t>38. ¿Qué debería hacer el gobierno de este municipio para facilitar el trámite para obtener la licencia de uso de suelo? (puede seleccionar más de una opción)</t>
  </si>
  <si>
    <t>EH</t>
  </si>
  <si>
    <t>ES</t>
  </si>
  <si>
    <t>40. Durante la realización del trámite para obtener la licencia de uso de suelo, ¿algún(a) servidor(a) público le pidió una dádiva (mordida)?</t>
  </si>
  <si>
    <t>EV</t>
  </si>
  <si>
    <t>EW</t>
  </si>
  <si>
    <t>Uso de Suelo. Personal Operativo. Base de Datos</t>
  </si>
  <si>
    <t>Uso de Suelo. Personal Operativo. Tabla Operativa</t>
  </si>
  <si>
    <t>45.231.171.57</t>
  </si>
  <si>
    <t xml:space="preserve">Que se expidan en tiempo y forma </t>
  </si>
  <si>
    <t xml:space="preserve">Todo se ingresa ya en las órdenes de pago se le hace la observación de la documentación faltante para que posteriormente los anexen </t>
  </si>
  <si>
    <t xml:space="preserve">Pues que sea más digital </t>
  </si>
  <si>
    <t>Programas de estímulos fiscales, por distintos periodos de marzo a diciembre, si hubo un incremento en la recaudación.</t>
  </si>
  <si>
    <t>Equipos mas actualizados.</t>
  </si>
  <si>
    <t>La relación es mala</t>
  </si>
  <si>
    <t>Por favor capaciten al personal que opera esos programas; Porque los que diseñan los programas desconocen cuáles son las problemáticas reales.</t>
  </si>
  <si>
    <t>PROGRAMA DE DESCUENTOS 1 MARZO AL 30 ABRIL 2023, 01 JUNIO AL 31 OCTUBRE 2023 Y DEL 17 DE DICIEMBRE DE NOVIEMBRE AL 03 DE DICIEMBRE 2023, SI</t>
  </si>
  <si>
    <t>Mejor coordinación entre las dependencias municipales involucradas.</t>
  </si>
  <si>
    <t>porque los que diseñan los programas desconocen cuales son las problemáticas reales</t>
  </si>
  <si>
    <t>187.155.171.196</t>
  </si>
  <si>
    <t>Constancias de uso de suelo giro comercial</t>
  </si>
  <si>
    <t>Descuentos</t>
  </si>
  <si>
    <t>Que las otras dependencias se hagan responsable de los trámite que no dan de alta y si requiere del trámite.</t>
  </si>
  <si>
    <t>SABER COMO MANEJAR CASOS COMPLICADOS DONDE LOS CONTRIBUYENTES SE PONEN RENUENTES O AGRESIVOS</t>
  </si>
  <si>
    <t>189.174.212.187</t>
  </si>
  <si>
    <t>NO SIEMPRE ES EL MISMO GIRO Y CIRCUNSTANCIAS</t>
  </si>
  <si>
    <t>OCUPO CAPACITACION PARA ACTUALIZAR LA INFORMACION DE LOS TRAMITES Y DAR EL MEJOR SERVICIO AL CONTRIBUYENTE.</t>
  </si>
  <si>
    <t>187.155.93.52</t>
  </si>
  <si>
    <t>NECESITAMOS LAS HERRAMIENTAS NECESARIAS PARA PODER REALIZAR LAS DIFERENTES LABORES EN NUESTRA DIRECCION.</t>
  </si>
  <si>
    <t>licencias de construcción</t>
  </si>
  <si>
    <t>Mas capacitaciones</t>
  </si>
  <si>
    <t xml:space="preserve">podas, talas, agua jabonosa, quejas y denuncias ciudadanas </t>
  </si>
  <si>
    <t xml:space="preserve">hace unos meses donde se redujeron los formatos y sea mas agil el tramite </t>
  </si>
  <si>
    <t xml:space="preserve">mas capacitaciones </t>
  </si>
  <si>
    <t xml:space="preserve">Hace como un mes i si fue muy interesante </t>
  </si>
  <si>
    <t>Seguir aprendiendo más cada día para ser mejor trabajador</t>
  </si>
  <si>
    <t>187.155.193.170</t>
  </si>
  <si>
    <t>POCO PERSONAL, REQUISITOS QUE NO SON CLAROS, REQUISITOS INNECESARIOS</t>
  </si>
  <si>
    <t>MEJORA REGULATORIA PARA TRAMITES, SE IMPLEMENTO HACE UN AÑO, NO HA SIDO TAN EXITOSO PORQUE LOS REGLAMENBTOS DE CADA DIRECCIÓN NO ESTAN ACTUALIZADOS.</t>
  </si>
  <si>
    <t>NO HAY PERSONAL PARA ATENDERLOS</t>
  </si>
  <si>
    <t xml:space="preserve">PAGINA WEB </t>
  </si>
  <si>
    <t>ME GUSTARIA QUE NOS DEN MAS CAPACITACIÓN EN ATENCIÓN AL PUBBLICO Y MAS QUE NADA EN EXPLICACIÓN DE TODOS LOS TRAMITES QUE DESARROLLAMOS EN ESTA DIRECCIÓN YA QUE MUCHAS VECES NO COMPRENDEMOS TODOS LOS TRÁMITES Y NO PODEMOS EXPLICARLES CON TOTAL CLARIDAD A LOS TRAMITADORES, ADEMÁS AL NO TENER SUFICIENTE PERSONAL TENEMOS OTRAS RESPONSABILIDADES Y NO NOS QUIEREN MANDAR A LOS CURSOS.</t>
  </si>
  <si>
    <t>LAS MODIFICACION A LAS LEYES EN LA MATERIA QUE EXIGEN ACREDITAR LA PROPIEDAD QUE INTERFIERE EN LOS ARRENDAMIENTO DE INMUEBLES</t>
  </si>
  <si>
    <t>DE MEJORA REGULATORIA SOBRE ACORTAMIENTO DEL TIEMPO EN  TRAMITES Y SERVICIOS SI FUE EXITOSO EN SUTIEMPO HACE 2 ADMINISTRACIONES</t>
  </si>
  <si>
    <t>NO ACREDITO LA PROPIEDAD</t>
  </si>
  <si>
    <t>NECESITARIA INFRAESTRUCTURA INFORMATICA, ARCHIVEROS Y MAYOR DIFUSIÓN EN LOS DEMAS MEDIOS DE INFORMACION</t>
  </si>
  <si>
    <t>187.252.195.107</t>
  </si>
  <si>
    <t xml:space="preserve">Se implementó la plataforma digital para la realización de usos de suelo y permisos de anuncios, consiste en subir tu documentación a la plataforma y mediante la misma se les da seguimiento para que el contribuyente no necesite acudir a los oficinas y sea más cómodo tanto para ellos como para nosotros </t>
  </si>
  <si>
    <t xml:space="preserve">Una mejor área de trabajo </t>
  </si>
  <si>
    <t>201.175.202.226</t>
  </si>
  <si>
    <t xml:space="preserve">Anuncios publicitarios </t>
  </si>
  <si>
    <t xml:space="preserve">Se empezó hacer todos los trámites digitales, y las Ordes de pago los contribuyentes los pueden descargar desde sus casas </t>
  </si>
  <si>
    <t xml:space="preserve">Que nos brinden más herramientas de trabajo </t>
  </si>
  <si>
    <t>187.155.244.77</t>
  </si>
  <si>
    <t>Existen incongruencias entre lo establecido en los manuales y la operatividad realizada en el area de Ventanilla Única</t>
  </si>
  <si>
    <t xml:space="preserve">Hace 7 años aproximadamente, es el SARE y actualmente está activo, pero tiene incongruencias con su normativa, operatividad y manuales. </t>
  </si>
  <si>
    <t>Que nos aclaren realmente hasta donde llegan nuestras responsabilidades en la ventanilla como enlaces y las de ellos como Módulo de atención, ya que las modifican a su conveniencia en caso de que algún trámite no cumple con los requisitos y normativa vigente aplicable</t>
  </si>
  <si>
    <t>Licencia de uso de suelo - Personal Operativo</t>
  </si>
  <si>
    <t>Atención del trámite de licencia de uso de suelo</t>
  </si>
  <si>
    <t>428674876 - Link</t>
  </si>
  <si>
    <t xml:space="preserve"> </t>
  </si>
  <si>
    <t>Este cuestionario es para uso exclusivo de las personas servidoras públicas que coordinan al personal operativo, es decir, aquellas personas encargadas de supervisar a las personas que atienden el trámite para obtener el uso de suelo comercial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</si>
  <si>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En el día a día, ¿cómo consideras que es más eficiente que tu dependencia informe a las personas sobre los requisitos y pasos para realizar el trámite de uso de suelo?</t>
  </si>
  <si>
    <t>¿Cuáles son las labores que en tu dependencia llevan a cabo para procurar que las personas usuarias lleguen a la dependencia conociendo los requisitos para tramitar el uso de suelo comercial?</t>
  </si>
  <si>
    <t>Con base en tu experiencia, ¿cuál es el principal obstáculo al coordinar al personal que atiende el trámite de uso de suelo en esta dependencia? (puedes seleccionar más de una opción)</t>
  </si>
  <si>
    <t>¿En el último año, el personal que atiende el trámite de uso de suelo en ventanilla ha recibido alguna capacitación sobre mejora regulatoria?</t>
  </si>
  <si>
    <t>Personalmente, ¿cómo evaluarías tu desempeño como encargado/encargada de la supervisión/coordinación del personal que atiende el trámite de uso de suelo en este municipio?</t>
  </si>
  <si>
    <t>Conociendo el concepto de interoperabilidad, ¿consideras que actualmente en este municipio las dependencias encargadas del trámite de uso de suelo tienen la capacidad (tanto técnica como de personal y equipo) de implementar este tipo de sistemas para la realización de trámites?</t>
  </si>
  <si>
    <t>Actualmente, ¿el personal que participa en la realización del trámite de uso de suelo cuenta con todo el equipo (computadora, escritorio, silla, insumos, papelería, etc.) para realizar de manera efectiva su trabajo?</t>
  </si>
  <si>
    <t>¿Cómo consideras que es el ambiente de trabajo en las áreas encargadas del trámite de uso de suelo?</t>
  </si>
  <si>
    <t>¿En este municipio se lleva a cabo alguna actividad o programa de forma recurrente para mejorar el trámite de uso de suelo? (en la siguiente sección te preguntaremos cuál)</t>
  </si>
  <si>
    <t>200.68.136.165</t>
  </si>
  <si>
    <t>Actualmente considero que el personal que atiende el trámite de uso de suelo necesita más capacitaciones para desarrollar sus labores de manera efectiva</t>
  </si>
  <si>
    <t>Actualmente considero que el número de personal para atender el trámite de uso de suelo NO es suficiente</t>
  </si>
  <si>
    <t>187.252.206.18</t>
  </si>
  <si>
    <t xml:space="preserve">Atención vía telefónica, correo electrónico  Redes sociales del municipio </t>
  </si>
  <si>
    <t xml:space="preserve">Reuniones, comunicación </t>
  </si>
  <si>
    <t>187.147.12.187</t>
  </si>
  <si>
    <t xml:space="preserve">NO CONTAMOS CON UN AREA, POR QUE EL H. AYUNTAMIENTO MANEJA UNA DIRECCION DE PRENSA QUE SUBE TODAS LAS ACTIVIDADES DE CADA DIRECCION   </t>
  </si>
  <si>
    <t xml:space="preserve">es un requisito que necesita el usuario para poder abrir un negocio.  </t>
  </si>
  <si>
    <t>Actualmente considero que el número de personal para atender el trámite de uso de suelo es suficiente</t>
  </si>
  <si>
    <t xml:space="preserve">MAS TECNOLOGIAS DE LA INFORMACION Y COMUNICACION E INTERNET DE BUENA VELOCIDAD .  </t>
  </si>
  <si>
    <t>Lo ignoro</t>
  </si>
  <si>
    <t>Brindan la información desde la oficina, es decir, desde ventanilla.</t>
  </si>
  <si>
    <t xml:space="preserve">Ampliar mi conocimiento, es decir, que brinden más capacitación al respecto del tema. </t>
  </si>
  <si>
    <t xml:space="preserve">Hasta ahora ninguno. </t>
  </si>
  <si>
    <t>187.150.240.148</t>
  </si>
  <si>
    <t>Ese medio no se ha actualiaado.</t>
  </si>
  <si>
    <t>Por medio del correo electrónico.</t>
  </si>
  <si>
    <t>Capacitaciones actualizadas, distribución adecuada de responsabilidades, mas personal.</t>
  </si>
  <si>
    <t xml:space="preserve">la requisición </t>
  </si>
  <si>
    <t>189.174.255.101</t>
  </si>
  <si>
    <t xml:space="preserve">Si se cuenta en la Dirección </t>
  </si>
  <si>
    <t xml:space="preserve">En el área de ventanilla de la dirección, se les da la atención que necesitan los contribuyentes </t>
  </si>
  <si>
    <t xml:space="preserve">Buenos equipos,redes, </t>
  </si>
  <si>
    <t>200.68.136.33</t>
  </si>
  <si>
    <t xml:space="preserve">Si se cuenta con un área </t>
  </si>
  <si>
    <t xml:space="preserve">Códigos QR en las puertas </t>
  </si>
  <si>
    <t>Actualmente considero que el personal que atiende el trámite de uso de suelo NO necesita más capacitaciones para desarrollar sus labores de manera efectiva</t>
  </si>
  <si>
    <t xml:space="preserve">Mejores equipos </t>
  </si>
  <si>
    <t xml:space="preserve">Comentar con mis compañeros los problemas que se vayan presentando y buscar posibles soluciones </t>
  </si>
  <si>
    <t>NO HAY EL PUESTO ESTABLECIDO</t>
  </si>
  <si>
    <t>ENTRENAMIENTO</t>
  </si>
  <si>
    <t>CAPACITACION</t>
  </si>
  <si>
    <t>187.155.243.71</t>
  </si>
  <si>
    <t>Trabajo en equipo</t>
  </si>
  <si>
    <t>.</t>
  </si>
  <si>
    <t>Licencia de uso de suelo - Coordinación</t>
  </si>
  <si>
    <t>Uso de Suelo. Coordinación. Base de Datos</t>
  </si>
  <si>
    <t>Uso de Suelo. Coordinación. Tabla Operativa</t>
  </si>
  <si>
    <t>454342063 - Link</t>
  </si>
  <si>
    <t>1. Este cuestionario es para uso exclusivo de las personas servidoras públicas que coordinan al personal operativo, es decir, aquellas personas encargadas de supervisar a las personas que atienden el trámite para obtener el uso de suelo comercial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</si>
  <si>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13. ¿Cuáles son las labores que en tu dependencia llevan a cabo para procurar que las personas usuarias lleguen a la dependencia conociendo los requisitos para tramitar el uso de suelo comercial?</t>
  </si>
  <si>
    <t>15. Con base en tu experiencia, ¿cuál es el principal obstáculo al coordinar al personal que atiende el trámite de uso de suelo en esta dependencia? (puedes seleccionar más de una opción)</t>
  </si>
  <si>
    <t>18. ¿En el último año, el personal que atiende el trámite de uso de suelo en ventanilla ha recibido alguna capacitación sobre mejora regulatoria?</t>
  </si>
  <si>
    <t>a) Actualmente considero que el personal que atiende el trámite de uso de suelo necesita más capacitaciones para desarrollar sus labores de manera efectiva;
b) Actualmente considero que el personal que atiende el trámite de uso de suelo NO necesita más capacitaciones para desarrollar sus labores de manera efectiva</t>
  </si>
  <si>
    <t>a) Actualmente considero que el número de personal para atender el trámite de uso de suelo es suficiente;
b) Actualmente considero que el número de personal para atender el trámite de uso de suelo NO es suficiente</t>
  </si>
  <si>
    <t>21. Personalmente, ¿cómo evaluarías tu desempeño como encargado/encargada de la supervisión/coordinación del personal que atiende el trámite de uso de suelo en este municipio?</t>
  </si>
  <si>
    <t>25. Conociendo el concepto de interoperabilidad, ¿consideras que actualmente en este municipio las dependencias encargadas del trámite de uso de suelo tienen la capacidad (tanto técnica como de personal y equipo) de implementar este tipo de sistemas para la realización de trámites?</t>
  </si>
  <si>
    <t>30. Actualmente, ¿el personal que participa en la realización del trámite de uso de suelo cuenta con todo el equipo (computadora, escritorio, silla, insumos, papelería, etc.) para realizar de manera efectiva su trabajo?</t>
  </si>
  <si>
    <t>32. ¿Cómo consideras que es el ambiente de trabajo en las áreas encargadas del trámite de uso de suelo?</t>
  </si>
  <si>
    <t>33. ¿En este municipio se lleva a cabo alguna actividad o programa de forma recurrente para mejorar el trámite de uso de suelo? (en la siguiente sección te preguntaremos cuál)</t>
  </si>
  <si>
    <t>a) Por falta de presupuesto/recursos;
b) Por falta de capacidad técnica y operativa en los municipios;
c) Por falta de voluntad;
d) Porque los que diseñan los programas desconocen cuáles son las problemáticas reales;
e) Porque no se toma en cuenta la experiencia de las personas que atienden los trámites;
f) Porque las personas usuarias no siguen las indicaciones del trámite;
g) Respuestas
h) Otro (especifique)</t>
  </si>
  <si>
    <t>9. En el día a día, ¿cómo consideras que es más eficiente que tu dependencia informe a las personas sobre los requisitos y pasos para tramitar el permiso de uso de suelo?</t>
  </si>
  <si>
    <t>Directivos</t>
  </si>
  <si>
    <t>Encuesta Directivos. Base de Datos</t>
  </si>
  <si>
    <t>Encuesta Directivos. Tabla Operativa</t>
  </si>
  <si>
    <t>Este cuestionario es para uso exclusivo de las personas servidoras públicas con cargos directivos o su similar, es decir, aquellas personas encargadas del diseño y/o implementación de programas de mejora regulatoria a nivel municipal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</si>
  <si>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¿Cuántos años llevas en puestos relacionados con mejora regulatoria?</t>
  </si>
  <si>
    <t>¿En este municipio han implementado algún programa para facilitar la realización de trámites?</t>
  </si>
  <si>
    <t>Con base en tu experiencia, ¿cuál es el principal obstáculo cuando se quiere implementar acciones de mejora regulatoria en este municipio? (puedes seleccionar más de una opción)</t>
  </si>
  <si>
    <t>En el tiempo que llevas en este puesto, ¿Cuántos cursos o actualizaciones sobre mejora regulatoria has recibido? (en la siguiente sección te preguntaremos sobre esos cursos)</t>
  </si>
  <si>
    <t>¿Cuáles son los cursos y/o actualizaciones que has recibido sobre mejora regulatoria?</t>
  </si>
  <si>
    <t>¿En el último año, has organizado alguna capacitación en temas de mejora regulatoria para el personal de este municipio?</t>
  </si>
  <si>
    <t>¿Cuál o cuáles han sido esas capacitaciones/actualizaciones sobre mejora regulatoria que has organizado para el personal de este municipio?</t>
  </si>
  <si>
    <t>¿Cuéntanos por qué no has podido organizar capacitaciones y/o actualizaciones sobre mejora regulatoria para el personal de este municipio ?</t>
  </si>
  <si>
    <t>Personalmente, ¿cómo evaluarías tu desempeño como encargado/encargada de las acciones de mejora regulatoria en este municipio?</t>
  </si>
  <si>
    <t>Conociendo el concepto de interoperabilidad, ¿consideras que actualmente en este municipio las dependencias encargadas de los trámites tienen la capacidad (tanto técnica como de personal y equipo) de implementar este tipo de sistemas para la realización de trámites?</t>
  </si>
  <si>
    <t>Actualmente, en este municipio utilizan alguna API (Interfaz de Programación de Aplicaciones) o algún sistema informático para hacer más eficiente la realización de trámites?</t>
  </si>
  <si>
    <t>De las siguientes frases, ¿cuál consideras que debe ser el principal objetivo de un programa de mejora regulatoria? (ordenalas de la más importante a la menos importante)</t>
  </si>
  <si>
    <t>¿Qué acciones llevas a cabo para conocer las necesidades y/o inquietudes de las y los servidores públicos que atienden trámites?</t>
  </si>
  <si>
    <t>¿En este municipio la mejora regulatoria se encuentra dentro de las prioridades de gobierno?</t>
  </si>
  <si>
    <t>¿Qué actividades se llevan a cabo de manera recurrente para mejorar los trámites y servicios en este municipio?</t>
  </si>
  <si>
    <t>Con base en tu experiencia, ¿Qué tan difícil es impulsar proyectos de mejora regulatoria en este municipio?</t>
  </si>
  <si>
    <t>¿Qué tan importante consideras que es escuchar a las personas que implementan los trámites y servicios antes de tomar decisiones sobre el diseño o implementación de programas de mejora regulatoria?</t>
  </si>
  <si>
    <t>¿En el último año, en este municipio han planificado la implementación de la política de mejora regulatoria o de programas específicos sobre esta materia? (en la siguiente sección te preguntaremos cuáles)</t>
  </si>
  <si>
    <t>¿En este municipio se cuenta con el apoyo del Presidente o Presidenta Municipal para implementar programas de mejora regulatoria?</t>
  </si>
  <si>
    <t>Selecciona la opción con la que estés más de acuerdo</t>
  </si>
  <si>
    <t>Falta de voluntad</t>
  </si>
  <si>
    <t>Falta de conocimiento sobre la importancia de la mejora regulatoria</t>
  </si>
  <si>
    <t>Falta de presupuesto</t>
  </si>
  <si>
    <t>Falta de capacidades</t>
  </si>
  <si>
    <t>Falta de planeación</t>
  </si>
  <si>
    <t>Que las personas usuarias terminen satisfechas al concluir un trámite</t>
  </si>
  <si>
    <t>Digitalizar todos los trámites</t>
  </si>
  <si>
    <t>Que el municipio recaude más recursos</t>
  </si>
  <si>
    <t>Que la ciudadanía tenga una buena evaluación sobre el actuar del gobierno municipal</t>
  </si>
  <si>
    <t>Eficientar los procesos internos para la atención de trámites</t>
  </si>
  <si>
    <t>Que mis superiores estén satisfechos con mi desempeño</t>
  </si>
  <si>
    <t>200.68.172.163</t>
  </si>
  <si>
    <t>No sé / no recuerdo</t>
  </si>
  <si>
    <t>Noo</t>
  </si>
  <si>
    <t>De 3 a 5</t>
  </si>
  <si>
    <t xml:space="preserve">No había personal y presupuesto </t>
  </si>
  <si>
    <t>Que nos proporcionen más recursos para capacitar a todo el personal</t>
  </si>
  <si>
    <t>En las reuniones se les pregunta</t>
  </si>
  <si>
    <t xml:space="preserve">Se implementa una mejor atención </t>
  </si>
  <si>
    <t>Regular (ni fácil ni difícil)</t>
  </si>
  <si>
    <t>Es importante</t>
  </si>
  <si>
    <t>En este municipio se cuenta con el presupuesto necesario para implementar programas de mejora regulatoria</t>
  </si>
  <si>
    <t>45.231.169.162</t>
  </si>
  <si>
    <t>De 1 a 2</t>
  </si>
  <si>
    <t xml:space="preserve">Voluntad y apoyo gubernamental </t>
  </si>
  <si>
    <t>En este municipio NO se cuenta con el presupuesto necesario para implementar programas de mejora regulatoria</t>
  </si>
  <si>
    <t>200.68.136.72</t>
  </si>
  <si>
    <t xml:space="preserve">Hace un año el tramite en relación a las li encías y es muy bueno por que el ciudadano hace menos tiempo </t>
  </si>
  <si>
    <t xml:space="preserve">Grupos vulnerables, Equidad de género, apoyos a víctimas </t>
  </si>
  <si>
    <t>Por el ripobde area donde me desempeño</t>
  </si>
  <si>
    <t xml:space="preserve">Tengo las herramientas de trabajo para un buen desempeño en mi área </t>
  </si>
  <si>
    <t>Por el momento ninguna</t>
  </si>
  <si>
    <t xml:space="preserve">En las agilizaciones de tramite </t>
  </si>
  <si>
    <t>Fácil</t>
  </si>
  <si>
    <t xml:space="preserve">Por ahora no ha existido obstáculo </t>
  </si>
  <si>
    <t>200.68.161.99</t>
  </si>
  <si>
    <t>Trámite de licencias de conducir.</t>
  </si>
  <si>
    <t>Diagnóstico de necesidades de servicio.</t>
  </si>
  <si>
    <t xml:space="preserve">Uso de la tecnología </t>
  </si>
  <si>
    <t>Difícil</t>
  </si>
  <si>
    <t>189.176.20.100</t>
  </si>
  <si>
    <t>los descuentos a diferentes tramites dureante los meses de diciembre, descuentos que van del 20% al 50% y si a sido un programa muy exitoso</t>
  </si>
  <si>
    <t>reuniones grupales con personal y directores</t>
  </si>
  <si>
    <t>la renta de otros espacios u oficinas para acercar el tramite a la ciudadania</t>
  </si>
  <si>
    <t>189.174.114.84</t>
  </si>
  <si>
    <t>REMTYS el cual es un registro de tramites y servicios del municipio, mismo que facilita a los interesados a realizar sus gestiones personales y de sus comercios de manera eficiente, eficaz y rápida</t>
  </si>
  <si>
    <t>Actualización del Manual del Procedimiento del SARE (SISTEMA DE APERTURA RAPIDA DE EMPRESAS)</t>
  </si>
  <si>
    <t>Falta de personal y una alta demanda en las actividades de la Dependencia</t>
  </si>
  <si>
    <t>Mayor personal</t>
  </si>
  <si>
    <t>Encuestas y Buzon de quejas y/o sugerencias</t>
  </si>
  <si>
    <t>Mesas de trabajo</t>
  </si>
  <si>
    <t xml:space="preserve">Programas de descuentos en licencias </t>
  </si>
  <si>
    <t>De 60 a 69 años</t>
  </si>
  <si>
    <t>En trámites y servicios relacionados con anuencias para giros de alto mediano y bajo riesgo en materia de protección civil, así como para dictámenes de riesgo, diagósticos de riesgo , simulacros, entre otros</t>
  </si>
  <si>
    <t>Falta de equipo tecnológico que permita operar lo implementado.</t>
  </si>
  <si>
    <t>Hacemos reuniones de seguimiento de tramites con todos los involucrados.</t>
  </si>
  <si>
    <t>Una coordinación con cada una de las áreas que tienen el servicio.</t>
  </si>
  <si>
    <t>Consejo Municipal de Mejora Regulatoria</t>
  </si>
  <si>
    <t>No lo recuerdo</t>
  </si>
  <si>
    <t xml:space="preserve">REDUCCIÓN DE REQUISITOS INOPERANTES, ACTUALIZACIONES DE CATALOGOS, TRAMITES CON EL MENOR NUERO DE INTERACCIONES Y RESPUESTAS BREVES, ACTUALIZACION Y CREACION DE REGLAMENTOS CON NORMIATIVIDAD EN MATERIA DE MEJORA REGULATORIA </t>
  </si>
  <si>
    <t>Programa del Método Económico y Jurídico de Reforma Administrativa (PROREFORMA),Programa de Simplificación de Trámites y Servicios: “SIMPLIFICA" de la CONAMER,Información de riesgos de desastres y variabilidad climática en macrorregiones de la ENOT,CATÁLOGO NACIONAL DE REGULACIONES, TRÁMITES Y SERVICIOS EN COLABORACIÓN CON LA CONAMER.,Guía Consultiva de Desempeño Municipal. Módulo 7: Desarrollo Económico,Metodología de Marco Lógico” para autoridades municipales del Estado de Quintana Roo, Invitación a diálogos virtuales del INAFED, ETC.</t>
  </si>
  <si>
    <t>TALLER SOBRE QUE ES LA MEJORAREGULATORIA Y SUS HERRAMIENTAS, ATENCIÓN AL PUBLICO, ANTICORRUPCION, IMPLEMENTACIÓN DEL CATALOGO MUNICIPAL DE DELITOS, ATENCION A GRUPOS VULNERABLES</t>
  </si>
  <si>
    <t>EN EL CASO DE OPB SI SE HAN REALIZADO</t>
  </si>
  <si>
    <t>VOLUNTAD POLITICA E INTERES POR PARTE DE LOS SUPERIORES JERARQUICOS PARA APROBAR LOS PROYECTOS DE MEJORA REGULATORIA</t>
  </si>
  <si>
    <t xml:space="preserve">ENTREVISTAS DIRECTAS </t>
  </si>
  <si>
    <t>ATENCIÓN DIRECTA Y RESPUESTA BREVE</t>
  </si>
  <si>
    <t>NO RECUERDO</t>
  </si>
  <si>
    <t>Catálogo Nacional de Regulaciones, Trámites y Servicios" en colaboración con la CONAMER</t>
  </si>
  <si>
    <t>POR FALTA DE VOLUNTAD</t>
  </si>
  <si>
    <t xml:space="preserve">TENER MEJORES JEFES PARA QUE EN VERDAD IMPLEMENTEN EL TRABAJO QUE CORRESPONDA PARA TODOS </t>
  </si>
  <si>
    <t>NINGUNA</t>
  </si>
  <si>
    <t>187.150.166.134</t>
  </si>
  <si>
    <t>apenas este año se empezó a implementar la simplificación de trámite en las diversas áreas de municipio que atienden a la ciudadania.s</t>
  </si>
  <si>
    <t xml:space="preserve">programa de simplificación de trámite y servicio, </t>
  </si>
  <si>
    <t>soy personal administrativo, dependo de un jefe</t>
  </si>
  <si>
    <t>mas capacitaciones</t>
  </si>
  <si>
    <t>ninguna</t>
  </si>
  <si>
    <t>por el momento ninguna</t>
  </si>
  <si>
    <t>189.174.232.193</t>
  </si>
  <si>
    <t>Por que no he estado en ni un puesto donde me competa hacerlo</t>
  </si>
  <si>
    <t>Mas coordinacion entre las areas</t>
  </si>
  <si>
    <t xml:space="preserve">SARE ( Sistema de Apertura Rápida de Empresas) y VECS (Ventanilla de Construcción Simplificada) por el momento continúan con operaciones en el Municipio de Solidaridad.  </t>
  </si>
  <si>
    <t>Más de 5</t>
  </si>
  <si>
    <t xml:space="preserve">Todos impartidos por la CONAMER como:   Implementación de la Mejora Regulatoria   Uso de las Herramientas y Programas   CENARTyS </t>
  </si>
  <si>
    <t>Talleres de Concientización en Materia de Mejora Regulatoria   Impartidos durante el 2021,2022 y 2023</t>
  </si>
  <si>
    <t xml:space="preserve">Acercarse a ellos y conocer sus inquietudes y/o necesidades para desempeñar mejor sus funciones. </t>
  </si>
  <si>
    <t xml:space="preserve">Los Talleres de Concientización </t>
  </si>
  <si>
    <t>MUY APARTE DEL ÁREA DE LICENCIA QUE SE RE MODELO Y SE COLOCARON MAS ESTACIONES PARA LA ELABORACIÓN DE LICENCIA, SE ESTABLECIERON MÓDULOS DE TRAMITES DE LICENCIA EN OTRA ZONA DEL MUNICIPIO PARA DAR UN MEJOR SERVICIO LA CENTRAL</t>
  </si>
  <si>
    <t>JEFE DEL ÁREA DE LICENCIA, SUPERVISAR Y ORIENTAR AL PERSONAL A MI CARGO</t>
  </si>
  <si>
    <t xml:space="preserve">REGLAMENTO DE TRANSITO, </t>
  </si>
  <si>
    <t>Encuesta a Directivos de Mejora Regulatoria</t>
  </si>
  <si>
    <t>1. Este cuestionario es para uso exclusivo de las personas servidoras públicas con cargos directivos o su similar, es decir, aquellas personas encargadas del diseño y/o implementación de programas de mejora regulatoria a nivel municipal y tiene el objetivo de conocer cuáles son los desafíos que enfrentan al desarrollar sus actividades.Se debe recordar que en ningún momento se solicitarán datos personales. Por lo cual, puedes tener la seguridad de que tus respuestas serán completamente anónimas.Te pedimos que respondas con la mayor sinceridad posible ya que los resultados de este estudio nos permitirán observar cuáles son las áreas de oportunidad de las dependencias que tienen a su cargo este tipo de trámites.Antes de empezar, te pedimos que te coloques en un lugar donde te sientas cómoda/cómodo, de preferencia donde estés sola/solo para que puedas responder con total confianza.Este cuestionario no te tomará más de 15 minutos.Si tienes alguna duda y/o comentario comunicate con Dalia Toledo: dalia.toledo@ethos.org.mx¡Gracias por tu participación!</t>
  </si>
  <si>
    <t>6. ¿Cuántos años llevas en puestos relacionados con mejora regulatoria?</t>
  </si>
  <si>
    <t>9. ¿En este municipio han implementado algún programa para facilitar la realización de trámites?</t>
  </si>
  <si>
    <t>a) Sí; b) No sé / no recuerdo; c) No</t>
  </si>
  <si>
    <t>10. ¿Cuál? (Cuéntanos hace cuánto tiempo se implementó, de qué trataba y si fue un programa exitoso)</t>
  </si>
  <si>
    <t>11. Con base en tu experiencia, ¿cuál es el principal obstáculo cuando se quiere implementar acciones de mejora regulatoria en este municipio? (puedes seleccionar más de una opción)</t>
  </si>
  <si>
    <t>a) Falta de voluntad;
b) Falta de conocimiento sobre la importancia de la mejora regulatoria;
c) Falta de presupuesto;
d) Falta de capacidades;
e) Falta de planeación;
f) Falta de personal;
g) Corrupción;
h) No existen obstáculos;
i) Otro (especifique)</t>
  </si>
  <si>
    <t>12.1. A continuación te presentaremos una serie de temas y tú responderás si has recibido alguna capacitación al respecto: ¿Has recibido alguna capacitación sobre uso de nuevas tecnologías?</t>
  </si>
  <si>
    <t>12.2. A continuación te presentaremos una serie de temas y tú responderás si has recibido alguna capacitación al respecto: ¿Has recibido alguna capacitación sobre atención a usuarias/usuarios?</t>
  </si>
  <si>
    <t>12.3. A continuación te presentaremos una serie de temas y tú responderás si has recibido alguna capacitación al respecto: ¿Has recibido alguna capacitación sobre atención a grupos vulnerables?</t>
  </si>
  <si>
    <t>12.4. A continuación te presentaremos una serie de temas y tú responderás si has recibido alguna capacitación al respecto: ¿Has recibido alguna capacitación sobre combate a la corrupción?</t>
  </si>
  <si>
    <t>12.5. A continuación te presentaremos una serie de temas y tú responderás si has recibido alguna capacitación al respecto: ¿Has recibido alguna capacitación sobre trabajo en equipo?</t>
  </si>
  <si>
    <t>13. En el tiempo que llevas en este puesto, ¿Cuántos cursos o actualizaciones sobre mejora regulatoria has recibido? (en la siguiente sección te preguntaremos sobre esos cursos)</t>
  </si>
  <si>
    <t>a) Ninguno; b) De 1 a 2; c) De 3 a 5; d) Más de 5</t>
  </si>
  <si>
    <t>a=0, b=0.3, c=0.6, d=1</t>
  </si>
  <si>
    <t>14. ¿Cuáles son los cursos y/o actualizaciones que has recibido sobre mejora regulatoria?</t>
  </si>
  <si>
    <t>15. ¿En el último año, has organizado alguna capacitación en temas de mejora regulatoria para el personal de este municipio?</t>
  </si>
  <si>
    <t>a) Sí, b) No</t>
  </si>
  <si>
    <t>16. ¿Cuál o cuáles han sido esas capacitaciones/actualizaciones sobre mejora regulatoria que has organizado para el personal de este municipio?</t>
  </si>
  <si>
    <t>17. ¿Cuéntanos por qué no has podido organizar capacitaciones y/o actualizaciones sobre mejora regulatoria para el personal de este municipio ?</t>
  </si>
  <si>
    <t>18. Personalmente, ¿cómo evaluarías tu desempeño como encargado/encargada de las acciones de mejora regulatoria en este municipio?</t>
  </si>
  <si>
    <t>a) Pienso que mi desempeño es bueno;
b) Pienso que mi desempeño no es ni bueno ni malo (regular);
c) Pienso que mi desempeño es malo</t>
  </si>
  <si>
    <t>19. ¿Qué necesitarías para mejorar tu desempeño?</t>
  </si>
  <si>
    <t>a) Ya leí el concepto de interoperabilidad</t>
  </si>
  <si>
    <t>20. ¿Conoces qué significa interoperabilidad?</t>
  </si>
  <si>
    <t>21. De acuerdo con el Diario Oficial de la Federación, interoperabilidad se refiere a la capacidad de organizaciones y sistemas, dispares y diversos, para interactuar con objetivos consensuados y comunes, con la finalidad de obtener beneficios mutuos, en donde la interacción implica que las dependencias y entidades compartan infraestructura, información y conocimiento mediante el intercambio de datos entre sus respectivos sistemas de tecnología de información y comunicaciones.</t>
  </si>
  <si>
    <t>23. Actualmente, en este municipio utilizan alguna API (Interfaz de Programación de Aplicaciones) o algún sistema informático para hacer más eficiente la realización de trámiteS?</t>
  </si>
  <si>
    <t>24. ¿Crees que el uso de alguna tecnología y/o aplicación pudiera hacer más eficiente la realización de trámites en este municipio?</t>
  </si>
  <si>
    <t>25. ¿Por qué consideras que la tecnología no les ayudaría a hacer más eficiente su trabajo?</t>
  </si>
  <si>
    <t>26. ¿Consideras que las solicitudes que se hacen por vía electrónica deben seguir el mismo proceso que aquellas que se hacen de forma presencial?</t>
  </si>
  <si>
    <t>a) Que las personas usuarias terminen satisfechas al concluir un trámite;
b) Digitalizar todos los trámites;
c) Que el municipio recaude más recursos;
d) Que la ciudadanía tenga una buena evaluación sobre el actuar del gobierno municipal;
e) Eficientar los procesos internos para la atención de trámites;
f) Que mis superiores estén satisfechos con mi desempeño;</t>
  </si>
  <si>
    <t>27.  De las siguientes frases, ¿cuál consideras que debe ser el principal objetivo de un programa de mejora regulatoria? (ordenalas de la más importante a la menos importante)</t>
  </si>
  <si>
    <t>28. ¿Qué acciones llevas a cabo para conocer las necesidades y/o inquietudes de las y los servidores públicos que atienden trámites?</t>
  </si>
  <si>
    <t>29. ¿En este municipio la mejora regulatoria se encuentra dentro de las prioridades de gobierno?</t>
  </si>
  <si>
    <t>a) Sí, b) No sé; c) No</t>
  </si>
  <si>
    <t>30. ¿Qué actividades se llevan a cabo de manera recurrente para mejorar los trámites y servicios en este municipio?</t>
  </si>
  <si>
    <t>31. Con base en tu experiencia, ¿Qué tan difícil es impulsar proyectos de mejora regulatoria en este municipio?</t>
  </si>
  <si>
    <t>a) Difícil; b) Regular (ni fácil ni difícil); c) Fácil</t>
  </si>
  <si>
    <t>32. ¿Qué tan importante consideras que es escuchar a las personas que implementan los trámites y servicios antes de tomar decisiones sobre el diseño o implementación de programas de mejora regulatoria?</t>
  </si>
  <si>
    <t>a) Es importante; b) No lo sé; c) No es importante</t>
  </si>
  <si>
    <t>33. ¿En el último año, en este municipio han planificado la implementación de la política de mejora regulatoria o de programas específicos sobre esta materia? (en la siguiente sección te preguntaremos cuáles)</t>
  </si>
  <si>
    <t>34. ¿En este municipio se cuenta con el apoyo del Presidente o Presidenta Municipal para implementar programas de mejora regulatoria?</t>
  </si>
  <si>
    <t>35. Selecciona la opción con la que estés más de acuerdo</t>
  </si>
  <si>
    <t>a) En este municipio se cuenta con el presupuesto necesario para implementar programas de mejora regulatoria;
b) En este municipio NO se cuenta con el presupuesto necesario para implementar programas de mejora regulatoria</t>
  </si>
  <si>
    <t>36. En México desde hace algunos años se han implementado programas de Mejora Regulatoria que buscan que las dependencias públicas puedan atender los trámites y ofrecer servicios públicos de manera más expedita.Desde tu experiencia como integrante del servicio público, ¿cuáles consideras que son los principales obstáculos que dificultan que este tipo de programas sean exitosos a nivel municipal? (puedes seleccionar más de una opción)</t>
  </si>
  <si>
    <t>a) Por falta de presupuesto/recursos;
b) Por falta de capacidad técnica y operativa en los municipios;
c) Por falta de voluntad;
d) Porque los que diseñan los programas desconocen cuáles son las problemáticas reales;
e) Porque no se toma en cuenta la experiencia de las personas que atienden los trámites;
f) Porque las personas usuarias no siguen las indicaciones del trámite;
g) Otro (especifique)</t>
  </si>
  <si>
    <t>37.1. A continuación te presentaremos algunas frases y tú responderás qué tan de acuerdo o en desacuerdo estás con cada una de ellas: Me considero una persona que le gusta y sabe cómo dar órdenes</t>
  </si>
  <si>
    <t>37.2. A continuación te presentaremos algunas frases y tú responderás qué tan de acuerdo o en desacuerdo estás con cada una de ellas: Me considero una persona que le disgusta el contacto con las personas</t>
  </si>
  <si>
    <t>37.3. A continuación te presentaremos algunas frases y tú responderás qué tan de acuerdo o en desacuerdo estás con cada una de ellas: Me considero una persona que es empática con los demás</t>
  </si>
  <si>
    <t>37.4. A continuación te presentaremos algunas frases y tú responderás qué tan de acuerdo o en desacuerdo estás con cada una de ellas: Me considero una persona que tiene buena capacidad de comunicación</t>
  </si>
  <si>
    <t>37.5. A continuación te presentaremos algunas frases y tú responderás qué tan de acuerdo o en desacuerdo estás con cada una de ellas: Me considero una persona impaciente e intolerante</t>
  </si>
  <si>
    <t>37.6. A continuación te presentaremos algunas frases y tú responderás qué tan de acuerdo o en desacuerdo estás con cada una de ellas: Me considero una persona que puede estresarse con facilidad</t>
  </si>
  <si>
    <t>37.7. A continuación te presentaremos algunas frases y tú responderás qué tan de acuerdo o en desacuerdo estás con cada una de ellas: Me considero una persona que le gusta tratar y atender a las personas</t>
  </si>
  <si>
    <t>37.8. A continuación te presentaremos algunas frases y tú responderás qué tan de acuerdo o en desacuerdo estás con cada una de ellas: Me considero una persona que puede aprender fácilmente cosas nuevas</t>
  </si>
  <si>
    <t>37.9. A continuación te presentaremos algunas frases y tú responderás qué tan de acuerdo o en desacuerdo estás con cada una de ellas: Bajo ciertas situaciones las personas pertenecientes al servicio público pueden aceptar un regalo en el desarrollo de sus actividades</t>
  </si>
  <si>
    <t>37.10. A continuación te presentaremos algunas frases y tú responderás qué tan de acuerdo o en desacuerdo estás con cada una de ellas: Bajo ciertas situaciones es aceptable hacer un trámite aunque la persona no cumpla con todos los requisitos</t>
  </si>
  <si>
    <t>37.11. A continuación te presentaremos algunas frases y tú responderás qué tan de acuerdo o en desacuerdo estás con cada una de ellas: Hay personas que son importantes y deben recibir un trato diferente al realizar trámites</t>
  </si>
  <si>
    <t>37.12. A continuación te presentaremos algunas frases y tú responderás qué tan de acuerdo o en desacuerdo estás con cada una de ellas: Soy una persona que le gusta ser parte del servicio público</t>
  </si>
  <si>
    <t>37.13. A continuación te presentaremos algunas frases y tú responderás qué tan de acuerdo o en desacuerdo estás con cada una de ellas: Con frecuencia las personas que no cumplen con todos los requisitos ofrecen alguna dádiva (mordida) para poder hacer el trámite</t>
  </si>
  <si>
    <t>Presupuesto</t>
  </si>
  <si>
    <t>Voluntad política</t>
  </si>
  <si>
    <t>Mejora regulatoria</t>
  </si>
  <si>
    <t>Disposición al diálogo</t>
  </si>
  <si>
    <t>Dificultad para mejora regulatoria</t>
  </si>
  <si>
    <t>Mejora permanente</t>
  </si>
  <si>
    <t>Prioridades en materia regulatoria</t>
  </si>
  <si>
    <t>Capacitación sobre mejora regulatoria</t>
  </si>
  <si>
    <t>Obstáculos para capacitación</t>
  </si>
  <si>
    <t>Programas de facilitación de trámites</t>
  </si>
  <si>
    <t>454341952 - Link</t>
  </si>
  <si>
    <t>Base de datos (versión bruta) de la encuesta a directivos de mejora regulatoria</t>
  </si>
  <si>
    <t>Tabla de operacionalización de encuesta sobre a directivos de mejora regulatoria</t>
  </si>
  <si>
    <t>Descripción</t>
  </si>
  <si>
    <t>Variables de sistema de recolección de información (Survey Monkey)</t>
  </si>
  <si>
    <t>Preguntas Filtro y Sociodemográficas</t>
  </si>
  <si>
    <t xml:space="preserve">Preguntas filtro y sociodemográficas </t>
  </si>
  <si>
    <t xml:space="preserve">Preguntas Filtro y sociodemográficas </t>
  </si>
  <si>
    <t>Recursos materiales y financieros</t>
  </si>
  <si>
    <t>22. Conociendo el concepto de interoperabilidad, ¿consideras que actualmente en este municipio las dependencias encargadas de los trámites tienen la capacidad (tanto técnica como de personal y equipo) de implementar este tipo de sistemas para la realización de trámites?</t>
  </si>
  <si>
    <t>Resumen de scores por pilar</t>
  </si>
  <si>
    <r>
      <t xml:space="preserve">Resumen de </t>
    </r>
    <r>
      <rPr>
        <i/>
        <sz val="12"/>
        <color theme="1"/>
        <rFont val="Calibri"/>
        <family val="2"/>
        <scheme val="minor"/>
      </rPr>
      <t>scores</t>
    </r>
    <r>
      <rPr>
        <sz val="12"/>
        <color theme="1"/>
        <rFont val="Calibri"/>
        <family val="2"/>
        <scheme val="minor"/>
      </rPr>
      <t xml:space="preserve"> por trámite y pilar de mejora regulatoria</t>
    </r>
  </si>
  <si>
    <t>Licencia de conducir. Ciudadanos</t>
  </si>
  <si>
    <t>Licencia de conducir. Personal Operativo</t>
  </si>
  <si>
    <t>Licencia de conducir. RRSS</t>
  </si>
  <si>
    <t>Licencia de conducir. Coordinación</t>
  </si>
  <si>
    <t>Anuencia de protección civil. Empresarios</t>
  </si>
  <si>
    <t>Anuencia de protección civil. Personal Operativo</t>
  </si>
  <si>
    <t>Anuencia de protección civil. Coordinación</t>
  </si>
  <si>
    <t>Licencia de uso de suelo. Empresarios</t>
  </si>
  <si>
    <t>Licencia de uso de suelo. Personal Operativo</t>
  </si>
  <si>
    <t>Licencia de uso de suelo. Coordinación</t>
  </si>
  <si>
    <t>Anuencia. Empresarios</t>
  </si>
  <si>
    <t>Anuencia. Personal Operativo</t>
  </si>
  <si>
    <t>Anuencia. Coordinación</t>
  </si>
  <si>
    <t>Uso de Suelo. Empresarios</t>
  </si>
  <si>
    <t>Uso de suelo. Personal Operativo</t>
  </si>
  <si>
    <t>Uso de suelo. Coordinación</t>
  </si>
  <si>
    <t>Total</t>
  </si>
  <si>
    <t>--</t>
  </si>
  <si>
    <t>Recopilador</t>
  </si>
  <si>
    <t>Amarillo</t>
  </si>
  <si>
    <t>Codificación de variables sobre el trámite de licencia de conducir</t>
  </si>
  <si>
    <t>Codificación de variables sobre el trámite de anuencia de protección civil</t>
  </si>
  <si>
    <t>Codificación de variables sobre el trámite de licencia de uso de suelo</t>
  </si>
  <si>
    <t>Codificación de variables sobre la encuesta a directivos de mejora regulatoria</t>
  </si>
  <si>
    <t>Licencia conducir. Ciudadanos. Codificación de Variables</t>
  </si>
  <si>
    <t>Licencia conducir. Redes Sociales. Codificación de Variables</t>
  </si>
  <si>
    <t>Licencia conducir. Personal Operativo. Codificación de Variables</t>
  </si>
  <si>
    <t>Licencia conducir. Coordinación. Codificación de Variables</t>
  </si>
  <si>
    <t>Anuencia. Empresarios. Codificación de Variables</t>
  </si>
  <si>
    <t>Anuencia. Personal Operativo. Codificación de Variables</t>
  </si>
  <si>
    <t>Anuencia. Coordinación. Codificación de Variables</t>
  </si>
  <si>
    <t>Uso de Suelo. Empresarios. Codificación de Variables</t>
  </si>
  <si>
    <t>Uso de Suelo. Personal Operativo. Codificación de Variables</t>
  </si>
  <si>
    <t>Uso de Suelo. Coordinación. Codificación de Variables</t>
  </si>
  <si>
    <t>Encuesta Directivos. Codificación de Variables</t>
  </si>
  <si>
    <t>Verde</t>
  </si>
  <si>
    <t>Media por municipio</t>
  </si>
  <si>
    <t>Base de datos (versión bruta) de la encuesta sobre el trámite de licencia de uso de suelo</t>
  </si>
  <si>
    <t>Tabla de operacionalización de encuesta sobre el trámite de licencia de uso de suelo</t>
  </si>
  <si>
    <t>Valores de semáforo y puntajes totales de percepción sobre mejora regulatoria por municipio y pilar de percepción</t>
  </si>
  <si>
    <t>Percepción sobre la comunicación</t>
  </si>
  <si>
    <t>Percepción sobre la digitalización</t>
  </si>
  <si>
    <t>Percepción sobre liderazgo y planeación</t>
  </si>
  <si>
    <t>Percepción sobre los recursos humanos</t>
  </si>
  <si>
    <t>Percepción sobre los recursos materiales y financieros</t>
  </si>
  <si>
    <t>Valor del Semáforo</t>
  </si>
  <si>
    <t>Valores del Semáforo</t>
  </si>
  <si>
    <t>Pilar: Percepción sobre la comunicación</t>
  </si>
  <si>
    <t>Pilar: Percepción sobre la digitalización</t>
  </si>
  <si>
    <t>Pilar: Percepción sobre liderazgo y planeación</t>
  </si>
  <si>
    <t>Pilar: Percepción sobre los recursos humanos</t>
  </si>
  <si>
    <t>Pilar: Percepción sobre los recursos materiales y financieros</t>
  </si>
  <si>
    <t>Pilar de percepción</t>
  </si>
  <si>
    <t>Promedio por pilar de percepción</t>
  </si>
  <si>
    <t>Índice de Percepción Ciudadana sobre la Gestión de Trámites en seis municipios de Quintana Roo (IPCGT)</t>
  </si>
  <si>
    <t>IPCGT (por pilar de percepción) y Semáforo</t>
  </si>
  <si>
    <t>Resumen del IPCGT</t>
  </si>
  <si>
    <t>Resumen de puntajes del IPCGT y pilares seleccionados</t>
  </si>
  <si>
    <t>Percepción administrativa del trámite</t>
  </si>
  <si>
    <t>Percepción sobre el liderazgo y planeación</t>
  </si>
  <si>
    <t>Pilar: Percepción administrativa del trámite</t>
  </si>
  <si>
    <t>IPCGT por municipio</t>
  </si>
  <si>
    <t>IPCGT por municipio y pilar de percepción (0-100)</t>
  </si>
  <si>
    <t>IPCGT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</si>
</sst>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3" x14ac:knownFonts="1">
    <font>
      <sz val="12"/>
      <color theme="1"/>
      <name val="Calibri"/>
      <family val="2"/>
      <scheme val="minor"/>
    </font>
    <font>
      <b/>
      <sz val="12"/>
      <color theme="1"/>
      <name val="Calibri"/>
      <family val="2"/>
      <scheme val="minor"/>
    </font>
    <font>
      <sz val="11"/>
      <color theme="1"/>
      <name val="Calibri"/>
      <family val="2"/>
      <scheme val="minor"/>
    </font>
    <font>
      <sz val="11"/>
      <color rgb="FF333333"/>
      <name val="Arial"/>
      <family val="2"/>
    </font>
    <font>
      <i/>
      <sz val="12"/>
      <color theme="1"/>
      <name val="Calibri"/>
      <family val="2"/>
      <scheme val="minor"/>
    </font>
    <font>
      <sz val="12"/>
      <color rgb="FF000000"/>
      <name val="Calibri"/>
      <family val="2"/>
      <scheme val="minor"/>
    </font>
    <font>
      <sz val="11"/>
      <color rgb="FF000000"/>
      <name val="Calibri"/>
      <family val="2"/>
      <scheme val="minor"/>
    </font>
    <font>
      <sz val="8"/>
      <name val="Calibri"/>
      <family val="2"/>
      <scheme val="minor"/>
    </font>
    <font>
      <sz val="12"/>
      <color theme="0"/>
      <name val="Calibri"/>
      <family val="2"/>
      <scheme val="minor"/>
    </font>
    <font>
      <b/>
      <u/>
      <sz val="12"/>
      <color theme="1"/>
      <name val="Calibri"/>
      <family val="2"/>
      <scheme val="minor"/>
    </font>
    <font>
      <b/>
      <sz val="12"/>
      <name val="Calibri"/>
      <family val="2"/>
      <scheme val="minor"/>
    </font>
    <font>
      <b/>
      <sz val="12"/>
      <color rgb="FF000000"/>
      <name val="Calibri"/>
      <family val="2"/>
      <scheme val="minor"/>
    </font>
    <font>
      <sz val="12"/>
      <name val="Calibri"/>
      <family val="2"/>
      <scheme val="minor"/>
    </font>
  </fonts>
  <fills count="7">
    <fill>
      <patternFill patternType="none"/>
    </fill>
    <fill>
      <patternFill patternType="gray125"/>
    </fill>
    <fill>
      <patternFill patternType="solid">
        <fgColor rgb="FFEAEAE8"/>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bgColor indexed="64"/>
      </patternFill>
    </fill>
    <fill>
      <patternFill patternType="solid">
        <fgColor rgb="FFE7E6E6"/>
        <bgColor indexed="64"/>
      </patternFill>
    </fill>
  </fills>
  <borders count="34">
    <border>
      <left/>
      <right/>
      <top/>
      <bottom/>
      <diagonal/>
    </border>
    <border>
      <left style="thin">
        <color rgb="FFA6A6A6"/>
      </left>
      <right style="thin">
        <color rgb="FFA6A6A6"/>
      </right>
      <top style="thin">
        <color rgb="FFA6A6A6"/>
      </top>
      <bottom style="thin">
        <color rgb="FFA6A6A6"/>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diagonal/>
    </border>
    <border>
      <left/>
      <right/>
      <top style="thin">
        <color indexed="64"/>
      </top>
      <bottom/>
      <diagonal/>
    </border>
    <border>
      <left/>
      <right style="thin">
        <color theme="0"/>
      </right>
      <top style="thin">
        <color indexed="64"/>
      </top>
      <bottom/>
      <diagonal/>
    </border>
    <border>
      <left style="thin">
        <color theme="0"/>
      </left>
      <right/>
      <top/>
      <bottom style="thin">
        <color indexed="64"/>
      </bottom>
      <diagonal/>
    </border>
    <border>
      <left/>
      <right style="thin">
        <color theme="0"/>
      </right>
      <top/>
      <bottom style="thin">
        <color indexed="64"/>
      </bottom>
      <diagonal/>
    </border>
    <border>
      <left/>
      <right style="thin">
        <color theme="0"/>
      </right>
      <top style="thin">
        <color theme="0"/>
      </top>
      <bottom style="thin">
        <color theme="0"/>
      </bottom>
      <diagonal/>
    </border>
    <border>
      <left style="thin">
        <color indexed="64"/>
      </left>
      <right style="thin">
        <color theme="1"/>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theme="0"/>
      </left>
      <right/>
      <top style="thin">
        <color theme="0"/>
      </top>
      <bottom style="thin">
        <color theme="0"/>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0"/>
      </left>
      <right/>
      <top style="thin">
        <color theme="0"/>
      </top>
      <bottom/>
      <diagonal/>
    </border>
    <border>
      <left style="thin">
        <color theme="1"/>
      </left>
      <right/>
      <top style="thin">
        <color theme="1"/>
      </top>
      <bottom style="thin">
        <color theme="1"/>
      </bottom>
      <diagonal/>
    </border>
    <border>
      <left style="thin">
        <color theme="1"/>
      </left>
      <right style="thin">
        <color theme="1"/>
      </right>
      <top/>
      <bottom style="thin">
        <color theme="1"/>
      </bottom>
      <diagonal/>
    </border>
  </borders>
  <cellStyleXfs count="2">
    <xf numFmtId="0" fontId="0" fillId="0" borderId="0"/>
    <xf numFmtId="0" fontId="2" fillId="0" borderId="0"/>
  </cellStyleXfs>
  <cellXfs count="165">
    <xf numFmtId="0" fontId="0" fillId="0" borderId="0" xfId="0"/>
    <xf numFmtId="0" fontId="0" fillId="0" borderId="0" xfId="0"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3" fillId="2" borderId="1" xfId="1" applyFont="1" applyFill="1" applyBorder="1"/>
    <xf numFmtId="0" fontId="2" fillId="0" borderId="0" xfId="1"/>
    <xf numFmtId="164" fontId="2" fillId="0" borderId="0" xfId="1" applyNumberFormat="1"/>
    <xf numFmtId="0" fontId="0" fillId="0" borderId="0" xfId="0" applyAlignment="1">
      <alignment horizontal="center" vertical="center"/>
    </xf>
    <xf numFmtId="0" fontId="0" fillId="0" borderId="2" xfId="0" applyBorder="1" applyAlignment="1">
      <alignment horizontal="center" vertical="center"/>
    </xf>
    <xf numFmtId="0" fontId="1" fillId="3" borderId="2" xfId="0" applyFont="1" applyFill="1" applyBorder="1" applyAlignment="1">
      <alignment horizontal="center"/>
    </xf>
    <xf numFmtId="0" fontId="0" fillId="4"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wrapText="1" shrinkToFit="1"/>
    </xf>
    <xf numFmtId="0" fontId="5" fillId="0" borderId="2" xfId="0" applyFont="1" applyBorder="1" applyAlignment="1">
      <alignment horizontal="center" vertical="center"/>
    </xf>
    <xf numFmtId="0" fontId="1" fillId="5" borderId="2" xfId="0" applyFont="1" applyFill="1" applyBorder="1" applyAlignment="1">
      <alignment horizontal="center" vertical="center" wrapText="1"/>
    </xf>
    <xf numFmtId="0" fontId="0" fillId="5" borderId="2" xfId="0" applyFill="1" applyBorder="1" applyAlignment="1">
      <alignment horizontal="center" vertical="center"/>
    </xf>
    <xf numFmtId="0" fontId="1" fillId="5" borderId="2" xfId="0" applyFont="1" applyFill="1" applyBorder="1" applyAlignment="1">
      <alignment horizontal="center" vertical="center"/>
    </xf>
    <xf numFmtId="1" fontId="0" fillId="0" borderId="2" xfId="0" applyNumberFormat="1" applyBorder="1" applyAlignment="1">
      <alignment horizontal="center" vertical="center"/>
    </xf>
    <xf numFmtId="0" fontId="2" fillId="0" borderId="2" xfId="1" applyBorder="1"/>
    <xf numFmtId="0" fontId="1" fillId="5" borderId="4" xfId="0" applyFont="1" applyFill="1" applyBorder="1" applyAlignment="1">
      <alignment horizontal="center" vertical="center" wrapText="1"/>
    </xf>
    <xf numFmtId="0" fontId="2" fillId="0" borderId="2" xfId="1" applyBorder="1" applyAlignment="1">
      <alignment horizontal="center"/>
    </xf>
    <xf numFmtId="0" fontId="1" fillId="5" borderId="5" xfId="0" applyFont="1" applyFill="1" applyBorder="1" applyAlignment="1">
      <alignment horizontal="center" vertical="center" wrapText="1"/>
    </xf>
    <xf numFmtId="0" fontId="2" fillId="0" borderId="5" xfId="1" applyBorder="1" applyAlignment="1">
      <alignment horizontal="center"/>
    </xf>
    <xf numFmtId="0" fontId="1" fillId="5" borderId="3" xfId="0" applyFont="1" applyFill="1" applyBorder="1" applyAlignment="1">
      <alignment horizontal="center" vertical="center" wrapText="1"/>
    </xf>
    <xf numFmtId="0" fontId="2" fillId="0" borderId="2" xfId="1" applyBorder="1" applyAlignment="1">
      <alignment horizontal="center" vertical="center"/>
    </xf>
    <xf numFmtId="0" fontId="0" fillId="0" borderId="5" xfId="0" applyBorder="1" applyAlignment="1">
      <alignment horizontal="center" vertical="center"/>
    </xf>
    <xf numFmtId="0" fontId="6" fillId="0" borderId="5" xfId="0" applyFont="1" applyBorder="1"/>
    <xf numFmtId="0" fontId="6" fillId="0" borderId="5" xfId="0" applyFont="1" applyBorder="1" applyAlignment="1">
      <alignment horizontal="center"/>
    </xf>
    <xf numFmtId="2" fontId="0" fillId="0" borderId="2" xfId="0" applyNumberFormat="1" applyBorder="1" applyAlignment="1">
      <alignment horizontal="center" vertical="center"/>
    </xf>
    <xf numFmtId="0" fontId="1" fillId="0" borderId="0" xfId="0" applyFont="1" applyAlignment="1">
      <alignment horizontal="center" vertical="center" wrapText="1"/>
    </xf>
    <xf numFmtId="49" fontId="0" fillId="0" borderId="2" xfId="0" applyNumberFormat="1" applyBorder="1" applyAlignment="1">
      <alignment horizontal="center" vertical="center" wrapText="1"/>
    </xf>
    <xf numFmtId="0" fontId="1" fillId="0" borderId="0" xfId="0" applyFont="1"/>
    <xf numFmtId="0" fontId="1" fillId="5" borderId="5" xfId="0" applyFont="1" applyFill="1" applyBorder="1" applyAlignment="1">
      <alignment horizontal="center" vertical="center"/>
    </xf>
    <xf numFmtId="0" fontId="0" fillId="0" borderId="8" xfId="0" applyBorder="1"/>
    <xf numFmtId="0" fontId="0" fillId="0" borderId="8" xfId="0" applyBorder="1" applyAlignment="1">
      <alignment horizontal="center" vertical="center"/>
    </xf>
    <xf numFmtId="0" fontId="2" fillId="0" borderId="0" xfId="1" applyAlignment="1">
      <alignment horizontal="center" vertical="center"/>
    </xf>
    <xf numFmtId="0" fontId="0" fillId="0" borderId="9" xfId="0" applyBorder="1"/>
    <xf numFmtId="0" fontId="0" fillId="0" borderId="11" xfId="0" applyBorder="1" applyAlignment="1">
      <alignment horizontal="center" vertical="center"/>
    </xf>
    <xf numFmtId="0" fontId="1" fillId="0" borderId="12" xfId="0" applyFont="1" applyBorder="1" applyAlignment="1">
      <alignment horizontal="center" vertical="center"/>
    </xf>
    <xf numFmtId="0" fontId="0" fillId="0" borderId="12" xfId="0" applyBorder="1" applyAlignment="1">
      <alignment horizontal="center" vertical="center"/>
    </xf>
    <xf numFmtId="0" fontId="0" fillId="0" borderId="10" xfId="0" applyBorder="1"/>
    <xf numFmtId="0" fontId="0" fillId="0" borderId="11" xfId="0" applyBorder="1"/>
    <xf numFmtId="0" fontId="1" fillId="0" borderId="12" xfId="0" applyFont="1" applyBorder="1"/>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1" fillId="0" borderId="12" xfId="0" applyFont="1" applyBorder="1" applyAlignment="1">
      <alignment horizontal="center"/>
    </xf>
    <xf numFmtId="0" fontId="0" fillId="0" borderId="11" xfId="0" applyBorder="1" applyAlignment="1">
      <alignment horizontal="center"/>
    </xf>
    <xf numFmtId="0" fontId="0" fillId="0" borderId="21" xfId="0" applyBorder="1"/>
    <xf numFmtId="0" fontId="1" fillId="3" borderId="22" xfId="0" applyFont="1" applyFill="1" applyBorder="1" applyAlignment="1">
      <alignment horizont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8" xfId="0" applyBorder="1" applyAlignment="1">
      <alignment horizontal="center" vertical="center" wrapText="1"/>
    </xf>
    <xf numFmtId="0" fontId="1" fillId="0" borderId="2" xfId="0" applyFont="1" applyBorder="1" applyAlignment="1">
      <alignment horizontal="center" vertical="center" wrapText="1"/>
    </xf>
    <xf numFmtId="0" fontId="2" fillId="0" borderId="0" xfId="1" applyAlignment="1">
      <alignment horizontal="center"/>
    </xf>
    <xf numFmtId="0" fontId="1" fillId="0" borderId="8" xfId="0" applyFont="1" applyBorder="1" applyAlignment="1">
      <alignment vertical="center" wrapText="1"/>
    </xf>
    <xf numFmtId="0" fontId="0" fillId="0" borderId="8" xfId="0" applyBorder="1" applyAlignment="1">
      <alignment vertical="center" wrapText="1"/>
    </xf>
    <xf numFmtId="49" fontId="0" fillId="0" borderId="8" xfId="0" applyNumberFormat="1" applyBorder="1" applyAlignment="1">
      <alignment horizontal="center"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3" borderId="5" xfId="0" applyFont="1" applyFill="1" applyBorder="1" applyAlignment="1">
      <alignment horizontal="center"/>
    </xf>
    <xf numFmtId="0" fontId="0" fillId="0" borderId="5" xfId="0" applyBorder="1" applyAlignment="1">
      <alignment horizontal="center" vertical="center" wrapText="1"/>
    </xf>
    <xf numFmtId="0" fontId="3" fillId="2" borderId="1" xfId="1" applyFont="1" applyFill="1" applyBorder="1" applyAlignment="1">
      <alignment vertical="top" wrapText="1"/>
    </xf>
    <xf numFmtId="0" fontId="1" fillId="6" borderId="2" xfId="0" applyFont="1" applyFill="1" applyBorder="1" applyAlignment="1">
      <alignment horizontal="center" vertical="center"/>
    </xf>
    <xf numFmtId="1" fontId="2" fillId="0" borderId="2" xfId="1" applyNumberFormat="1" applyBorder="1" applyAlignment="1">
      <alignment horizontal="center" vertical="center"/>
    </xf>
    <xf numFmtId="0" fontId="1" fillId="0" borderId="8" xfId="0" applyFont="1" applyBorder="1"/>
    <xf numFmtId="0" fontId="2" fillId="0" borderId="4" xfId="1" applyBorder="1" applyAlignment="1">
      <alignment horizontal="center" vertical="center"/>
    </xf>
    <xf numFmtId="1" fontId="0" fillId="0" borderId="4" xfId="0" applyNumberFormat="1" applyBorder="1" applyAlignment="1">
      <alignment horizontal="center" vertical="center"/>
    </xf>
    <xf numFmtId="0" fontId="0" fillId="0" borderId="4" xfId="0" applyBorder="1" applyAlignment="1">
      <alignment horizontal="center" vertical="center"/>
    </xf>
    <xf numFmtId="1" fontId="0" fillId="0" borderId="0" xfId="0" applyNumberFormat="1" applyAlignment="1">
      <alignment horizontal="center" vertical="center"/>
    </xf>
    <xf numFmtId="0" fontId="0" fillId="0" borderId="2" xfId="0" applyBorder="1"/>
    <xf numFmtId="1" fontId="0" fillId="0" borderId="8" xfId="0" applyNumberFormat="1" applyBorder="1" applyAlignment="1">
      <alignment horizontal="center" vertical="center"/>
    </xf>
    <xf numFmtId="0" fontId="2" fillId="0" borderId="8" xfId="1" applyBorder="1" applyAlignment="1">
      <alignment horizontal="center" vertical="center"/>
    </xf>
    <xf numFmtId="0" fontId="3" fillId="2" borderId="1" xfId="1" applyFont="1" applyFill="1" applyBorder="1" applyAlignment="1">
      <alignment wrapText="1"/>
    </xf>
    <xf numFmtId="0" fontId="0" fillId="0" borderId="2" xfId="0" applyBorder="1" applyAlignment="1">
      <alignment horizontal="center"/>
    </xf>
    <xf numFmtId="0" fontId="1" fillId="5" borderId="2" xfId="0" applyFont="1" applyFill="1" applyBorder="1" applyAlignment="1">
      <alignment horizontal="center"/>
    </xf>
    <xf numFmtId="0" fontId="0" fillId="0" borderId="2" xfId="0" applyBorder="1" applyAlignment="1">
      <alignment horizontal="center" wrapText="1"/>
    </xf>
    <xf numFmtId="0" fontId="0" fillId="0" borderId="5" xfId="0" applyBorder="1"/>
    <xf numFmtId="1" fontId="0" fillId="0" borderId="11" xfId="0" applyNumberFormat="1" applyBorder="1" applyAlignment="1">
      <alignment horizontal="center" vertical="center"/>
    </xf>
    <xf numFmtId="0" fontId="2" fillId="0" borderId="11" xfId="1" applyBorder="1" applyAlignment="1">
      <alignment horizontal="center" vertical="center"/>
    </xf>
    <xf numFmtId="1" fontId="2" fillId="0" borderId="2" xfId="0" applyNumberFormat="1" applyFont="1" applyBorder="1" applyAlignment="1">
      <alignment horizontal="center" vertical="center"/>
    </xf>
    <xf numFmtId="0" fontId="0" fillId="0" borderId="6" xfId="0" applyBorder="1" applyAlignment="1">
      <alignment horizontal="center" vertical="center" wrapText="1"/>
    </xf>
    <xf numFmtId="0" fontId="0" fillId="0" borderId="4" xfId="0" applyBorder="1" applyAlignment="1">
      <alignment horizontal="center" vertical="center" wrapText="1"/>
    </xf>
    <xf numFmtId="0" fontId="0" fillId="0" borderId="14" xfId="0" applyBorder="1"/>
    <xf numFmtId="0" fontId="1" fillId="0" borderId="11" xfId="0" applyFont="1" applyBorder="1" applyAlignment="1">
      <alignment vertical="center" wrapText="1"/>
    </xf>
    <xf numFmtId="0" fontId="0" fillId="0" borderId="11" xfId="0" applyBorder="1" applyAlignment="1">
      <alignment horizontal="center" vertical="center" wrapText="1"/>
    </xf>
    <xf numFmtId="1" fontId="0" fillId="0" borderId="2" xfId="0" applyNumberFormat="1" applyBorder="1" applyAlignment="1">
      <alignment horizontal="center"/>
    </xf>
    <xf numFmtId="0" fontId="1" fillId="4" borderId="2" xfId="0" applyFont="1" applyFill="1" applyBorder="1" applyAlignment="1">
      <alignment horizontal="center" vertical="center"/>
    </xf>
    <xf numFmtId="0" fontId="1" fillId="4" borderId="2" xfId="0" applyFont="1" applyFill="1" applyBorder="1" applyAlignment="1">
      <alignment horizontal="center"/>
    </xf>
    <xf numFmtId="0" fontId="0" fillId="0" borderId="25" xfId="0" applyBorder="1"/>
    <xf numFmtId="2" fontId="8" fillId="0" borderId="8" xfId="0" applyNumberFormat="1" applyFont="1" applyBorder="1"/>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9" fillId="0" borderId="2" xfId="0" applyFont="1" applyBorder="1" applyAlignment="1">
      <alignment horizontal="center" vertical="center" wrapText="1"/>
    </xf>
    <xf numFmtId="0" fontId="1" fillId="0" borderId="2" xfId="0" applyFont="1" applyBorder="1" applyAlignment="1">
      <alignment vertical="center" wrapText="1"/>
    </xf>
    <xf numFmtId="0" fontId="1" fillId="0" borderId="4" xfId="0" applyFont="1" applyBorder="1" applyAlignment="1">
      <alignment vertical="center" wrapText="1"/>
    </xf>
    <xf numFmtId="0" fontId="1" fillId="5" borderId="2" xfId="0" applyFont="1" applyFill="1" applyBorder="1" applyAlignment="1">
      <alignment horizontal="center" wrapText="1"/>
    </xf>
    <xf numFmtId="0" fontId="1" fillId="6" borderId="2" xfId="0" applyFont="1" applyFill="1" applyBorder="1" applyAlignment="1">
      <alignment horizontal="center" wrapText="1"/>
    </xf>
    <xf numFmtId="0" fontId="6" fillId="0" borderId="2" xfId="0" applyFont="1" applyBorder="1" applyAlignment="1">
      <alignment horizontal="center" vertical="center"/>
    </xf>
    <xf numFmtId="2" fontId="0" fillId="0" borderId="0" xfId="0" applyNumberFormat="1" applyAlignment="1">
      <alignment horizontal="center" vertical="center"/>
    </xf>
    <xf numFmtId="1" fontId="5" fillId="0" borderId="2" xfId="0" applyNumberFormat="1" applyFont="1" applyBorder="1" applyAlignment="1">
      <alignment horizontal="center" vertical="center"/>
    </xf>
    <xf numFmtId="0" fontId="5" fillId="0" borderId="26" xfId="0" applyFont="1" applyBorder="1" applyAlignment="1">
      <alignment horizontal="center"/>
    </xf>
    <xf numFmtId="1" fontId="5" fillId="0" borderId="6" xfId="0" applyNumberFormat="1" applyFont="1" applyBorder="1" applyAlignment="1">
      <alignment horizontal="center" vertical="center"/>
    </xf>
    <xf numFmtId="0" fontId="5" fillId="0" borderId="27" xfId="0" applyFont="1" applyBorder="1" applyAlignment="1">
      <alignment horizontal="center"/>
    </xf>
    <xf numFmtId="0" fontId="5" fillId="0" borderId="26" xfId="0" applyFont="1" applyBorder="1" applyAlignment="1">
      <alignment horizontal="center" vertical="center"/>
    </xf>
    <xf numFmtId="0" fontId="5" fillId="0" borderId="6" xfId="0" applyFont="1" applyBorder="1" applyAlignment="1">
      <alignment horizontal="center" vertical="center"/>
    </xf>
    <xf numFmtId="0" fontId="5" fillId="0" borderId="27" xfId="0" applyFont="1" applyBorder="1" applyAlignment="1">
      <alignment horizontal="center" vertical="center"/>
    </xf>
    <xf numFmtId="0" fontId="1" fillId="6" borderId="2" xfId="0" applyFont="1" applyFill="1" applyBorder="1" applyAlignment="1">
      <alignment horizontal="center" vertical="center" wrapText="1"/>
    </xf>
    <xf numFmtId="0" fontId="1" fillId="6" borderId="2" xfId="0" applyFont="1" applyFill="1" applyBorder="1" applyAlignment="1">
      <alignment horizont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center" vertical="center"/>
    </xf>
    <xf numFmtId="0" fontId="5" fillId="0" borderId="29" xfId="0" applyFont="1" applyBorder="1" applyAlignment="1">
      <alignment horizontal="center" vertical="center"/>
    </xf>
    <xf numFmtId="0" fontId="6" fillId="0" borderId="8" xfId="0" applyFont="1" applyBorder="1" applyAlignment="1">
      <alignment horizontal="center" vertical="center"/>
    </xf>
    <xf numFmtId="2" fontId="0" fillId="0" borderId="2" xfId="0" quotePrefix="1" applyNumberFormat="1" applyBorder="1" applyAlignment="1">
      <alignment horizontal="center" vertical="center"/>
    </xf>
    <xf numFmtId="0" fontId="10" fillId="5" borderId="2" xfId="0" applyFont="1" applyFill="1" applyBorder="1" applyAlignment="1">
      <alignment horizontal="center" vertical="center"/>
    </xf>
    <xf numFmtId="0" fontId="1" fillId="5" borderId="4" xfId="0" applyFont="1" applyFill="1" applyBorder="1"/>
    <xf numFmtId="2" fontId="1" fillId="5" borderId="2" xfId="0" applyNumberFormat="1" applyFont="1" applyFill="1" applyBorder="1" applyAlignment="1">
      <alignment horizontal="center" vertical="center"/>
    </xf>
    <xf numFmtId="2" fontId="12" fillId="0" borderId="2" xfId="0" quotePrefix="1" applyNumberFormat="1" applyFont="1" applyBorder="1" applyAlignment="1">
      <alignment horizontal="center" vertical="center"/>
    </xf>
    <xf numFmtId="2" fontId="0" fillId="0" borderId="11" xfId="0" applyNumberFormat="1" applyBorder="1"/>
    <xf numFmtId="2" fontId="10" fillId="5" borderId="2" xfId="0" applyNumberFormat="1" applyFont="1" applyFill="1" applyBorder="1" applyAlignment="1">
      <alignment horizontal="center" vertical="center"/>
    </xf>
    <xf numFmtId="0" fontId="8" fillId="0" borderId="8" xfId="0" applyFont="1" applyBorder="1"/>
    <xf numFmtId="0" fontId="1" fillId="5" borderId="4" xfId="0" applyFont="1" applyFill="1" applyBorder="1" applyAlignment="1">
      <alignment horizontal="center" vertical="center"/>
    </xf>
    <xf numFmtId="0" fontId="0" fillId="0" borderId="25" xfId="0" applyBorder="1" applyAlignment="1">
      <alignment horizontal="center" vertical="center"/>
    </xf>
    <xf numFmtId="0" fontId="0" fillId="0" borderId="21" xfId="0" applyBorder="1" applyAlignment="1">
      <alignment horizontal="center" vertical="center"/>
    </xf>
    <xf numFmtId="0" fontId="0" fillId="0" borderId="9" xfId="0" applyBorder="1" applyAlignment="1">
      <alignment horizontal="center" vertical="center"/>
    </xf>
    <xf numFmtId="2" fontId="1" fillId="5" borderId="2" xfId="0" quotePrefix="1" applyNumberFormat="1" applyFont="1" applyFill="1" applyBorder="1" applyAlignment="1">
      <alignment horizontal="center" vertical="center"/>
    </xf>
    <xf numFmtId="0" fontId="1" fillId="5" borderId="30" xfId="0" applyFont="1" applyFill="1" applyBorder="1" applyAlignment="1">
      <alignment horizontal="center" vertical="center"/>
    </xf>
    <xf numFmtId="0" fontId="0" fillId="0" borderId="31" xfId="0" applyBorder="1" applyAlignment="1">
      <alignment horizontal="center" vertical="center"/>
    </xf>
    <xf numFmtId="0" fontId="1" fillId="5" borderId="32" xfId="0" applyFont="1" applyFill="1" applyBorder="1" applyAlignment="1">
      <alignment horizontal="center" vertical="center"/>
    </xf>
    <xf numFmtId="2" fontId="0" fillId="0" borderId="30" xfId="0" applyNumberFormat="1" applyBorder="1" applyAlignment="1">
      <alignment horizontal="center" vertical="center"/>
    </xf>
    <xf numFmtId="2" fontId="1" fillId="5" borderId="30" xfId="0" applyNumberFormat="1" applyFont="1" applyFill="1" applyBorder="1" applyAlignment="1">
      <alignment horizontal="center" vertical="center"/>
    </xf>
    <xf numFmtId="2" fontId="0" fillId="5" borderId="30" xfId="0" applyNumberFormat="1" applyFill="1" applyBorder="1" applyAlignment="1">
      <alignment horizontal="center" vertical="center"/>
    </xf>
    <xf numFmtId="0" fontId="1" fillId="5" borderId="33" xfId="0" applyFont="1" applyFill="1" applyBorder="1" applyAlignment="1">
      <alignment horizontal="center" vertical="center"/>
    </xf>
    <xf numFmtId="0" fontId="1" fillId="0" borderId="0" xfId="0" applyFont="1" applyAlignment="1">
      <alignment vertical="center"/>
    </xf>
    <xf numFmtId="0" fontId="1" fillId="0" borderId="0" xfId="0" applyFont="1" applyAlignment="1">
      <alignment horizontal="center"/>
    </xf>
    <xf numFmtId="0" fontId="1" fillId="0" borderId="0" xfId="0" applyFont="1" applyAlignment="1">
      <alignment horizontal="center" vertical="center"/>
    </xf>
    <xf numFmtId="0" fontId="1" fillId="0" borderId="13" xfId="0" applyFont="1" applyBorder="1" applyAlignment="1">
      <alignment horizontal="center"/>
    </xf>
    <xf numFmtId="0" fontId="1" fillId="0" borderId="14" xfId="0" applyFont="1" applyBorder="1" applyAlignment="1">
      <alignment horizontal="center"/>
    </xf>
    <xf numFmtId="0" fontId="1" fillId="0" borderId="15" xfId="0" applyFont="1" applyBorder="1" applyAlignment="1">
      <alignment horizont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1" fillId="0" borderId="7" xfId="0" applyFont="1" applyBorder="1" applyAlignment="1">
      <alignment horizontal="center" vertical="center"/>
    </xf>
    <xf numFmtId="0" fontId="1" fillId="0" borderId="20" xfId="0" applyFont="1" applyBorder="1" applyAlignment="1">
      <alignment horizontal="center" vertical="center"/>
    </xf>
    <xf numFmtId="0" fontId="1" fillId="3" borderId="2" xfId="0" applyFont="1" applyFill="1" applyBorder="1" applyAlignment="1">
      <alignment horizontal="center"/>
    </xf>
    <xf numFmtId="0" fontId="1" fillId="0" borderId="2" xfId="0" applyFont="1" applyBorder="1" applyAlignment="1">
      <alignment horizontal="center" vertical="center"/>
    </xf>
    <xf numFmtId="0" fontId="1" fillId="6" borderId="2" xfId="0" applyFont="1" applyFill="1" applyBorder="1" applyAlignment="1">
      <alignment horizontal="center"/>
    </xf>
    <xf numFmtId="0" fontId="1" fillId="0" borderId="4" xfId="0" applyFont="1" applyBorder="1" applyAlignment="1">
      <alignment horizontal="center" vertical="center" wrapText="1"/>
    </xf>
    <xf numFmtId="0" fontId="1" fillId="0" borderId="6" xfId="0" applyFont="1" applyBorder="1" applyAlignment="1">
      <alignment horizontal="center" vertical="center" wrapText="1"/>
    </xf>
    <xf numFmtId="0" fontId="1" fillId="6" borderId="5" xfId="0" applyFont="1" applyFill="1" applyBorder="1" applyAlignment="1">
      <alignment horizontal="center" wrapText="1"/>
    </xf>
    <xf numFmtId="0" fontId="0" fillId="6" borderId="14" xfId="0" applyFill="1" applyBorder="1" applyAlignment="1">
      <alignment horizontal="center" wrapText="1"/>
    </xf>
    <xf numFmtId="0" fontId="1" fillId="6" borderId="2" xfId="0" applyFont="1" applyFill="1" applyBorder="1" applyAlignment="1">
      <alignment horizontal="center" wrapText="1"/>
    </xf>
    <xf numFmtId="0" fontId="1" fillId="6" borderId="14" xfId="0" applyFont="1" applyFill="1" applyBorder="1" applyAlignment="1">
      <alignment horizontal="center" wrapText="1"/>
    </xf>
    <xf numFmtId="0" fontId="1" fillId="6" borderId="26" xfId="0" applyFont="1" applyFill="1" applyBorder="1" applyAlignment="1">
      <alignment horizontal="center" wrapText="1"/>
    </xf>
    <xf numFmtId="0" fontId="1" fillId="6" borderId="2" xfId="0" applyFont="1" applyFill="1" applyBorder="1" applyAlignment="1">
      <alignment horizontal="center" vertical="center"/>
    </xf>
    <xf numFmtId="0" fontId="0" fillId="6" borderId="2" xfId="0" applyFill="1" applyBorder="1" applyAlignment="1">
      <alignment horizontal="center" wrapText="1"/>
    </xf>
    <xf numFmtId="0" fontId="0" fillId="6" borderId="26" xfId="0" applyFill="1" applyBorder="1" applyAlignment="1">
      <alignment horizontal="center" wrapText="1"/>
    </xf>
    <xf numFmtId="0" fontId="1" fillId="5" borderId="2" xfId="0" applyFont="1" applyFill="1" applyBorder="1" applyAlignment="1">
      <alignment horizontal="center" vertical="center"/>
    </xf>
    <xf numFmtId="0" fontId="11" fillId="0" borderId="4" xfId="0" applyFont="1" applyBorder="1" applyAlignment="1">
      <alignment horizontal="center" vertical="center"/>
    </xf>
    <xf numFmtId="0" fontId="11" fillId="0" borderId="28" xfId="0" applyFont="1" applyBorder="1" applyAlignment="1">
      <alignment horizontal="center" vertical="center"/>
    </xf>
    <xf numFmtId="0" fontId="11" fillId="0" borderId="6" xfId="0" applyFont="1" applyBorder="1" applyAlignment="1">
      <alignment horizontal="center" vertical="center"/>
    </xf>
    <xf numFmtId="0" fontId="1" fillId="5" borderId="2" xfId="0" applyFont="1" applyFill="1" applyBorder="1" applyAlignment="1">
      <alignment horizontal="center"/>
    </xf>
    <xf numFmtId="0" fontId="0" fillId="5" borderId="2" xfId="0" applyFill="1" applyBorder="1" applyAlignment="1">
      <alignment horizontal="center"/>
    </xf>
  </cellXfs>
  <cellStyles count="2">
    <cellStyle name="Normal" xfId="0" builtinId="0"/>
    <cellStyle name="Normal 2" xfId="1" xr:uid="{AF63A227-E446-A24F-85F5-ED7FCB189712}"/>
  </cellStyles>
  <dxfs count="0"/>
  <tableStyles count="0" defaultTableStyle="TableStyleMedium2" defaultPivotStyle="PivotStyleLight16"/>
  <colors>
    <mruColors>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b="1" baseline="0">
                <a:solidFill>
                  <a:schemeClr val="tx1"/>
                </a:solidFill>
              </a:rPr>
              <a:t>IPCGT por municipio</a:t>
            </a:r>
            <a:r>
              <a:rPr lang="es-MX" b="1">
                <a:solidFill>
                  <a:schemeClr val="tx1"/>
                </a:solidFill>
              </a:rPr>
              <a:t> (0-100)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6"/>
            </a:solidFill>
            <a:ln>
              <a:solidFill>
                <a:schemeClr val="tx1"/>
              </a:solidFill>
            </a:ln>
            <a:effectLst/>
          </c:spPr>
          <c:invertIfNegative val="0"/>
          <c:dPt>
            <c:idx val="3"/>
            <c:invertIfNegative val="0"/>
            <c:bubble3D val="0"/>
            <c:spPr>
              <a:solidFill>
                <a:srgbClr val="FFC000"/>
              </a:solidFill>
              <a:ln>
                <a:solidFill>
                  <a:schemeClr val="tx1"/>
                </a:solidFill>
              </a:ln>
              <a:effectLst>
                <a:softEdge rad="0"/>
              </a:effectLst>
            </c:spPr>
            <c:extLst>
              <c:ext xmlns:c16="http://schemas.microsoft.com/office/drawing/2014/chart" uri="{C3380CC4-5D6E-409C-BE32-E72D297353CC}">
                <c16:uniqueId val="{00000001-D18A-C148-971F-8430BC2A4C1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'IPCGT por pilar y Semáforo'!$A$79:$A$85</c:f>
              <c:strCache>
                <c:ptCount val="7"/>
                <c:pt idx="0">
                  <c:v>Tulum</c:v>
                </c:pt>
                <c:pt idx="1">
                  <c:v>Solidaridad</c:v>
                </c:pt>
                <c:pt idx="2">
                  <c:v>Benito Juárez</c:v>
                </c:pt>
                <c:pt idx="3">
                  <c:v>Media por municipio</c:v>
                </c:pt>
                <c:pt idx="4">
                  <c:v>Othón P. Blanco</c:v>
                </c:pt>
                <c:pt idx="5">
                  <c:v>Isla Mujeres</c:v>
                </c:pt>
                <c:pt idx="6">
                  <c:v>Felipe Carrillo Puerto</c:v>
                </c:pt>
              </c:strCache>
            </c:strRef>
          </c:cat>
          <c:val>
            <c:numRef>
              <c:f>'IPCGT por pilar y Semáforo'!$B$79:$B$85</c:f>
              <c:numCache>
                <c:formatCode>0.00</c:formatCode>
                <c:ptCount val="7"/>
                <c:pt idx="0">
                  <c:v>36.56613756613757</c:v>
                </c:pt>
                <c:pt idx="1">
                  <c:v>52.282551054609883</c:v>
                </c:pt>
                <c:pt idx="2">
                  <c:v>57.102345211184058</c:v>
                </c:pt>
                <c:pt idx="3" formatCode="General">
                  <c:v>63.99</c:v>
                </c:pt>
                <c:pt idx="4">
                  <c:v>68.167055167055167</c:v>
                </c:pt>
                <c:pt idx="5">
                  <c:v>80.586679116090878</c:v>
                </c:pt>
                <c:pt idx="6">
                  <c:v>89.248140748140756</c:v>
                </c:pt>
              </c:numCache>
            </c:numRef>
          </c:val>
          <c:extLst>
            <c:ext xmlns:c16="http://schemas.microsoft.com/office/drawing/2014/chart" uri="{C3380CC4-5D6E-409C-BE32-E72D297353CC}">
              <c16:uniqueId val="{00000002-D18A-C148-971F-8430BC2A4C1B}"/>
            </c:ext>
          </c:extLst>
        </c:ser>
        <c:dLbls>
          <c:showLegendKey val="0"/>
          <c:showVal val="0"/>
          <c:showCatName val="0"/>
          <c:showSerName val="0"/>
          <c:showPercent val="0"/>
          <c:showBubbleSize val="0"/>
        </c:dLbls>
        <c:gapWidth val="182"/>
        <c:axId val="418311727"/>
        <c:axId val="397160767"/>
      </c:barChart>
      <c:catAx>
        <c:axId val="41831172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MX"/>
          </a:p>
        </c:txPr>
        <c:crossAx val="397160767"/>
        <c:crosses val="autoZero"/>
        <c:auto val="1"/>
        <c:lblAlgn val="ctr"/>
        <c:lblOffset val="100"/>
        <c:noMultiLvlLbl val="0"/>
      </c:catAx>
      <c:valAx>
        <c:axId val="397160767"/>
        <c:scaling>
          <c:orientation val="minMax"/>
        </c:scaling>
        <c:delete val="1"/>
        <c:axPos val="b"/>
        <c:numFmt formatCode="0.00" sourceLinked="1"/>
        <c:majorTickMark val="none"/>
        <c:minorTickMark val="none"/>
        <c:tickLblPos val="nextTo"/>
        <c:crossAx val="4183117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355600</xdr:colOff>
      <xdr:row>1</xdr:row>
      <xdr:rowOff>190500</xdr:rowOff>
    </xdr:from>
    <xdr:to>
      <xdr:col>1</xdr:col>
      <xdr:colOff>3116100</xdr:colOff>
      <xdr:row>7</xdr:row>
      <xdr:rowOff>44828</xdr:rowOff>
    </xdr:to>
    <xdr:pic>
      <xdr:nvPicPr>
        <xdr:cNvPr id="2" name="Google Shape;62;p13">
          <a:extLst>
            <a:ext uri="{FF2B5EF4-FFF2-40B4-BE49-F238E27FC236}">
              <a16:creationId xmlns:a16="http://schemas.microsoft.com/office/drawing/2014/main" id="{CA2B8E0E-E595-B369-9744-FE271790839A}"/>
            </a:ext>
          </a:extLst>
        </xdr:cNvPr>
        <xdr:cNvPicPr preferRelativeResize="0"/>
      </xdr:nvPicPr>
      <xdr:blipFill rotWithShape="1">
        <a:blip xmlns:r="http://schemas.openxmlformats.org/officeDocument/2006/relationships" r:embed="rId1">
          <a:alphaModFix/>
        </a:blip>
        <a:srcRect r="-6202" b="-6202"/>
        <a:stretch/>
      </xdr:blipFill>
      <xdr:spPr>
        <a:xfrm>
          <a:off x="495300" y="393700"/>
          <a:ext cx="2760500" cy="1073528"/>
        </a:xfrm>
        <a:prstGeom prst="rect">
          <a:avLst/>
        </a:prstGeom>
        <a:noFill/>
        <a:ln>
          <a:noFill/>
        </a:ln>
      </xdr:spPr>
    </xdr:pic>
    <xdr:clientData/>
  </xdr:twoCellAnchor>
  <xdr:twoCellAnchor editAs="oneCell">
    <xdr:from>
      <xdr:col>1</xdr:col>
      <xdr:colOff>4318000</xdr:colOff>
      <xdr:row>1</xdr:row>
      <xdr:rowOff>101600</xdr:rowOff>
    </xdr:from>
    <xdr:to>
      <xdr:col>4</xdr:col>
      <xdr:colOff>209416</xdr:colOff>
      <xdr:row>6</xdr:row>
      <xdr:rowOff>159125</xdr:rowOff>
    </xdr:to>
    <xdr:pic>
      <xdr:nvPicPr>
        <xdr:cNvPr id="3" name="Google Shape;60;p13">
          <a:extLst>
            <a:ext uri="{FF2B5EF4-FFF2-40B4-BE49-F238E27FC236}">
              <a16:creationId xmlns:a16="http://schemas.microsoft.com/office/drawing/2014/main" id="{5C253598-FD2E-2717-ADA3-A640E73C6CE7}"/>
            </a:ext>
          </a:extLst>
        </xdr:cNvPr>
        <xdr:cNvPicPr preferRelativeResize="0"/>
      </xdr:nvPicPr>
      <xdr:blipFill>
        <a:blip xmlns:r="http://schemas.openxmlformats.org/officeDocument/2006/relationships" r:embed="rId2">
          <a:alphaModFix/>
        </a:blip>
        <a:stretch>
          <a:fillRect/>
        </a:stretch>
      </xdr:blipFill>
      <xdr:spPr>
        <a:xfrm>
          <a:off x="4457700" y="304800"/>
          <a:ext cx="2508116" cy="1073525"/>
        </a:xfrm>
        <a:prstGeom prst="rect">
          <a:avLst/>
        </a:prstGeom>
        <a:noFill/>
        <a:ln>
          <a:noFill/>
        </a:ln>
      </xdr:spPr>
    </xdr:pic>
    <xdr:clientData/>
  </xdr:twoCellAnchor>
  <xdr:twoCellAnchor editAs="oneCell">
    <xdr:from>
      <xdr:col>5</xdr:col>
      <xdr:colOff>1447800</xdr:colOff>
      <xdr:row>1</xdr:row>
      <xdr:rowOff>114300</xdr:rowOff>
    </xdr:from>
    <xdr:to>
      <xdr:col>5</xdr:col>
      <xdr:colOff>4208300</xdr:colOff>
      <xdr:row>6</xdr:row>
      <xdr:rowOff>93637</xdr:rowOff>
    </xdr:to>
    <xdr:pic>
      <xdr:nvPicPr>
        <xdr:cNvPr id="4" name="Google Shape;59;p13">
          <a:extLst>
            <a:ext uri="{FF2B5EF4-FFF2-40B4-BE49-F238E27FC236}">
              <a16:creationId xmlns:a16="http://schemas.microsoft.com/office/drawing/2014/main" id="{CACEF911-BA94-7FCF-7533-BF6CFB8B6625}"/>
            </a:ext>
          </a:extLst>
        </xdr:cNvPr>
        <xdr:cNvPicPr preferRelativeResize="0"/>
      </xdr:nvPicPr>
      <xdr:blipFill>
        <a:blip xmlns:r="http://schemas.openxmlformats.org/officeDocument/2006/relationships" r:embed="rId3">
          <a:alphaModFix/>
        </a:blip>
        <a:stretch>
          <a:fillRect/>
        </a:stretch>
      </xdr:blipFill>
      <xdr:spPr>
        <a:xfrm>
          <a:off x="8216900" y="317500"/>
          <a:ext cx="2760500" cy="995337"/>
        </a:xfrm>
        <a:prstGeom prst="rect">
          <a:avLst/>
        </a:prstGeom>
        <a:noFill/>
        <a:ln>
          <a:noFill/>
        </a:ln>
      </xdr:spPr>
    </xdr:pic>
    <xdr:clientData/>
  </xdr:twoCellAnchor>
  <xdr:twoCellAnchor editAs="oneCell">
    <xdr:from>
      <xdr:col>5</xdr:col>
      <xdr:colOff>4927600</xdr:colOff>
      <xdr:row>1</xdr:row>
      <xdr:rowOff>25400</xdr:rowOff>
    </xdr:from>
    <xdr:to>
      <xdr:col>8</xdr:col>
      <xdr:colOff>34658</xdr:colOff>
      <xdr:row>6</xdr:row>
      <xdr:rowOff>139500</xdr:rowOff>
    </xdr:to>
    <xdr:pic>
      <xdr:nvPicPr>
        <xdr:cNvPr id="5" name="Google Shape;58;p13">
          <a:extLst>
            <a:ext uri="{FF2B5EF4-FFF2-40B4-BE49-F238E27FC236}">
              <a16:creationId xmlns:a16="http://schemas.microsoft.com/office/drawing/2014/main" id="{27828A91-8FA4-7751-5A5B-460415767108}"/>
            </a:ext>
          </a:extLst>
        </xdr:cNvPr>
        <xdr:cNvPicPr preferRelativeResize="0"/>
      </xdr:nvPicPr>
      <xdr:blipFill>
        <a:blip xmlns:r="http://schemas.openxmlformats.org/officeDocument/2006/relationships" r:embed="rId4">
          <a:alphaModFix/>
        </a:blip>
        <a:stretch>
          <a:fillRect/>
        </a:stretch>
      </xdr:blipFill>
      <xdr:spPr>
        <a:xfrm>
          <a:off x="11696700" y="228600"/>
          <a:ext cx="2600058" cy="1130100"/>
        </a:xfrm>
        <a:prstGeom prst="rect">
          <a:avLst/>
        </a:prstGeom>
        <a:noFill/>
        <a:ln>
          <a:noFill/>
        </a:ln>
      </xdr:spPr>
    </xdr:pic>
    <xdr:clientData/>
  </xdr:twoCellAnchor>
  <xdr:twoCellAnchor editAs="oneCell">
    <xdr:from>
      <xdr:col>9</xdr:col>
      <xdr:colOff>431800</xdr:colOff>
      <xdr:row>0</xdr:row>
      <xdr:rowOff>101600</xdr:rowOff>
    </xdr:from>
    <xdr:to>
      <xdr:col>12</xdr:col>
      <xdr:colOff>40374</xdr:colOff>
      <xdr:row>7</xdr:row>
      <xdr:rowOff>190500</xdr:rowOff>
    </xdr:to>
    <xdr:pic>
      <xdr:nvPicPr>
        <xdr:cNvPr id="6" name="Google Shape;55;p13">
          <a:extLst>
            <a:ext uri="{FF2B5EF4-FFF2-40B4-BE49-F238E27FC236}">
              <a16:creationId xmlns:a16="http://schemas.microsoft.com/office/drawing/2014/main" id="{F3A7294E-825D-DB2C-51C2-D722F4C7F608}"/>
            </a:ext>
          </a:extLst>
        </xdr:cNvPr>
        <xdr:cNvPicPr preferRelativeResize="0"/>
      </xdr:nvPicPr>
      <xdr:blipFill>
        <a:blip xmlns:r="http://schemas.openxmlformats.org/officeDocument/2006/relationships" r:embed="rId5">
          <a:alphaModFix/>
        </a:blip>
        <a:stretch>
          <a:fillRect/>
        </a:stretch>
      </xdr:blipFill>
      <xdr:spPr>
        <a:xfrm>
          <a:off x="13817600" y="101600"/>
          <a:ext cx="1297674" cy="15113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787400</xdr:colOff>
      <xdr:row>9</xdr:row>
      <xdr:rowOff>38100</xdr:rowOff>
    </xdr:from>
    <xdr:to>
      <xdr:col>10</xdr:col>
      <xdr:colOff>230716</xdr:colOff>
      <xdr:row>34</xdr:row>
      <xdr:rowOff>171450</xdr:rowOff>
    </xdr:to>
    <xdr:graphicFrame macro="">
      <xdr:nvGraphicFramePr>
        <xdr:cNvPr id="3" name="Gráfico 2">
          <a:extLst>
            <a:ext uri="{FF2B5EF4-FFF2-40B4-BE49-F238E27FC236}">
              <a16:creationId xmlns:a16="http://schemas.microsoft.com/office/drawing/2014/main" id="{81AAC999-C154-A94D-921F-77033BB3A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554B9-5533-594E-A6E4-437CB21F0371}">
  <sheetPr codeName="Hoja1"/>
  <dimension ref="A2:K10"/>
  <sheetViews>
    <sheetView workbookViewId="0"/>
  </sheetViews>
  <sheetFormatPr baseColWidth="10" defaultRowHeight="16" x14ac:dyDescent="0.2"/>
  <cols>
    <col min="1" max="1" width="18.5" bestFit="1" customWidth="1"/>
    <col min="2" max="2" width="10.5" bestFit="1" customWidth="1"/>
    <col min="3" max="3" width="17" bestFit="1" customWidth="1"/>
    <col min="4" max="4" width="12.1640625" bestFit="1" customWidth="1"/>
    <col min="5" max="5" width="11.33203125" bestFit="1" customWidth="1"/>
    <col min="6" max="6" width="17" bestFit="1" customWidth="1"/>
    <col min="7" max="7" width="12.1640625" bestFit="1" customWidth="1"/>
    <col min="8" max="8" width="11.33203125" bestFit="1" customWidth="1"/>
    <col min="9" max="9" width="17" bestFit="1" customWidth="1"/>
    <col min="10" max="10" width="11.83203125" customWidth="1"/>
    <col min="11" max="11" width="15.83203125" bestFit="1" customWidth="1"/>
  </cols>
  <sheetData>
    <row r="2" spans="1:11" x14ac:dyDescent="0.2">
      <c r="A2" s="2" t="s">
        <v>0</v>
      </c>
      <c r="B2" s="136" t="s">
        <v>2</v>
      </c>
      <c r="C2" s="136"/>
      <c r="D2" s="136"/>
      <c r="E2" s="135" t="s">
        <v>5</v>
      </c>
      <c r="F2" s="135"/>
      <c r="G2" s="135"/>
      <c r="H2" s="135" t="s">
        <v>8</v>
      </c>
      <c r="I2" s="135"/>
      <c r="J2" s="135"/>
      <c r="K2" s="134" t="s">
        <v>9</v>
      </c>
    </row>
    <row r="3" spans="1:11" x14ac:dyDescent="0.2">
      <c r="A3" s="2" t="s">
        <v>1</v>
      </c>
      <c r="B3" s="3" t="s">
        <v>3</v>
      </c>
      <c r="C3" s="3" t="s">
        <v>4</v>
      </c>
      <c r="D3" s="3" t="s">
        <v>7</v>
      </c>
      <c r="E3" s="2" t="s">
        <v>6</v>
      </c>
      <c r="F3" s="2" t="s">
        <v>4</v>
      </c>
      <c r="G3" s="2" t="s">
        <v>7</v>
      </c>
      <c r="H3" s="2" t="s">
        <v>6</v>
      </c>
      <c r="I3" s="2" t="s">
        <v>4</v>
      </c>
      <c r="J3" s="2" t="s">
        <v>7</v>
      </c>
      <c r="K3" s="134"/>
    </row>
    <row r="4" spans="1:11" x14ac:dyDescent="0.2">
      <c r="A4" s="1" t="s">
        <v>10</v>
      </c>
      <c r="B4" s="1">
        <v>83</v>
      </c>
      <c r="C4" s="1">
        <v>1</v>
      </c>
      <c r="D4" s="1"/>
      <c r="E4" s="1"/>
      <c r="F4" s="1"/>
      <c r="G4" s="1"/>
      <c r="H4" s="1"/>
      <c r="I4" s="1"/>
      <c r="J4" s="1"/>
      <c r="K4" s="1"/>
    </row>
    <row r="5" spans="1:11" x14ac:dyDescent="0.2">
      <c r="A5" s="1" t="s">
        <v>11</v>
      </c>
      <c r="B5" s="1">
        <v>67</v>
      </c>
      <c r="C5" s="1">
        <v>3</v>
      </c>
      <c r="D5" s="1"/>
      <c r="E5" s="1"/>
      <c r="F5" s="1"/>
      <c r="G5" s="1"/>
      <c r="H5" s="1"/>
      <c r="I5" s="1"/>
      <c r="J5" s="1"/>
      <c r="K5" s="1"/>
    </row>
    <row r="6" spans="1:11" x14ac:dyDescent="0.2">
      <c r="A6" s="1" t="s">
        <v>12</v>
      </c>
      <c r="B6" s="1">
        <v>2</v>
      </c>
      <c r="C6" s="1">
        <v>5</v>
      </c>
      <c r="D6" s="1"/>
      <c r="E6" s="1"/>
      <c r="F6" s="1"/>
      <c r="G6" s="1"/>
      <c r="H6" s="1"/>
      <c r="I6" s="1"/>
      <c r="J6" s="1"/>
      <c r="K6" s="1"/>
    </row>
    <row r="7" spans="1:11" x14ac:dyDescent="0.2">
      <c r="A7" s="1" t="s">
        <v>13</v>
      </c>
      <c r="B7" s="1">
        <v>9</v>
      </c>
      <c r="C7" s="1">
        <v>1</v>
      </c>
      <c r="D7" s="1"/>
      <c r="E7" s="1"/>
      <c r="F7" s="1"/>
      <c r="G7" s="1"/>
      <c r="H7" s="1"/>
      <c r="I7" s="1"/>
      <c r="J7" s="1"/>
      <c r="K7" s="1"/>
    </row>
    <row r="8" spans="1:11" x14ac:dyDescent="0.2">
      <c r="A8" s="1" t="s">
        <v>14</v>
      </c>
      <c r="B8" s="1">
        <v>14</v>
      </c>
      <c r="C8" s="1">
        <v>0</v>
      </c>
      <c r="D8" s="1"/>
      <c r="E8" s="1"/>
      <c r="F8" s="1"/>
      <c r="G8" s="1"/>
      <c r="H8" s="1"/>
      <c r="I8" s="1"/>
      <c r="J8" s="1"/>
      <c r="K8" s="1"/>
    </row>
    <row r="9" spans="1:11" x14ac:dyDescent="0.2">
      <c r="A9" s="1" t="s">
        <v>15</v>
      </c>
      <c r="B9" s="1">
        <v>2</v>
      </c>
      <c r="C9" s="1">
        <v>4</v>
      </c>
      <c r="D9" s="1"/>
      <c r="E9" s="1"/>
      <c r="F9" s="1"/>
      <c r="G9" s="1"/>
      <c r="H9" s="1"/>
      <c r="I9" s="1"/>
      <c r="J9" s="1"/>
      <c r="K9" s="1"/>
    </row>
    <row r="10" spans="1:11" x14ac:dyDescent="0.2">
      <c r="A10" s="2" t="s">
        <v>16</v>
      </c>
      <c r="B10" s="1">
        <f>SUM(B4:B9)</f>
        <v>177</v>
      </c>
      <c r="C10" s="1">
        <f>SUM(C4:C9)</f>
        <v>14</v>
      </c>
    </row>
  </sheetData>
  <mergeCells count="4">
    <mergeCell ref="K2:K3"/>
    <mergeCell ref="E2:G2"/>
    <mergeCell ref="B2:D2"/>
    <mergeCell ref="H2:J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E071-6496-5D4F-91C7-A46338CD568D}">
  <sheetPr codeName="Hoja10"/>
  <dimension ref="A1:H76"/>
  <sheetViews>
    <sheetView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10.83203125" style="33" customWidth="1"/>
    <col min="9" max="16384" width="10.83203125" style="33" hidden="1"/>
  </cols>
  <sheetData>
    <row r="1" spans="1:8" x14ac:dyDescent="0.2">
      <c r="A1" s="146" t="s">
        <v>535</v>
      </c>
      <c r="B1" s="146"/>
      <c r="C1" s="146"/>
      <c r="D1" s="146"/>
      <c r="E1" s="146"/>
      <c r="F1" s="146"/>
      <c r="G1" s="146"/>
    </row>
    <row r="2" spans="1:8" x14ac:dyDescent="0.2">
      <c r="A2" s="146" t="s">
        <v>949</v>
      </c>
      <c r="B2" s="146"/>
      <c r="C2" s="146"/>
      <c r="D2" s="146"/>
      <c r="E2" s="146"/>
      <c r="F2" s="146"/>
      <c r="G2" s="146"/>
    </row>
    <row r="3" spans="1:8" x14ac:dyDescent="0.2">
      <c r="A3" s="9" t="s">
        <v>449</v>
      </c>
      <c r="B3" s="9" t="s">
        <v>448</v>
      </c>
      <c r="C3" s="9" t="s">
        <v>452</v>
      </c>
      <c r="D3" s="9" t="s">
        <v>450</v>
      </c>
      <c r="E3" s="9" t="s">
        <v>556</v>
      </c>
      <c r="F3" s="9" t="s">
        <v>451</v>
      </c>
      <c r="G3" s="9" t="s">
        <v>474</v>
      </c>
    </row>
    <row r="4" spans="1:8" ht="188" customHeight="1" x14ac:dyDescent="0.2">
      <c r="A4" s="94" t="s">
        <v>2146</v>
      </c>
      <c r="B4" s="11" t="s">
        <v>454</v>
      </c>
      <c r="C4" s="11" t="s">
        <v>453</v>
      </c>
      <c r="D4" s="11" t="s">
        <v>496</v>
      </c>
      <c r="E4" s="11" t="s">
        <v>455</v>
      </c>
      <c r="F4" s="11" t="s">
        <v>455</v>
      </c>
      <c r="G4" s="11" t="s">
        <v>456</v>
      </c>
      <c r="H4" s="34"/>
    </row>
    <row r="5" spans="1:8" ht="68" x14ac:dyDescent="0.2">
      <c r="A5" s="94" t="s">
        <v>2146</v>
      </c>
      <c r="B5" s="11" t="s">
        <v>467</v>
      </c>
      <c r="C5" s="11" t="s">
        <v>453</v>
      </c>
      <c r="D5" s="11" t="s">
        <v>497</v>
      </c>
      <c r="E5" s="11" t="s">
        <v>455</v>
      </c>
      <c r="F5" s="11" t="s">
        <v>455</v>
      </c>
      <c r="G5" s="11" t="s">
        <v>459</v>
      </c>
      <c r="H5" s="34"/>
    </row>
    <row r="6" spans="1:8" ht="68" x14ac:dyDescent="0.2">
      <c r="A6" s="94" t="s">
        <v>2146</v>
      </c>
      <c r="B6" s="11" t="s">
        <v>468</v>
      </c>
      <c r="C6" s="11" t="s">
        <v>457</v>
      </c>
      <c r="D6" s="11" t="s">
        <v>498</v>
      </c>
      <c r="E6" s="11" t="s">
        <v>455</v>
      </c>
      <c r="F6" s="11" t="s">
        <v>455</v>
      </c>
      <c r="G6" s="11" t="s">
        <v>460</v>
      </c>
      <c r="H6" s="34"/>
    </row>
    <row r="7" spans="1:8" ht="68" x14ac:dyDescent="0.2">
      <c r="A7" s="94" t="s">
        <v>2146</v>
      </c>
      <c r="B7" s="11" t="s">
        <v>469</v>
      </c>
      <c r="C7" s="11" t="s">
        <v>457</v>
      </c>
      <c r="D7" s="11" t="s">
        <v>499</v>
      </c>
      <c r="E7" s="11" t="s">
        <v>455</v>
      </c>
      <c r="F7" s="11" t="s">
        <v>455</v>
      </c>
      <c r="G7" s="11" t="s">
        <v>461</v>
      </c>
      <c r="H7" s="34"/>
    </row>
    <row r="8" spans="1:8" ht="68" x14ac:dyDescent="0.2">
      <c r="A8" s="94" t="s">
        <v>2146</v>
      </c>
      <c r="B8" s="11" t="s">
        <v>470</v>
      </c>
      <c r="C8" s="11" t="s">
        <v>453</v>
      </c>
      <c r="D8" s="11" t="s">
        <v>500</v>
      </c>
      <c r="E8" s="11" t="s">
        <v>455</v>
      </c>
      <c r="F8" s="11" t="s">
        <v>455</v>
      </c>
      <c r="G8" s="11" t="s">
        <v>462</v>
      </c>
      <c r="H8" s="34"/>
    </row>
    <row r="9" spans="1:8" ht="68" x14ac:dyDescent="0.2">
      <c r="A9" s="94" t="s">
        <v>2146</v>
      </c>
      <c r="B9" s="11" t="s">
        <v>471</v>
      </c>
      <c r="C9" s="11" t="s">
        <v>458</v>
      </c>
      <c r="D9" s="11" t="s">
        <v>501</v>
      </c>
      <c r="E9" s="11" t="s">
        <v>455</v>
      </c>
      <c r="F9" s="11" t="s">
        <v>455</v>
      </c>
      <c r="G9" s="11" t="s">
        <v>463</v>
      </c>
      <c r="H9" s="34"/>
    </row>
    <row r="10" spans="1:8" ht="68" x14ac:dyDescent="0.2">
      <c r="A10" s="94" t="s">
        <v>2146</v>
      </c>
      <c r="B10" s="11" t="s">
        <v>472</v>
      </c>
      <c r="C10" s="11" t="s">
        <v>458</v>
      </c>
      <c r="D10" s="11" t="s">
        <v>502</v>
      </c>
      <c r="E10" s="11" t="s">
        <v>455</v>
      </c>
      <c r="F10" s="11" t="s">
        <v>455</v>
      </c>
      <c r="G10" s="11" t="s">
        <v>464</v>
      </c>
      <c r="H10" s="34"/>
    </row>
    <row r="11" spans="1:8" ht="68" x14ac:dyDescent="0.2">
      <c r="A11" s="94" t="s">
        <v>2146</v>
      </c>
      <c r="B11" s="11" t="s">
        <v>473</v>
      </c>
      <c r="C11" s="11" t="s">
        <v>458</v>
      </c>
      <c r="D11" s="11" t="s">
        <v>495</v>
      </c>
      <c r="E11" s="11" t="s">
        <v>455</v>
      </c>
      <c r="F11" s="11" t="s">
        <v>455</v>
      </c>
      <c r="G11" s="11" t="s">
        <v>465</v>
      </c>
      <c r="H11" s="34"/>
    </row>
    <row r="12" spans="1:8" ht="68" x14ac:dyDescent="0.2">
      <c r="A12" s="94" t="s">
        <v>2146</v>
      </c>
      <c r="B12" s="11" t="s">
        <v>454</v>
      </c>
      <c r="C12" s="11" t="s">
        <v>458</v>
      </c>
      <c r="D12" s="11" t="s">
        <v>503</v>
      </c>
      <c r="E12" s="11" t="s">
        <v>455</v>
      </c>
      <c r="F12" s="11" t="s">
        <v>455</v>
      </c>
      <c r="G12" s="11" t="s">
        <v>466</v>
      </c>
      <c r="H12" s="34"/>
    </row>
    <row r="13" spans="1:8" ht="136" x14ac:dyDescent="0.2">
      <c r="A13" s="91" t="s">
        <v>2149</v>
      </c>
      <c r="B13" s="11" t="s">
        <v>606</v>
      </c>
      <c r="C13" s="11" t="s">
        <v>458</v>
      </c>
      <c r="D13" s="11" t="s">
        <v>964</v>
      </c>
      <c r="E13" s="11" t="s">
        <v>981</v>
      </c>
      <c r="F13" s="11" t="s">
        <v>455</v>
      </c>
      <c r="G13" s="11" t="s">
        <v>476</v>
      </c>
      <c r="H13" s="34"/>
    </row>
    <row r="14" spans="1:8" ht="68" x14ac:dyDescent="0.2">
      <c r="A14" s="91" t="s">
        <v>2149</v>
      </c>
      <c r="B14" s="11" t="s">
        <v>950</v>
      </c>
      <c r="C14" s="11" t="s">
        <v>458</v>
      </c>
      <c r="D14" s="11" t="s">
        <v>963</v>
      </c>
      <c r="E14" s="11" t="s">
        <v>980</v>
      </c>
      <c r="F14" s="11" t="s">
        <v>455</v>
      </c>
      <c r="G14" s="11" t="s">
        <v>477</v>
      </c>
      <c r="H14" s="34"/>
    </row>
    <row r="15" spans="1:8" ht="136" x14ac:dyDescent="0.2">
      <c r="A15" s="91" t="s">
        <v>2149</v>
      </c>
      <c r="B15" s="11" t="s">
        <v>951</v>
      </c>
      <c r="C15" s="11" t="s">
        <v>458</v>
      </c>
      <c r="D15" s="11" t="s">
        <v>962</v>
      </c>
      <c r="E15" s="11" t="s">
        <v>982</v>
      </c>
      <c r="F15" s="11" t="s">
        <v>455</v>
      </c>
      <c r="G15" s="11" t="s">
        <v>478</v>
      </c>
      <c r="H15" s="34"/>
    </row>
    <row r="16" spans="1:8" ht="85" x14ac:dyDescent="0.2">
      <c r="A16" s="91" t="s">
        <v>2149</v>
      </c>
      <c r="B16" s="11" t="s">
        <v>952</v>
      </c>
      <c r="C16" s="11" t="s">
        <v>458</v>
      </c>
      <c r="D16" s="11" t="s">
        <v>961</v>
      </c>
      <c r="E16" s="11" t="s">
        <v>983</v>
      </c>
      <c r="F16" s="11" t="s">
        <v>957</v>
      </c>
      <c r="G16" s="11" t="s">
        <v>479</v>
      </c>
      <c r="H16" s="34"/>
    </row>
    <row r="17" spans="1:8" ht="170" x14ac:dyDescent="0.2">
      <c r="A17" s="91" t="s">
        <v>2149</v>
      </c>
      <c r="B17" s="11" t="s">
        <v>953</v>
      </c>
      <c r="C17" s="11" t="s">
        <v>458</v>
      </c>
      <c r="D17" s="11" t="s">
        <v>960</v>
      </c>
      <c r="E17" s="11" t="s">
        <v>958</v>
      </c>
      <c r="F17" s="11" t="s">
        <v>455</v>
      </c>
      <c r="G17" s="11" t="s">
        <v>480</v>
      </c>
      <c r="H17" s="34"/>
    </row>
    <row r="18" spans="1:8" ht="85" x14ac:dyDescent="0.2">
      <c r="A18" s="91" t="s">
        <v>2149</v>
      </c>
      <c r="B18" s="11" t="s">
        <v>954</v>
      </c>
      <c r="C18" s="11" t="s">
        <v>458</v>
      </c>
      <c r="D18" s="11" t="s">
        <v>959</v>
      </c>
      <c r="E18" s="11" t="s">
        <v>984</v>
      </c>
      <c r="F18" s="11" t="s">
        <v>455</v>
      </c>
      <c r="G18" s="11" t="s">
        <v>488</v>
      </c>
      <c r="H18" s="34"/>
    </row>
    <row r="19" spans="1:8" ht="34" x14ac:dyDescent="0.2">
      <c r="A19" s="91" t="s">
        <v>2149</v>
      </c>
      <c r="B19" s="11" t="s">
        <v>973</v>
      </c>
      <c r="C19" s="11" t="s">
        <v>453</v>
      </c>
      <c r="D19" s="11" t="s">
        <v>965</v>
      </c>
      <c r="E19" s="11" t="s">
        <v>455</v>
      </c>
      <c r="F19" s="11" t="s">
        <v>455</v>
      </c>
      <c r="G19" s="11" t="s">
        <v>970</v>
      </c>
      <c r="H19" s="34"/>
    </row>
    <row r="20" spans="1:8" ht="68" x14ac:dyDescent="0.2">
      <c r="A20" s="53" t="s">
        <v>2197</v>
      </c>
      <c r="B20" s="11" t="s">
        <v>955</v>
      </c>
      <c r="C20" s="10" t="s">
        <v>492</v>
      </c>
      <c r="D20" s="11" t="s">
        <v>966</v>
      </c>
      <c r="E20" s="11" t="s">
        <v>985</v>
      </c>
      <c r="F20" s="11" t="s">
        <v>968</v>
      </c>
      <c r="G20" s="11" t="s">
        <v>971</v>
      </c>
      <c r="H20" s="34"/>
    </row>
    <row r="21" spans="1:8" ht="68" x14ac:dyDescent="0.2">
      <c r="A21" s="53" t="s">
        <v>2197</v>
      </c>
      <c r="B21" s="11" t="s">
        <v>956</v>
      </c>
      <c r="C21" s="10" t="s">
        <v>492</v>
      </c>
      <c r="D21" s="11" t="s">
        <v>967</v>
      </c>
      <c r="E21" s="11" t="s">
        <v>986</v>
      </c>
      <c r="F21" s="11" t="s">
        <v>969</v>
      </c>
      <c r="G21" s="11" t="s">
        <v>972</v>
      </c>
      <c r="H21" s="34"/>
    </row>
    <row r="22" spans="1:8" ht="85" x14ac:dyDescent="0.2">
      <c r="A22" s="53" t="s">
        <v>2213</v>
      </c>
      <c r="B22" s="11" t="s">
        <v>1114</v>
      </c>
      <c r="C22" s="10" t="s">
        <v>492</v>
      </c>
      <c r="D22" s="11" t="s">
        <v>990</v>
      </c>
      <c r="E22" s="11" t="s">
        <v>987</v>
      </c>
      <c r="F22" s="11" t="s">
        <v>968</v>
      </c>
      <c r="G22" s="11" t="s">
        <v>974</v>
      </c>
      <c r="H22" s="34"/>
    </row>
    <row r="23" spans="1:8" ht="85" x14ac:dyDescent="0.2">
      <c r="A23" s="53" t="s">
        <v>2213</v>
      </c>
      <c r="B23" s="11" t="s">
        <v>1115</v>
      </c>
      <c r="C23" s="10" t="s">
        <v>492</v>
      </c>
      <c r="D23" s="11" t="s">
        <v>994</v>
      </c>
      <c r="E23" s="11" t="s">
        <v>991</v>
      </c>
      <c r="F23" s="11" t="s">
        <v>968</v>
      </c>
      <c r="G23" s="11" t="s">
        <v>975</v>
      </c>
      <c r="H23" s="34"/>
    </row>
    <row r="24" spans="1:8" ht="85" x14ac:dyDescent="0.2">
      <c r="A24" s="53" t="s">
        <v>2213</v>
      </c>
      <c r="B24" s="11" t="s">
        <v>1116</v>
      </c>
      <c r="C24" s="10" t="s">
        <v>492</v>
      </c>
      <c r="D24" s="11" t="s">
        <v>995</v>
      </c>
      <c r="E24" s="11" t="s">
        <v>1120</v>
      </c>
      <c r="F24" s="11" t="s">
        <v>968</v>
      </c>
      <c r="G24" s="11" t="s">
        <v>519</v>
      </c>
      <c r="H24" s="34"/>
    </row>
    <row r="25" spans="1:8" ht="85" x14ac:dyDescent="0.2">
      <c r="A25" s="53" t="s">
        <v>2198</v>
      </c>
      <c r="B25" s="11" t="s">
        <v>1117</v>
      </c>
      <c r="C25" s="10" t="s">
        <v>492</v>
      </c>
      <c r="D25" s="11" t="s">
        <v>996</v>
      </c>
      <c r="E25" s="11" t="s">
        <v>983</v>
      </c>
      <c r="F25" s="11" t="s">
        <v>992</v>
      </c>
      <c r="G25" s="11" t="s">
        <v>728</v>
      </c>
      <c r="H25" s="34"/>
    </row>
    <row r="26" spans="1:8" ht="51" x14ac:dyDescent="0.2">
      <c r="A26" s="53" t="s">
        <v>2198</v>
      </c>
      <c r="B26" s="11" t="s">
        <v>1117</v>
      </c>
      <c r="C26" s="11" t="s">
        <v>458</v>
      </c>
      <c r="D26" s="11" t="s">
        <v>997</v>
      </c>
      <c r="E26" s="11" t="s">
        <v>455</v>
      </c>
      <c r="F26" s="11" t="s">
        <v>455</v>
      </c>
      <c r="G26" s="11" t="s">
        <v>522</v>
      </c>
      <c r="H26" s="34"/>
    </row>
    <row r="27" spans="1:8" ht="68" x14ac:dyDescent="0.2">
      <c r="A27" s="53" t="s">
        <v>2213</v>
      </c>
      <c r="B27" s="11" t="s">
        <v>1334</v>
      </c>
      <c r="C27" s="10" t="s">
        <v>492</v>
      </c>
      <c r="D27" s="11" t="s">
        <v>998</v>
      </c>
      <c r="E27" s="11" t="s">
        <v>988</v>
      </c>
      <c r="F27" s="11" t="s">
        <v>968</v>
      </c>
      <c r="G27" s="11" t="s">
        <v>526</v>
      </c>
      <c r="H27" s="34"/>
    </row>
    <row r="28" spans="1:8" ht="85" x14ac:dyDescent="0.2">
      <c r="A28" s="53" t="s">
        <v>2213</v>
      </c>
      <c r="B28" s="11" t="s">
        <v>1334</v>
      </c>
      <c r="C28" s="11" t="s">
        <v>458</v>
      </c>
      <c r="D28" s="11" t="s">
        <v>999</v>
      </c>
      <c r="E28" s="11" t="s">
        <v>455</v>
      </c>
      <c r="F28" s="11" t="s">
        <v>455</v>
      </c>
      <c r="G28" s="11" t="s">
        <v>729</v>
      </c>
      <c r="H28" s="34"/>
    </row>
    <row r="29" spans="1:8" ht="153" x14ac:dyDescent="0.2">
      <c r="A29" s="53" t="s">
        <v>2197</v>
      </c>
      <c r="B29" s="11" t="s">
        <v>1118</v>
      </c>
      <c r="C29" s="10" t="s">
        <v>492</v>
      </c>
      <c r="D29" s="11" t="s">
        <v>1000</v>
      </c>
      <c r="E29" s="11" t="s">
        <v>979</v>
      </c>
      <c r="F29" s="11" t="s">
        <v>993</v>
      </c>
      <c r="G29" s="11" t="s">
        <v>976</v>
      </c>
      <c r="H29" s="34"/>
    </row>
    <row r="30" spans="1:8" ht="170" x14ac:dyDescent="0.2">
      <c r="A30" s="53" t="s">
        <v>2212</v>
      </c>
      <c r="B30" s="11" t="s">
        <v>536</v>
      </c>
      <c r="C30" s="11" t="s">
        <v>617</v>
      </c>
      <c r="D30" s="11" t="s">
        <v>1001</v>
      </c>
      <c r="E30" s="11" t="s">
        <v>455</v>
      </c>
      <c r="F30" s="11" t="s">
        <v>455</v>
      </c>
      <c r="G30" s="11" t="s">
        <v>977</v>
      </c>
      <c r="H30" s="34"/>
    </row>
    <row r="31" spans="1:8" ht="153" x14ac:dyDescent="0.2">
      <c r="A31" s="53" t="s">
        <v>2212</v>
      </c>
      <c r="B31" s="11" t="s">
        <v>536</v>
      </c>
      <c r="C31" s="11" t="s">
        <v>617</v>
      </c>
      <c r="D31" s="11" t="s">
        <v>1002</v>
      </c>
      <c r="E31" s="11" t="s">
        <v>989</v>
      </c>
      <c r="F31" s="11" t="s">
        <v>455</v>
      </c>
      <c r="G31" s="11" t="s">
        <v>978</v>
      </c>
      <c r="H31" s="34"/>
    </row>
    <row r="32" spans="1:8" ht="170" x14ac:dyDescent="0.2">
      <c r="A32" s="53" t="s">
        <v>2194</v>
      </c>
      <c r="B32" s="11" t="s">
        <v>1119</v>
      </c>
      <c r="C32" s="10" t="s">
        <v>492</v>
      </c>
      <c r="D32" s="11" t="s">
        <v>1009</v>
      </c>
      <c r="E32" s="11" t="s">
        <v>1041</v>
      </c>
      <c r="F32" s="11" t="s">
        <v>993</v>
      </c>
      <c r="G32" s="11" t="s">
        <v>1003</v>
      </c>
      <c r="H32" s="34"/>
    </row>
    <row r="33" spans="1:8" ht="238" x14ac:dyDescent="0.2">
      <c r="A33" s="53" t="s">
        <v>2194</v>
      </c>
      <c r="B33" s="11" t="s">
        <v>1119</v>
      </c>
      <c r="C33" s="10" t="s">
        <v>492</v>
      </c>
      <c r="D33" s="11" t="s">
        <v>1010</v>
      </c>
      <c r="E33" s="11" t="s">
        <v>1042</v>
      </c>
      <c r="F33" s="11" t="s">
        <v>992</v>
      </c>
      <c r="G33" s="11" t="s">
        <v>1004</v>
      </c>
      <c r="H33" s="34"/>
    </row>
    <row r="34" spans="1:8" ht="238" x14ac:dyDescent="0.2">
      <c r="A34" s="53" t="s">
        <v>2194</v>
      </c>
      <c r="B34" s="11" t="s">
        <v>1119</v>
      </c>
      <c r="C34" s="11" t="s">
        <v>617</v>
      </c>
      <c r="D34" s="11" t="s">
        <v>1011</v>
      </c>
      <c r="E34" s="11" t="s">
        <v>1043</v>
      </c>
      <c r="F34" s="11" t="s">
        <v>455</v>
      </c>
      <c r="G34" s="11" t="s">
        <v>1005</v>
      </c>
      <c r="H34" s="34"/>
    </row>
    <row r="35" spans="1:8" ht="51" x14ac:dyDescent="0.2">
      <c r="A35" s="53" t="s">
        <v>2197</v>
      </c>
      <c r="B35" s="11" t="s">
        <v>1101</v>
      </c>
      <c r="C35" s="10" t="s">
        <v>492</v>
      </c>
      <c r="D35" s="11" t="s">
        <v>1012</v>
      </c>
      <c r="E35" s="11" t="s">
        <v>1044</v>
      </c>
      <c r="F35" s="11" t="s">
        <v>993</v>
      </c>
      <c r="G35" s="11" t="s">
        <v>731</v>
      </c>
      <c r="H35" s="34"/>
    </row>
    <row r="36" spans="1:8" ht="136" x14ac:dyDescent="0.2">
      <c r="A36" s="53" t="s">
        <v>2197</v>
      </c>
      <c r="B36" s="11" t="s">
        <v>1103</v>
      </c>
      <c r="C36" s="10" t="s">
        <v>492</v>
      </c>
      <c r="D36" s="11" t="s">
        <v>1046</v>
      </c>
      <c r="E36" s="11" t="s">
        <v>1047</v>
      </c>
      <c r="F36" s="11" t="s">
        <v>968</v>
      </c>
      <c r="G36" s="11" t="s">
        <v>541</v>
      </c>
      <c r="H36" s="34"/>
    </row>
    <row r="37" spans="1:8" ht="136" x14ac:dyDescent="0.2">
      <c r="A37" s="53" t="s">
        <v>2197</v>
      </c>
      <c r="B37" s="11" t="s">
        <v>1104</v>
      </c>
      <c r="C37" s="10" t="s">
        <v>492</v>
      </c>
      <c r="D37" s="11" t="s">
        <v>1102</v>
      </c>
      <c r="E37" s="11" t="s">
        <v>1047</v>
      </c>
      <c r="F37" s="11" t="s">
        <v>968</v>
      </c>
      <c r="G37" s="11" t="s">
        <v>732</v>
      </c>
      <c r="H37" s="34"/>
    </row>
    <row r="38" spans="1:8" ht="136" x14ac:dyDescent="0.2">
      <c r="A38" s="53" t="s">
        <v>2197</v>
      </c>
      <c r="B38" s="11" t="s">
        <v>1106</v>
      </c>
      <c r="C38" s="10" t="s">
        <v>492</v>
      </c>
      <c r="D38" s="11" t="s">
        <v>1105</v>
      </c>
      <c r="E38" s="11" t="s">
        <v>1047</v>
      </c>
      <c r="F38" s="11" t="s">
        <v>968</v>
      </c>
      <c r="G38" s="11" t="s">
        <v>1045</v>
      </c>
      <c r="H38" s="34"/>
    </row>
    <row r="39" spans="1:8" ht="136" x14ac:dyDescent="0.2">
      <c r="A39" s="53" t="s">
        <v>2197</v>
      </c>
      <c r="B39" s="11" t="s">
        <v>1108</v>
      </c>
      <c r="C39" s="10" t="s">
        <v>492</v>
      </c>
      <c r="D39" s="11" t="s">
        <v>1107</v>
      </c>
      <c r="E39" s="11" t="s">
        <v>1047</v>
      </c>
      <c r="F39" s="11" t="s">
        <v>968</v>
      </c>
      <c r="G39" s="11" t="s">
        <v>542</v>
      </c>
      <c r="H39" s="34"/>
    </row>
    <row r="40" spans="1:8" ht="136" x14ac:dyDescent="0.2">
      <c r="A40" s="53" t="s">
        <v>2197</v>
      </c>
      <c r="B40" s="11" t="s">
        <v>1110</v>
      </c>
      <c r="C40" s="10" t="s">
        <v>492</v>
      </c>
      <c r="D40" s="11" t="s">
        <v>1109</v>
      </c>
      <c r="E40" s="11" t="s">
        <v>1047</v>
      </c>
      <c r="F40" s="11" t="s">
        <v>968</v>
      </c>
      <c r="G40" s="11" t="s">
        <v>733</v>
      </c>
      <c r="H40" s="34"/>
    </row>
    <row r="41" spans="1:8" ht="136" x14ac:dyDescent="0.2">
      <c r="A41" s="53" t="s">
        <v>2197</v>
      </c>
      <c r="B41" s="11" t="s">
        <v>1112</v>
      </c>
      <c r="C41" s="10" t="s">
        <v>492</v>
      </c>
      <c r="D41" s="11" t="s">
        <v>1111</v>
      </c>
      <c r="E41" s="11" t="s">
        <v>1047</v>
      </c>
      <c r="F41" s="11" t="s">
        <v>968</v>
      </c>
      <c r="G41" s="11" t="s">
        <v>546</v>
      </c>
      <c r="H41" s="34"/>
    </row>
    <row r="42" spans="1:8" ht="170" x14ac:dyDescent="0.2">
      <c r="A42" s="53" t="s">
        <v>2197</v>
      </c>
      <c r="B42" s="11" t="s">
        <v>1113</v>
      </c>
      <c r="C42" s="10" t="s">
        <v>492</v>
      </c>
      <c r="D42" s="11" t="s">
        <v>1013</v>
      </c>
      <c r="E42" s="11" t="s">
        <v>1048</v>
      </c>
      <c r="F42" s="11" t="s">
        <v>993</v>
      </c>
      <c r="G42" s="11" t="s">
        <v>734</v>
      </c>
      <c r="H42" s="34"/>
    </row>
    <row r="43" spans="1:8" ht="204" x14ac:dyDescent="0.2">
      <c r="A43" s="53" t="s">
        <v>2197</v>
      </c>
      <c r="B43" s="11" t="s">
        <v>1337</v>
      </c>
      <c r="C43" s="10" t="s">
        <v>492</v>
      </c>
      <c r="D43" s="11" t="s">
        <v>1014</v>
      </c>
      <c r="E43" s="11" t="s">
        <v>1049</v>
      </c>
      <c r="F43" s="11" t="s">
        <v>993</v>
      </c>
      <c r="G43" s="11" t="s">
        <v>553</v>
      </c>
      <c r="H43" s="34"/>
    </row>
    <row r="44" spans="1:8" ht="153" x14ac:dyDescent="0.2">
      <c r="A44" s="53" t="s">
        <v>2197</v>
      </c>
      <c r="B44" s="11" t="s">
        <v>1100</v>
      </c>
      <c r="C44" s="10" t="s">
        <v>492</v>
      </c>
      <c r="D44" s="11" t="s">
        <v>1015</v>
      </c>
      <c r="E44" s="11" t="s">
        <v>1050</v>
      </c>
      <c r="F44" s="11" t="s">
        <v>968</v>
      </c>
      <c r="G44" s="11" t="s">
        <v>735</v>
      </c>
      <c r="H44" s="34"/>
    </row>
    <row r="45" spans="1:8" ht="102" x14ac:dyDescent="0.2">
      <c r="A45" s="53" t="s">
        <v>2197</v>
      </c>
      <c r="B45" s="11" t="s">
        <v>1100</v>
      </c>
      <c r="C45" s="11" t="s">
        <v>617</v>
      </c>
      <c r="D45" s="11" t="s">
        <v>1016</v>
      </c>
      <c r="E45" s="11" t="s">
        <v>455</v>
      </c>
      <c r="F45" s="11" t="s">
        <v>455</v>
      </c>
      <c r="G45" s="11" t="s">
        <v>554</v>
      </c>
      <c r="H45" s="34"/>
    </row>
    <row r="46" spans="1:8" ht="34" x14ac:dyDescent="0.2">
      <c r="A46" s="53" t="s">
        <v>2197</v>
      </c>
      <c r="B46" s="11" t="s">
        <v>1100</v>
      </c>
      <c r="C46" s="11" t="s">
        <v>617</v>
      </c>
      <c r="D46" s="11" t="s">
        <v>1017</v>
      </c>
      <c r="E46" s="11" t="s">
        <v>455</v>
      </c>
      <c r="F46" s="11" t="s">
        <v>455</v>
      </c>
      <c r="G46" s="11" t="s">
        <v>736</v>
      </c>
      <c r="H46" s="34"/>
    </row>
    <row r="47" spans="1:8" ht="85" x14ac:dyDescent="0.2">
      <c r="A47" s="53" t="s">
        <v>2194</v>
      </c>
      <c r="B47" s="11" t="s">
        <v>1079</v>
      </c>
      <c r="C47" s="10" t="s">
        <v>492</v>
      </c>
      <c r="D47" s="11" t="s">
        <v>1018</v>
      </c>
      <c r="E47" s="11" t="s">
        <v>1044</v>
      </c>
      <c r="F47" s="11" t="s">
        <v>993</v>
      </c>
      <c r="G47" s="11" t="s">
        <v>1006</v>
      </c>
      <c r="H47" s="34"/>
    </row>
    <row r="48" spans="1:8" ht="102" x14ac:dyDescent="0.2">
      <c r="A48" s="53" t="s">
        <v>2194</v>
      </c>
      <c r="B48" s="11" t="s">
        <v>1079</v>
      </c>
      <c r="C48" s="10" t="s">
        <v>492</v>
      </c>
      <c r="D48" s="11" t="s">
        <v>1019</v>
      </c>
      <c r="E48" s="11" t="s">
        <v>1051</v>
      </c>
      <c r="F48" s="11" t="s">
        <v>968</v>
      </c>
      <c r="G48" s="11" t="s">
        <v>555</v>
      </c>
      <c r="H48" s="34"/>
    </row>
    <row r="49" spans="1:8" ht="119" x14ac:dyDescent="0.2">
      <c r="A49" s="53" t="s">
        <v>2194</v>
      </c>
      <c r="B49" s="11" t="s">
        <v>1079</v>
      </c>
      <c r="C49" s="10" t="s">
        <v>492</v>
      </c>
      <c r="D49" s="11" t="s">
        <v>1020</v>
      </c>
      <c r="E49" s="11" t="s">
        <v>1052</v>
      </c>
      <c r="F49" s="11" t="s">
        <v>969</v>
      </c>
      <c r="G49" s="11" t="s">
        <v>737</v>
      </c>
      <c r="H49" s="34"/>
    </row>
    <row r="50" spans="1:8" ht="102" x14ac:dyDescent="0.2">
      <c r="A50" s="53" t="s">
        <v>2194</v>
      </c>
      <c r="B50" s="11" t="s">
        <v>1079</v>
      </c>
      <c r="C50" s="10" t="s">
        <v>492</v>
      </c>
      <c r="D50" s="11" t="s">
        <v>1021</v>
      </c>
      <c r="E50" s="11" t="s">
        <v>1053</v>
      </c>
      <c r="F50" s="11" t="s">
        <v>968</v>
      </c>
      <c r="G50" s="11" t="s">
        <v>561</v>
      </c>
      <c r="H50" s="34"/>
    </row>
    <row r="51" spans="1:8" ht="187" x14ac:dyDescent="0.2">
      <c r="A51" s="53" t="s">
        <v>2213</v>
      </c>
      <c r="B51" s="11" t="s">
        <v>1098</v>
      </c>
      <c r="C51" s="10" t="s">
        <v>492</v>
      </c>
      <c r="D51" s="11" t="s">
        <v>1022</v>
      </c>
      <c r="E51" s="11" t="s">
        <v>1054</v>
      </c>
      <c r="F51" s="11" t="s">
        <v>993</v>
      </c>
      <c r="G51" s="11" t="s">
        <v>738</v>
      </c>
      <c r="H51" s="34"/>
    </row>
    <row r="52" spans="1:8" ht="153" x14ac:dyDescent="0.2">
      <c r="A52" s="53" t="s">
        <v>2195</v>
      </c>
      <c r="B52" s="11" t="s">
        <v>1099</v>
      </c>
      <c r="C52" s="10" t="s">
        <v>492</v>
      </c>
      <c r="D52" s="11" t="s">
        <v>1023</v>
      </c>
      <c r="E52" s="11" t="s">
        <v>1044</v>
      </c>
      <c r="F52" s="11" t="s">
        <v>993</v>
      </c>
      <c r="G52" s="11" t="s">
        <v>562</v>
      </c>
      <c r="H52" s="34"/>
    </row>
    <row r="53" spans="1:8" ht="170" x14ac:dyDescent="0.2">
      <c r="A53" s="53" t="s">
        <v>2195</v>
      </c>
      <c r="B53" s="11" t="s">
        <v>1099</v>
      </c>
      <c r="C53" s="10" t="s">
        <v>492</v>
      </c>
      <c r="D53" s="11" t="s">
        <v>1024</v>
      </c>
      <c r="E53" s="11" t="s">
        <v>1121</v>
      </c>
      <c r="F53" s="11" t="s">
        <v>992</v>
      </c>
      <c r="G53" s="11" t="s">
        <v>739</v>
      </c>
      <c r="H53" s="34"/>
    </row>
    <row r="54" spans="1:8" ht="119" x14ac:dyDescent="0.2">
      <c r="A54" s="53" t="s">
        <v>2195</v>
      </c>
      <c r="B54" s="11" t="s">
        <v>1099</v>
      </c>
      <c r="C54" s="10" t="s">
        <v>492</v>
      </c>
      <c r="D54" s="11" t="s">
        <v>1025</v>
      </c>
      <c r="E54" s="11" t="s">
        <v>1055</v>
      </c>
      <c r="F54" s="11" t="s">
        <v>992</v>
      </c>
      <c r="G54" s="11" t="s">
        <v>1007</v>
      </c>
      <c r="H54" s="34"/>
    </row>
    <row r="55" spans="1:8" ht="34" x14ac:dyDescent="0.2">
      <c r="A55" s="53" t="s">
        <v>2195</v>
      </c>
      <c r="B55" s="11" t="s">
        <v>1080</v>
      </c>
      <c r="C55" s="10" t="s">
        <v>492</v>
      </c>
      <c r="D55" s="11" t="s">
        <v>1026</v>
      </c>
      <c r="E55" s="11" t="s">
        <v>1044</v>
      </c>
      <c r="F55" s="11" t="s">
        <v>993</v>
      </c>
      <c r="G55" s="11" t="s">
        <v>585</v>
      </c>
      <c r="H55" s="34"/>
    </row>
    <row r="56" spans="1:8" ht="170" x14ac:dyDescent="0.2">
      <c r="A56" s="53" t="s">
        <v>2195</v>
      </c>
      <c r="B56" s="11" t="s">
        <v>1080</v>
      </c>
      <c r="C56" s="10" t="s">
        <v>492</v>
      </c>
      <c r="D56" s="11" t="s">
        <v>1027</v>
      </c>
      <c r="E56" s="11" t="s">
        <v>1044</v>
      </c>
      <c r="F56" s="11" t="s">
        <v>993</v>
      </c>
      <c r="G56" s="11" t="s">
        <v>740</v>
      </c>
      <c r="H56" s="34"/>
    </row>
    <row r="57" spans="1:8" ht="119" x14ac:dyDescent="0.2">
      <c r="A57" s="53" t="s">
        <v>2195</v>
      </c>
      <c r="B57" s="11" t="s">
        <v>1080</v>
      </c>
      <c r="C57" s="10" t="s">
        <v>492</v>
      </c>
      <c r="D57" s="11" t="s">
        <v>1028</v>
      </c>
      <c r="E57" s="11" t="s">
        <v>1044</v>
      </c>
      <c r="F57" s="11" t="s">
        <v>993</v>
      </c>
      <c r="G57" s="11" t="s">
        <v>1008</v>
      </c>
      <c r="H57" s="34"/>
    </row>
    <row r="58" spans="1:8" ht="68" x14ac:dyDescent="0.2">
      <c r="A58" s="53" t="s">
        <v>2195</v>
      </c>
      <c r="B58" s="11" t="s">
        <v>1097</v>
      </c>
      <c r="C58" s="11" t="s">
        <v>617</v>
      </c>
      <c r="D58" s="11" t="s">
        <v>1029</v>
      </c>
      <c r="E58" s="11" t="s">
        <v>1044</v>
      </c>
      <c r="F58" s="11" t="s">
        <v>455</v>
      </c>
      <c r="G58" s="11" t="s">
        <v>586</v>
      </c>
      <c r="H58" s="34"/>
    </row>
    <row r="59" spans="1:8" ht="68" x14ac:dyDescent="0.2">
      <c r="A59" s="53" t="s">
        <v>2195</v>
      </c>
      <c r="B59" s="11" t="s">
        <v>1097</v>
      </c>
      <c r="C59" s="11" t="s">
        <v>617</v>
      </c>
      <c r="D59" s="11" t="s">
        <v>1030</v>
      </c>
      <c r="E59" s="11" t="s">
        <v>455</v>
      </c>
      <c r="F59" s="11" t="s">
        <v>455</v>
      </c>
      <c r="G59" s="11" t="s">
        <v>1032</v>
      </c>
      <c r="H59" s="34"/>
    </row>
    <row r="60" spans="1:8" ht="119" x14ac:dyDescent="0.2">
      <c r="A60" s="53" t="s">
        <v>2198</v>
      </c>
      <c r="B60" s="11" t="s">
        <v>1096</v>
      </c>
      <c r="C60" s="10" t="s">
        <v>492</v>
      </c>
      <c r="D60" s="11" t="s">
        <v>1031</v>
      </c>
      <c r="E60" s="11" t="s">
        <v>1044</v>
      </c>
      <c r="F60" s="11" t="s">
        <v>993</v>
      </c>
      <c r="G60" s="11" t="s">
        <v>587</v>
      </c>
      <c r="H60" s="34"/>
    </row>
    <row r="61" spans="1:8" ht="119" x14ac:dyDescent="0.2">
      <c r="A61" s="53" t="s">
        <v>2197</v>
      </c>
      <c r="B61" s="11" t="s">
        <v>1095</v>
      </c>
      <c r="C61" s="10" t="s">
        <v>492</v>
      </c>
      <c r="D61" s="11" t="s">
        <v>1033</v>
      </c>
      <c r="E61" s="11" t="s">
        <v>1059</v>
      </c>
      <c r="F61" s="11" t="s">
        <v>993</v>
      </c>
      <c r="G61" s="11" t="s">
        <v>1037</v>
      </c>
      <c r="H61" s="34"/>
    </row>
    <row r="62" spans="1:8" ht="51" x14ac:dyDescent="0.2">
      <c r="A62" s="53" t="s">
        <v>2213</v>
      </c>
      <c r="B62" s="11" t="s">
        <v>1094</v>
      </c>
      <c r="C62" s="10" t="s">
        <v>492</v>
      </c>
      <c r="D62" s="11" t="s">
        <v>1034</v>
      </c>
      <c r="E62" s="11" t="s">
        <v>1056</v>
      </c>
      <c r="F62" s="11" t="s">
        <v>993</v>
      </c>
      <c r="G62" s="11" t="s">
        <v>1038</v>
      </c>
      <c r="H62" s="34"/>
    </row>
    <row r="63" spans="1:8" ht="204" x14ac:dyDescent="0.2">
      <c r="A63" s="53" t="s">
        <v>2213</v>
      </c>
      <c r="B63" s="11" t="s">
        <v>1093</v>
      </c>
      <c r="C63" s="10" t="s">
        <v>492</v>
      </c>
      <c r="D63" s="11" t="s">
        <v>1035</v>
      </c>
      <c r="E63" s="11" t="s">
        <v>1057</v>
      </c>
      <c r="F63" s="11" t="s">
        <v>993</v>
      </c>
      <c r="G63" s="11" t="s">
        <v>1039</v>
      </c>
      <c r="H63" s="34"/>
    </row>
    <row r="64" spans="1:8" ht="356" x14ac:dyDescent="0.2">
      <c r="A64" s="53" t="s">
        <v>2213</v>
      </c>
      <c r="B64" s="11" t="s">
        <v>1092</v>
      </c>
      <c r="C64" s="11" t="s">
        <v>617</v>
      </c>
      <c r="D64" s="11" t="s">
        <v>1036</v>
      </c>
      <c r="E64" s="11" t="s">
        <v>1058</v>
      </c>
      <c r="F64" s="11" t="s">
        <v>455</v>
      </c>
      <c r="G64" s="11" t="s">
        <v>1040</v>
      </c>
      <c r="H64" s="34"/>
    </row>
    <row r="65" spans="1:8" ht="153" x14ac:dyDescent="0.2">
      <c r="A65" s="53" t="s">
        <v>2197</v>
      </c>
      <c r="B65" s="11" t="s">
        <v>1091</v>
      </c>
      <c r="C65" s="10" t="s">
        <v>492</v>
      </c>
      <c r="D65" s="11" t="s">
        <v>1067</v>
      </c>
      <c r="E65" s="11" t="s">
        <v>1060</v>
      </c>
      <c r="F65" s="11" t="s">
        <v>969</v>
      </c>
      <c r="G65" s="11" t="s">
        <v>745</v>
      </c>
      <c r="H65" s="34"/>
    </row>
    <row r="66" spans="1:8" ht="68" x14ac:dyDescent="0.2">
      <c r="A66" s="53" t="s">
        <v>2197</v>
      </c>
      <c r="B66" s="11" t="s">
        <v>1081</v>
      </c>
      <c r="C66" s="10" t="s">
        <v>492</v>
      </c>
      <c r="D66" s="30" t="s">
        <v>1068</v>
      </c>
      <c r="E66" s="11" t="s">
        <v>1060</v>
      </c>
      <c r="F66" s="11" t="s">
        <v>968</v>
      </c>
      <c r="G66" s="11" t="s">
        <v>1061</v>
      </c>
      <c r="H66" s="34"/>
    </row>
    <row r="67" spans="1:8" ht="68" x14ac:dyDescent="0.2">
      <c r="A67" s="53" t="s">
        <v>2197</v>
      </c>
      <c r="B67" s="11" t="s">
        <v>1082</v>
      </c>
      <c r="C67" s="10" t="s">
        <v>492</v>
      </c>
      <c r="D67" s="30" t="s">
        <v>1069</v>
      </c>
      <c r="E67" s="11" t="s">
        <v>1060</v>
      </c>
      <c r="F67" s="11" t="s">
        <v>968</v>
      </c>
      <c r="G67" s="11" t="s">
        <v>589</v>
      </c>
      <c r="H67" s="34"/>
    </row>
    <row r="68" spans="1:8" ht="68" x14ac:dyDescent="0.2">
      <c r="A68" s="53" t="s">
        <v>2197</v>
      </c>
      <c r="B68" s="11" t="s">
        <v>1083</v>
      </c>
      <c r="C68" s="10" t="s">
        <v>492</v>
      </c>
      <c r="D68" s="30" t="s">
        <v>1070</v>
      </c>
      <c r="E68" s="11" t="s">
        <v>1060</v>
      </c>
      <c r="F68" s="11" t="s">
        <v>969</v>
      </c>
      <c r="G68" s="11" t="s">
        <v>746</v>
      </c>
      <c r="H68" s="34"/>
    </row>
    <row r="69" spans="1:8" ht="68" x14ac:dyDescent="0.2">
      <c r="A69" s="53" t="s">
        <v>2197</v>
      </c>
      <c r="B69" s="11" t="s">
        <v>1084</v>
      </c>
      <c r="C69" s="10" t="s">
        <v>492</v>
      </c>
      <c r="D69" s="30" t="s">
        <v>1071</v>
      </c>
      <c r="E69" s="11" t="s">
        <v>1060</v>
      </c>
      <c r="F69" s="11" t="s">
        <v>969</v>
      </c>
      <c r="G69" s="11" t="s">
        <v>1062</v>
      </c>
      <c r="H69" s="34"/>
    </row>
    <row r="70" spans="1:8" ht="68" x14ac:dyDescent="0.2">
      <c r="A70" s="53" t="s">
        <v>2197</v>
      </c>
      <c r="B70" s="11" t="s">
        <v>1085</v>
      </c>
      <c r="C70" s="10" t="s">
        <v>492</v>
      </c>
      <c r="D70" s="30" t="s">
        <v>1072</v>
      </c>
      <c r="E70" s="11" t="s">
        <v>1060</v>
      </c>
      <c r="F70" s="11" t="s">
        <v>968</v>
      </c>
      <c r="G70" s="11" t="s">
        <v>590</v>
      </c>
      <c r="H70" s="34"/>
    </row>
    <row r="71" spans="1:8" ht="68" x14ac:dyDescent="0.2">
      <c r="A71" s="53" t="s">
        <v>2197</v>
      </c>
      <c r="B71" s="11" t="s">
        <v>1086</v>
      </c>
      <c r="C71" s="10" t="s">
        <v>492</v>
      </c>
      <c r="D71" s="30" t="s">
        <v>1073</v>
      </c>
      <c r="E71" s="11" t="s">
        <v>1060</v>
      </c>
      <c r="F71" s="11" t="s">
        <v>968</v>
      </c>
      <c r="G71" s="11" t="s">
        <v>747</v>
      </c>
      <c r="H71" s="34"/>
    </row>
    <row r="72" spans="1:8" ht="102" x14ac:dyDescent="0.2">
      <c r="A72" s="53" t="s">
        <v>2197</v>
      </c>
      <c r="B72" s="11" t="s">
        <v>1087</v>
      </c>
      <c r="C72" s="10" t="s">
        <v>492</v>
      </c>
      <c r="D72" s="30" t="s">
        <v>1074</v>
      </c>
      <c r="E72" s="11" t="s">
        <v>1060</v>
      </c>
      <c r="F72" s="11" t="s">
        <v>969</v>
      </c>
      <c r="G72" s="11" t="s">
        <v>1063</v>
      </c>
      <c r="H72" s="34"/>
    </row>
    <row r="73" spans="1:8" ht="85" x14ac:dyDescent="0.2">
      <c r="A73" s="53" t="s">
        <v>2197</v>
      </c>
      <c r="B73" s="11" t="s">
        <v>1088</v>
      </c>
      <c r="C73" s="10" t="s">
        <v>492</v>
      </c>
      <c r="D73" s="30" t="s">
        <v>1075</v>
      </c>
      <c r="E73" s="11" t="s">
        <v>1060</v>
      </c>
      <c r="F73" s="11" t="s">
        <v>969</v>
      </c>
      <c r="G73" s="11" t="s">
        <v>1064</v>
      </c>
      <c r="H73" s="34"/>
    </row>
    <row r="74" spans="1:8" ht="68" x14ac:dyDescent="0.2">
      <c r="A74" s="53" t="s">
        <v>2197</v>
      </c>
      <c r="B74" s="11" t="s">
        <v>1088</v>
      </c>
      <c r="C74" s="10" t="s">
        <v>492</v>
      </c>
      <c r="D74" s="30" t="s">
        <v>1076</v>
      </c>
      <c r="E74" s="11" t="s">
        <v>1060</v>
      </c>
      <c r="F74" s="11" t="s">
        <v>969</v>
      </c>
      <c r="G74" s="11" t="s">
        <v>1065</v>
      </c>
      <c r="H74" s="34"/>
    </row>
    <row r="75" spans="1:8" ht="68" x14ac:dyDescent="0.2">
      <c r="A75" s="53" t="s">
        <v>2197</v>
      </c>
      <c r="B75" s="11" t="s">
        <v>1089</v>
      </c>
      <c r="C75" s="10" t="s">
        <v>492</v>
      </c>
      <c r="D75" s="30" t="s">
        <v>1077</v>
      </c>
      <c r="E75" s="11" t="s">
        <v>1060</v>
      </c>
      <c r="F75" s="11" t="s">
        <v>968</v>
      </c>
      <c r="G75" s="11" t="s">
        <v>1066</v>
      </c>
      <c r="H75" s="34"/>
    </row>
    <row r="76" spans="1:8" ht="102" x14ac:dyDescent="0.2">
      <c r="A76" s="53" t="s">
        <v>2197</v>
      </c>
      <c r="B76" s="11" t="s">
        <v>1090</v>
      </c>
      <c r="C76" s="10" t="s">
        <v>492</v>
      </c>
      <c r="D76" s="30" t="s">
        <v>1078</v>
      </c>
      <c r="E76" s="11" t="s">
        <v>1060</v>
      </c>
      <c r="F76" s="11" t="s">
        <v>969</v>
      </c>
      <c r="G76" s="11" t="s">
        <v>591</v>
      </c>
      <c r="H76" s="34"/>
    </row>
  </sheetData>
  <mergeCells count="2">
    <mergeCell ref="A1:G1"/>
    <mergeCell ref="A2:G2"/>
  </mergeCells>
  <phoneticPr fontId="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F2077-97C4-3149-A1CE-D69C11B8E801}">
  <sheetPr codeName="Hoja11"/>
  <dimension ref="A1:CX30"/>
  <sheetViews>
    <sheetView topLeftCell="AY1" workbookViewId="0">
      <selection activeCell="AY1" sqref="AY1"/>
    </sheetView>
  </sheetViews>
  <sheetFormatPr baseColWidth="10" defaultColWidth="0" defaultRowHeight="16" x14ac:dyDescent="0.2"/>
  <cols>
    <col min="1" max="1" width="17.83203125" style="7" hidden="1" customWidth="1"/>
    <col min="2" max="2" width="17.33203125" style="7" hidden="1" customWidth="1"/>
    <col min="3" max="3" width="11.1640625" style="7" hidden="1" customWidth="1"/>
    <col min="4" max="4" width="18.6640625" style="7" hidden="1" customWidth="1"/>
    <col min="5" max="5" width="23.33203125" style="7" hidden="1" customWidth="1"/>
    <col min="6" max="6" width="31" style="7" hidden="1" customWidth="1"/>
    <col min="7" max="7" width="21.6640625" style="7" hidden="1" customWidth="1"/>
    <col min="8" max="8" width="3.33203125" hidden="1" customWidth="1"/>
    <col min="9" max="9" width="5.33203125" hidden="1" customWidth="1"/>
    <col min="10" max="10" width="64.5" hidden="1" customWidth="1"/>
    <col min="11" max="11" width="54.83203125" hidden="1" customWidth="1"/>
    <col min="12" max="12" width="99" hidden="1" customWidth="1"/>
    <col min="13" max="13" width="46.5" hidden="1" customWidth="1"/>
    <col min="14" max="14" width="3.6640625" hidden="1" customWidth="1"/>
    <col min="15" max="15" width="10.5" hidden="1" customWidth="1"/>
    <col min="16" max="16" width="3.6640625" hidden="1" customWidth="1"/>
    <col min="17" max="17" width="3.5" hidden="1" customWidth="1"/>
    <col min="18" max="18" width="0" hidden="1" customWidth="1"/>
    <col min="19" max="19" width="3.33203125" hidden="1" customWidth="1"/>
    <col min="20" max="20" width="72.33203125" hidden="1" customWidth="1"/>
    <col min="21" max="21" width="84.5" hidden="1" customWidth="1"/>
    <col min="22" max="22" width="46" hidden="1" customWidth="1"/>
    <col min="23" max="23" width="3.33203125" hidden="1" customWidth="1"/>
    <col min="24" max="24" width="11.33203125" hidden="1" customWidth="1"/>
    <col min="25" max="25" width="45.6640625" hidden="1" customWidth="1"/>
    <col min="26" max="26" width="31.33203125" hidden="1" customWidth="1"/>
    <col min="27" max="27" width="77.33203125" hidden="1" customWidth="1"/>
    <col min="28" max="28" width="3.33203125" hidden="1" customWidth="1"/>
    <col min="29" max="29" width="70.83203125" hidden="1" customWidth="1"/>
    <col min="30" max="30" width="56.1640625" hidden="1" customWidth="1"/>
    <col min="31" max="31" width="3.6640625" hidden="1" customWidth="1"/>
    <col min="32" max="33" width="3.33203125" hidden="1" customWidth="1"/>
    <col min="34" max="34" width="3.6640625" hidden="1" customWidth="1"/>
    <col min="35" max="35" width="18.1640625" hidden="1" customWidth="1"/>
    <col min="36" max="36" width="25" hidden="1" customWidth="1"/>
    <col min="37" max="37" width="94.33203125" hidden="1" customWidth="1"/>
    <col min="38" max="43" width="24.83203125" hidden="1" customWidth="1"/>
    <col min="44" max="44" width="9.6640625" hidden="1" customWidth="1"/>
    <col min="45" max="49" width="24.83203125" hidden="1" customWidth="1"/>
    <col min="50" max="50" width="0" hidden="1" customWidth="1"/>
    <col min="51" max="51" width="14.83203125" style="33" bestFit="1" customWidth="1"/>
    <col min="52" max="52" width="17.33203125" style="33" bestFit="1" customWidth="1"/>
    <col min="53" max="58" width="5.6640625" style="33" bestFit="1" customWidth="1"/>
    <col min="59" max="59" width="5.5" style="33" bestFit="1" customWidth="1"/>
    <col min="60" max="65" width="5.6640625" style="33" bestFit="1" customWidth="1"/>
    <col min="66" max="67" width="5.5" style="33" bestFit="1" customWidth="1"/>
    <col min="68" max="68" width="5.6640625" style="33" bestFit="1" customWidth="1"/>
    <col min="69" max="69" width="5.5" style="33" bestFit="1" customWidth="1"/>
    <col min="70" max="90" width="5.6640625" style="33" bestFit="1" customWidth="1"/>
    <col min="91" max="98" width="5.5" style="33" bestFit="1" customWidth="1"/>
    <col min="99" max="99" width="7" style="33" customWidth="1"/>
    <col min="100" max="100" width="10.83203125" style="33" customWidth="1"/>
    <col min="101" max="102" width="0" style="33" hidden="1" customWidth="1"/>
    <col min="103" max="16384" width="10.83203125" style="33" hidden="1"/>
  </cols>
  <sheetData>
    <row r="1" spans="1:99" s="65" customFormat="1" x14ac:dyDescent="0.2">
      <c r="A1" s="16" t="s">
        <v>456</v>
      </c>
      <c r="B1" s="16" t="s">
        <v>480</v>
      </c>
      <c r="C1" s="16" t="s">
        <v>971</v>
      </c>
      <c r="D1" s="16" t="s">
        <v>972</v>
      </c>
      <c r="E1" s="16" t="s">
        <v>974</v>
      </c>
      <c r="F1" s="16" t="s">
        <v>975</v>
      </c>
      <c r="G1" s="16" t="s">
        <v>519</v>
      </c>
      <c r="H1" s="16" t="s">
        <v>728</v>
      </c>
      <c r="I1" s="16" t="s">
        <v>526</v>
      </c>
      <c r="J1" s="16" t="s">
        <v>976</v>
      </c>
      <c r="K1" s="16" t="s">
        <v>1003</v>
      </c>
      <c r="L1" s="16" t="s">
        <v>1004</v>
      </c>
      <c r="M1" s="16" t="s">
        <v>731</v>
      </c>
      <c r="N1" s="16" t="s">
        <v>541</v>
      </c>
      <c r="O1" s="16" t="s">
        <v>732</v>
      </c>
      <c r="P1" s="16" t="s">
        <v>1045</v>
      </c>
      <c r="Q1" s="16" t="s">
        <v>542</v>
      </c>
      <c r="R1" s="16" t="s">
        <v>733</v>
      </c>
      <c r="S1" s="16" t="s">
        <v>546</v>
      </c>
      <c r="T1" s="16" t="s">
        <v>734</v>
      </c>
      <c r="U1" s="16" t="s">
        <v>553</v>
      </c>
      <c r="V1" s="16" t="s">
        <v>735</v>
      </c>
      <c r="W1" s="16" t="s">
        <v>1006</v>
      </c>
      <c r="X1" s="16" t="s">
        <v>555</v>
      </c>
      <c r="Y1" s="16" t="s">
        <v>737</v>
      </c>
      <c r="Z1" s="16" t="s">
        <v>561</v>
      </c>
      <c r="AA1" s="16" t="s">
        <v>738</v>
      </c>
      <c r="AB1" s="16" t="s">
        <v>562</v>
      </c>
      <c r="AC1" s="16" t="s">
        <v>739</v>
      </c>
      <c r="AD1" s="16" t="s">
        <v>1007</v>
      </c>
      <c r="AE1" s="16" t="s">
        <v>585</v>
      </c>
      <c r="AF1" s="16" t="s">
        <v>740</v>
      </c>
      <c r="AG1" s="16" t="s">
        <v>1008</v>
      </c>
      <c r="AH1" s="16" t="s">
        <v>587</v>
      </c>
      <c r="AI1" s="16" t="s">
        <v>1037</v>
      </c>
      <c r="AJ1" s="16" t="s">
        <v>1038</v>
      </c>
      <c r="AK1" s="16" t="s">
        <v>1039</v>
      </c>
      <c r="AL1" s="16" t="s">
        <v>745</v>
      </c>
      <c r="AM1" s="16" t="s">
        <v>1061</v>
      </c>
      <c r="AN1" s="16" t="s">
        <v>589</v>
      </c>
      <c r="AO1" s="16" t="s">
        <v>746</v>
      </c>
      <c r="AP1" s="16" t="s">
        <v>1062</v>
      </c>
      <c r="AQ1" s="16" t="s">
        <v>590</v>
      </c>
      <c r="AR1" s="16" t="s">
        <v>747</v>
      </c>
      <c r="AS1" s="16" t="s">
        <v>1063</v>
      </c>
      <c r="AT1" s="16" t="s">
        <v>1064</v>
      </c>
      <c r="AU1" s="16" t="s">
        <v>1065</v>
      </c>
      <c r="AV1" s="16" t="s">
        <v>1066</v>
      </c>
      <c r="AW1" s="16" t="s">
        <v>591</v>
      </c>
      <c r="AX1" s="31"/>
      <c r="AY1" s="16" t="s">
        <v>456</v>
      </c>
      <c r="AZ1" s="16" t="s">
        <v>480</v>
      </c>
      <c r="BA1" s="16" t="s">
        <v>971</v>
      </c>
      <c r="BB1" s="16" t="s">
        <v>972</v>
      </c>
      <c r="BC1" s="16" t="s">
        <v>974</v>
      </c>
      <c r="BD1" s="16" t="s">
        <v>975</v>
      </c>
      <c r="BE1" s="16" t="s">
        <v>519</v>
      </c>
      <c r="BF1" s="16" t="s">
        <v>728</v>
      </c>
      <c r="BG1" s="16" t="s">
        <v>526</v>
      </c>
      <c r="BH1" s="16" t="s">
        <v>976</v>
      </c>
      <c r="BI1" s="16" t="s">
        <v>1003</v>
      </c>
      <c r="BJ1" s="16" t="s">
        <v>1004</v>
      </c>
      <c r="BK1" s="16" t="s">
        <v>731</v>
      </c>
      <c r="BL1" s="16" t="s">
        <v>541</v>
      </c>
      <c r="BM1" s="16" t="s">
        <v>732</v>
      </c>
      <c r="BN1" s="16" t="s">
        <v>1045</v>
      </c>
      <c r="BO1" s="16" t="s">
        <v>542</v>
      </c>
      <c r="BP1" s="16" t="s">
        <v>733</v>
      </c>
      <c r="BQ1" s="16" t="s">
        <v>546</v>
      </c>
      <c r="BR1" s="16" t="s">
        <v>734</v>
      </c>
      <c r="BS1" s="16" t="s">
        <v>553</v>
      </c>
      <c r="BT1" s="16" t="s">
        <v>735</v>
      </c>
      <c r="BU1" s="16" t="s">
        <v>1006</v>
      </c>
      <c r="BV1" s="16" t="s">
        <v>555</v>
      </c>
      <c r="BW1" s="16" t="s">
        <v>737</v>
      </c>
      <c r="BX1" s="16" t="s">
        <v>561</v>
      </c>
      <c r="BY1" s="16" t="s">
        <v>738</v>
      </c>
      <c r="BZ1" s="16" t="s">
        <v>562</v>
      </c>
      <c r="CA1" s="16" t="s">
        <v>739</v>
      </c>
      <c r="CB1" s="16" t="s">
        <v>1007</v>
      </c>
      <c r="CC1" s="16" t="s">
        <v>585</v>
      </c>
      <c r="CD1" s="16" t="s">
        <v>740</v>
      </c>
      <c r="CE1" s="16" t="s">
        <v>1008</v>
      </c>
      <c r="CF1" s="16" t="s">
        <v>587</v>
      </c>
      <c r="CG1" s="16" t="s">
        <v>1037</v>
      </c>
      <c r="CH1" s="16" t="s">
        <v>1038</v>
      </c>
      <c r="CI1" s="16" t="s">
        <v>1039</v>
      </c>
      <c r="CJ1" s="16" t="s">
        <v>745</v>
      </c>
      <c r="CK1" s="16" t="s">
        <v>1061</v>
      </c>
      <c r="CL1" s="16" t="s">
        <v>589</v>
      </c>
      <c r="CM1" s="16" t="s">
        <v>746</v>
      </c>
      <c r="CN1" s="16" t="s">
        <v>1062</v>
      </c>
      <c r="CO1" s="16" t="s">
        <v>590</v>
      </c>
      <c r="CP1" s="16" t="s">
        <v>747</v>
      </c>
      <c r="CQ1" s="16" t="s">
        <v>1063</v>
      </c>
      <c r="CR1" s="16" t="s">
        <v>1064</v>
      </c>
      <c r="CS1" s="16" t="s">
        <v>1065</v>
      </c>
      <c r="CT1" s="32" t="s">
        <v>1066</v>
      </c>
      <c r="CU1" s="16" t="s">
        <v>591</v>
      </c>
    </row>
    <row r="2" spans="1:99" x14ac:dyDescent="0.2">
      <c r="A2" s="17">
        <v>118511397719</v>
      </c>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Y2" s="17">
        <v>118511397719</v>
      </c>
      <c r="AZ2" s="24"/>
      <c r="BA2" s="8" t="e" cm="1">
        <f t="array" ref="BA2">_xlfn.IFS(C2="Mucho",1,C2="Más o menos",0.5,C2="Nada",0)</f>
        <v>#N/A</v>
      </c>
      <c r="BB2" s="8" t="e" cm="1">
        <f t="array" ref="BB2">_xlfn.IFS(D2="No",1,D2="No estoy segura/seguro",0.5,D2="Sí",0)</f>
        <v>#N/A</v>
      </c>
      <c r="BC2" s="8" t="e" cm="1">
        <f t="array" ref="BC2">_xlfn.IFS(E2="Es poco",1,E2="Es normal (ni mucho ni poco)",0.5,E2="Es mucho",0)</f>
        <v>#N/A</v>
      </c>
      <c r="BD2" s="8" t="e" cm="1">
        <f t="array" ref="BD2">_xlfn.IFS(F2="Son pocos",1,F2="Son los necesarios (ni muchos ni pocos)",0.5,F2="Son muchos",0)</f>
        <v>#N/A</v>
      </c>
      <c r="BE2" s="8" t="e" cm="1">
        <f t="array" ref="BE2">_xlfn.IFS(G2="Es económico",1,G2="Es justo (ni mucho ni poco)",0.5,G2="Es caro",0)</f>
        <v>#N/A</v>
      </c>
      <c r="BF2" s="8" t="e" cm="1">
        <f t="array" ref="BF2">_xlfn.IFS(H2="No",1,H2="Sí",0)</f>
        <v>#N/A</v>
      </c>
      <c r="BG2" s="8" t="e" cm="1">
        <f t="array" ref="BG2">_xlfn.IFS(I2="Sí",1,I2="No sé",0.5,I2="No",0)</f>
        <v>#N/A</v>
      </c>
      <c r="BH2" s="8" t="e" cm="1">
        <f t="array" ref="BH2">_xlfn.IFS(J2="El número de personal para atender los trámites en esta dependencia es suficiente",1,J2="Necesitamos más personal para atender los trámites en esta dependencia",0)</f>
        <v>#N/A</v>
      </c>
      <c r="BI2" s="8" t="e" cm="1">
        <f t="array" ref="BI2">_xlfn.IFS(K2="Sí existe una área específica para brindar información y atender dudas",1,K2="No, es la misma ventanilla donde se realizan los trámites",0)</f>
        <v>#N/A</v>
      </c>
      <c r="BJ2" s="8" t="e" cm="1">
        <f t="array" ref="BJ2">_xlfn.IFS(L2="El mayor número de personas llega a esta oficina conociendo cuáles son los costos, requisitos y tiempos para realizar su trámite",1,L2="El mayor número de personas llega a esta oficina sin conocer cuáles son los costos, requisitos y tiempos para realizar su trámite",0)</f>
        <v>#N/A</v>
      </c>
      <c r="BK2" s="8" t="e" cm="1">
        <f t="array" ref="BK2">_xlfn.IFS(M2="Sí",1,M2="No",0)</f>
        <v>#N/A</v>
      </c>
      <c r="BL2" s="8" t="e" cm="1">
        <f t="array" ref="BL2">_xlfn.IFS(N2="Sí",1,N2="No recuerdo",0.5,N2="No",0)</f>
        <v>#N/A</v>
      </c>
      <c r="BM2" s="8" t="e" cm="1">
        <f t="array" ref="BM2">_xlfn.IFS(O2="Sí",1,O2="No recuerdo",0.5,O2="No",0)</f>
        <v>#N/A</v>
      </c>
      <c r="BN2" s="8" t="e" cm="1">
        <f t="array" ref="BN2">_xlfn.IFS(P2="Sí",1,P2="No recuerdo",0.5,P2="No",0)</f>
        <v>#N/A</v>
      </c>
      <c r="BO2" s="8" t="e" cm="1">
        <f t="array" ref="BO2">_xlfn.IFS(Q2="Sí",1,Q2="No recuerdo",0.5,Q2="No",0)</f>
        <v>#N/A</v>
      </c>
      <c r="BP2" s="8" t="e" cm="1">
        <f t="array" ref="BP2">_xlfn.IFS(R2="Sí",1,R2="No recuerdo",0.5,R2="No",0)</f>
        <v>#N/A</v>
      </c>
      <c r="BQ2" s="8" t="e" cm="1">
        <f t="array" ref="BQ2">_xlfn.IFS(S2="Sí",1,S2="No recuerdo",0.5,S2="No",0)</f>
        <v>#N/A</v>
      </c>
      <c r="BR2" s="8" t="e" cm="1">
        <f t="array" ref="BR2">_xlfn.IFS(T2="Han sido buenas (me brindaron nuevos conocimientos para cumplir mejor con mis labores)",1,T2="Han sido malas (no me brindaron nuevos conocimientos para cumplir mejor con mis labores",0)</f>
        <v>#N/A</v>
      </c>
      <c r="BS2" s="8" t="e" cm="1">
        <f t="array" ref="BS2">_xlfn.IFS(U2="Actualmente considero que no necesito más capacitaciones para desarrollar mis labores de manera eficiente",1,U2="Actualmente considero que necesito más capacitaciones para desarrollar mis labores de manera eficiente",0)</f>
        <v>#N/A</v>
      </c>
      <c r="BT2" s="8" t="e" cm="1">
        <f t="array" ref="BT2">_xlfn.IFS(V2="Pienso que mi desempeño es bueno",1,V2="Pienso que mi desempeño no es ni bueno ni malo (regular)",0.5,V2="Pienso que mi desempeño es malo",0)</f>
        <v>#N/A</v>
      </c>
      <c r="BU2" s="8" t="e" cm="1">
        <f t="array" ref="BU2">_xlfn.IFS(W2="Sí",1,W2="No",0)</f>
        <v>#N/A</v>
      </c>
      <c r="BV2" s="8" t="e" cm="1">
        <f t="array" ref="BV2">_xlfn.IFS(X2="Muy eficiente",1,X2="Regular",0.5,X2="Nada eficiente",0)</f>
        <v>#N/A</v>
      </c>
      <c r="BW2" s="8" t="e" cm="1">
        <f t="array" ref="BW2">_xlfn.IFS(Y2="Los tiempos de respuesta son cortos",1,Y2="Los tiempos de respuesta son regulares (ni largos ni cortos)",0.5,Y2="Los tiempos de respuesta son largos",0)</f>
        <v>#N/A</v>
      </c>
      <c r="BX2" s="8" t="e" cm="1">
        <f t="array" ref="BX2">_xlfn.IFS(Z2="La relación es buena",1,Z2="La relación es regular (ni buena ni mala)",0.5,Z2="La relación es mala",0)</f>
        <v>#N/A</v>
      </c>
      <c r="BY2" s="8" t="e" cm="1">
        <f t="array" ref="BY2">_xlfn.IFS(AA2="Pienso que las cargas de trabajo se distribuyen de manera equitativa dentro de esta dependencia",1,AA2="Pienso que las cargas de trabajo NO se distribuyen de manera equitativa dentro de esta dependencia",0)</f>
        <v>#N/A</v>
      </c>
      <c r="BZ2" s="8" t="e" cm="1">
        <f t="array" ref="BZ2">_xlfn.IFS(AB2="Sí",1,AB2="No",0)</f>
        <v>#N/A</v>
      </c>
      <c r="CA2" s="8" t="e" cm="1">
        <f t="array" ref="CA2">_xlfn.IFS(AC2="Las atiende una persona diferente a a la que atiende los trámites presenciales en ventanilla",1,AC2="Las atiende la misma persona que atiende los trámites presenciales en ventanilla",0)</f>
        <v>#N/A</v>
      </c>
      <c r="CB2" s="8" t="e" cm="1">
        <f t="array" ref="CB2">_xlfn.IFS(AD2="Siguen un proceso diferente al de una solicitud presencial en ventanilla",1,AD2="Siguen el mismo proceso que el de una solicitud presencial en ventanilla",0)</f>
        <v>#N/A</v>
      </c>
      <c r="CC2" s="8" t="e" cm="1">
        <f t="array" ref="CC2">_xlfn.IFS(AE2="Sí",1,AE2="No",0)</f>
        <v>#N/A</v>
      </c>
      <c r="CD2" s="8" t="e" cm="1">
        <f t="array" ref="CD2">_xlfn.IFS(AF2="Sí",1,AF2="No",0)</f>
        <v>#N/A</v>
      </c>
      <c r="CE2" s="8" t="e" cm="1">
        <f t="array" ref="CE2">_xlfn.IFS(AG2="Sí",1,AG2="No",0)</f>
        <v>#N/A</v>
      </c>
      <c r="CF2" s="8" t="e" cm="1">
        <f t="array" ref="CF2">_xlfn.IFS(AH2="Sí",1,AH2="No",0)</f>
        <v>#N/A</v>
      </c>
      <c r="CG2" s="8" t="e" cm="1">
        <f t="array" ref="CG2">_xlfn.IFS(AI2="El horario es adecuado",1,AI2="El horario debería ampliarse",0)</f>
        <v>#N/A</v>
      </c>
      <c r="CH2" s="8" t="e" cm="1">
        <f t="array" ref="CH2">_xlfn.IFS(AJ2="Es un buen ambiente de trabajo",1,AJ2="Es un mal ambiente de trabajo",0)</f>
        <v>#N/A</v>
      </c>
      <c r="CI2" s="8" t="e" cm="1">
        <f t="array" ref="CI2">_xlfn.IFS(AK2="Mi jefe/jefa es muy abierto (a) y nos escucha para identificar las necesidades y áreas de mejora de la dependencia",1,AK2="Mi jefe/jefa NO es muy abierto (a) y NO nos escucha para identificar las necesidades y áreas de mejora de la dependencia",0)</f>
        <v>#N/A</v>
      </c>
      <c r="CJ2" s="8" t="e" cm="1">
        <f t="array" ref="CJ2">_xlfn.IFS(AL2="De acuerdo",0,AL2="Ni de acuerdo ni en desacuerdo",0.5,AL2="En desacuerdo",1)</f>
        <v>#N/A</v>
      </c>
      <c r="CK2" s="8" t="e" cm="1">
        <f t="array" ref="CK2">_xlfn.IFS(AM2="De acuerdo",1,AM2="Ni de acuerdo ni en desacuerdo",0.5,AM2="En desacuerdo",0)</f>
        <v>#N/A</v>
      </c>
      <c r="CL2" s="8" t="e" cm="1">
        <f t="array" ref="CL2">_xlfn.IFS(AN2="De acuerdo",1,AN2="Ni de acuerdo ni en desacuerdo",0.5,AN2="En desacuerdo",0)</f>
        <v>#N/A</v>
      </c>
      <c r="CM2" s="8" t="e" cm="1">
        <f t="array" ref="CM2">_xlfn.IFS(AO2="De acuerdo",0,AO2="Ni de acuerdo ni en desacuerdo",0.5,AO2="En desacuerdo",1)</f>
        <v>#N/A</v>
      </c>
      <c r="CN2" s="8" t="e" cm="1">
        <f t="array" ref="CN2">_xlfn.IFS(AP2="De acuerdo",0,AP2="Ni de acuerdo ni en desacuerdo",0.5,AP2="En desacuerdo",1)</f>
        <v>#N/A</v>
      </c>
      <c r="CO2" s="8" t="e" cm="1">
        <f t="array" ref="CO2">_xlfn.IFS(AQ2="De acuerdo",1,AQ2="Ni de acuerdo ni en desacuerdo",0.5,AQ2="En desacuerdo",0)</f>
        <v>#N/A</v>
      </c>
      <c r="CP2" s="8" t="e" cm="1">
        <f t="array" ref="CP2">_xlfn.IFS(AR2="De acuerdo",1,AR2="Ni de acuerdo ni en desacuerdo",0.5,AR2="En desacuerdo",0)</f>
        <v>#N/A</v>
      </c>
      <c r="CQ2" s="8" t="e" cm="1">
        <f t="array" ref="CQ2">_xlfn.IFS(AS2="De acuerdo",0,AS2="Ni de acuerdo ni en desacuerdo",0.5,AS2="En desacuerdo",1)</f>
        <v>#N/A</v>
      </c>
      <c r="CR2" s="8" t="e" cm="1">
        <f t="array" ref="CR2">_xlfn.IFS(AT2="De acuerdo",0,AT2="Ni de acuerdo ni en desacuerdo",0.5,AT2="En desacuerdo",1)</f>
        <v>#N/A</v>
      </c>
      <c r="CS2" s="8" t="e" cm="1">
        <f t="array" ref="CS2">_xlfn.IFS(AU2="De acuerdo",0,AU2="Ni de acuerdo ni en desacuerdo",0.5,AU2="En desacuerdo",1)</f>
        <v>#N/A</v>
      </c>
      <c r="CT2" s="25" t="e" cm="1">
        <f t="array" ref="CT2">_xlfn.IFS(AV2="De acuerdo",1,AV2="Ni de acuerdo ni en desacuerdo",0.5,AV2="En desacuerdo",0)</f>
        <v>#N/A</v>
      </c>
      <c r="CU2" s="8" t="e" cm="1">
        <f t="array" ref="CU2">_xlfn.IFS(AW2="De acuerdo",0,AW2="Ni de acuerdo ni en desacuerdo",0.5,AW2="En desacuerdo",1)</f>
        <v>#N/A</v>
      </c>
    </row>
    <row r="3" spans="1:99" x14ac:dyDescent="0.2">
      <c r="A3" s="17">
        <v>118510806124</v>
      </c>
      <c r="B3" s="24" t="s">
        <v>14</v>
      </c>
      <c r="C3" s="24" t="s">
        <v>116</v>
      </c>
      <c r="D3" s="24" t="s">
        <v>86</v>
      </c>
      <c r="E3" s="24" t="s">
        <v>827</v>
      </c>
      <c r="F3" s="24" t="s">
        <v>828</v>
      </c>
      <c r="G3" s="24" t="s">
        <v>829</v>
      </c>
      <c r="H3" s="24" t="s">
        <v>86</v>
      </c>
      <c r="I3" s="24" t="s">
        <v>85</v>
      </c>
      <c r="J3" s="24" t="s">
        <v>830</v>
      </c>
      <c r="K3" s="24" t="s">
        <v>831</v>
      </c>
      <c r="L3" s="24" t="s">
        <v>832</v>
      </c>
      <c r="M3" s="24" t="s">
        <v>85</v>
      </c>
      <c r="N3" s="24" t="s">
        <v>85</v>
      </c>
      <c r="O3" s="24" t="s">
        <v>85</v>
      </c>
      <c r="P3" s="24" t="s">
        <v>85</v>
      </c>
      <c r="Q3" s="24" t="s">
        <v>85</v>
      </c>
      <c r="R3" s="24" t="s">
        <v>85</v>
      </c>
      <c r="S3" s="24" t="s">
        <v>85</v>
      </c>
      <c r="T3" s="24" t="s">
        <v>834</v>
      </c>
      <c r="U3" s="24" t="s">
        <v>835</v>
      </c>
      <c r="V3" s="24" t="s">
        <v>836</v>
      </c>
      <c r="W3" s="24"/>
      <c r="X3" s="24" t="s">
        <v>837</v>
      </c>
      <c r="Y3" s="24" t="s">
        <v>838</v>
      </c>
      <c r="Z3" s="24" t="s">
        <v>839</v>
      </c>
      <c r="AA3" s="24" t="s">
        <v>840</v>
      </c>
      <c r="AB3" s="24" t="s">
        <v>85</v>
      </c>
      <c r="AC3" s="24" t="s">
        <v>841</v>
      </c>
      <c r="AD3" s="24" t="s">
        <v>842</v>
      </c>
      <c r="AE3" s="24" t="s">
        <v>85</v>
      </c>
      <c r="AF3" s="24" t="s">
        <v>85</v>
      </c>
      <c r="AG3" s="24" t="s">
        <v>85</v>
      </c>
      <c r="AH3" s="24" t="s">
        <v>85</v>
      </c>
      <c r="AI3" s="24" t="s">
        <v>843</v>
      </c>
      <c r="AJ3" s="24" t="s">
        <v>844</v>
      </c>
      <c r="AK3" s="24" t="s">
        <v>845</v>
      </c>
      <c r="AL3" s="24" t="s">
        <v>847</v>
      </c>
      <c r="AM3" s="24" t="s">
        <v>847</v>
      </c>
      <c r="AN3" s="24" t="s">
        <v>847</v>
      </c>
      <c r="AO3" s="24" t="s">
        <v>848</v>
      </c>
      <c r="AP3" s="24" t="s">
        <v>848</v>
      </c>
      <c r="AQ3" s="24" t="s">
        <v>847</v>
      </c>
      <c r="AR3" s="24" t="s">
        <v>847</v>
      </c>
      <c r="AS3" s="24" t="s">
        <v>848</v>
      </c>
      <c r="AT3" s="24" t="s">
        <v>848</v>
      </c>
      <c r="AU3" s="24" t="s">
        <v>848</v>
      </c>
      <c r="AV3" s="24" t="s">
        <v>847</v>
      </c>
      <c r="AW3" s="24" t="s">
        <v>848</v>
      </c>
      <c r="AY3" s="17">
        <v>118510806124</v>
      </c>
      <c r="AZ3" s="24" t="s">
        <v>14</v>
      </c>
      <c r="BA3" s="8" cm="1">
        <f t="array" ref="BA3">_xlfn.IFS(C3="Mucho",1,C3="Más o menos",0.5,C3="Nada",0)</f>
        <v>1</v>
      </c>
      <c r="BB3" s="8" cm="1">
        <f t="array" ref="BB3">_xlfn.IFS(D3="No",1,D3="No estoy segura/seguro",0.5,D3="Sí",0)</f>
        <v>1</v>
      </c>
      <c r="BC3" s="8" cm="1">
        <f t="array" ref="BC3">_xlfn.IFS(E3="Es poco",1,E3="Es normal (ni mucho ni poco)",0.5,E3="Es mucho",0)</f>
        <v>0.5</v>
      </c>
      <c r="BD3" s="8" cm="1">
        <f t="array" ref="BD3">_xlfn.IFS(F3="Son pocos",1,F3="Son los necesarios (ni muchos ni pocos)",0.5,F3="Son muchos",0)</f>
        <v>0.5</v>
      </c>
      <c r="BE3" s="8" cm="1">
        <f t="array" ref="BE3">_xlfn.IFS(G3="Es económico",1,G3="Es justo (ni mucho ni poco)",0.5,G3="Es caro",0)</f>
        <v>0.5</v>
      </c>
      <c r="BF3" s="8" cm="1">
        <f t="array" ref="BF3">_xlfn.IFS(H3="No",1,H3="Sí",0)</f>
        <v>1</v>
      </c>
      <c r="BG3" s="8" cm="1">
        <f t="array" ref="BG3">_xlfn.IFS(I3="Sí",1,I3="No sé",0.5,I3="No",0)</f>
        <v>1</v>
      </c>
      <c r="BH3" s="8" cm="1">
        <f t="array" ref="BH3">_xlfn.IFS(J3="El número de personal para atender los trámites en esta dependencia es suficiente",1,J3="Necesitamos más personal para atender los trámites en esta dependencia",0)</f>
        <v>1</v>
      </c>
      <c r="BI3" s="8" cm="1">
        <f t="array" ref="BI3">_xlfn.IFS(K3="Sí existe una área específica para brindar información y atender dudas",1,K3="No, es la misma ventanilla donde se realizan los trámites",0)</f>
        <v>1</v>
      </c>
      <c r="BJ3" s="8" cm="1">
        <f t="array" ref="BJ3">_xlfn.IFS(L3="El mayor número de personas llega a esta oficina conociendo cuáles son los costos, requisitos y tiempos para realizar su trámite",1,L3="El mayor número de personas llega a esta oficina sin conocer cuáles son los costos, requisitos y tiempos para realizar su trámite",0)</f>
        <v>0</v>
      </c>
      <c r="BK3" s="8" cm="1">
        <f t="array" ref="BK3">_xlfn.IFS(M3="Sí",1,M3="No",0)</f>
        <v>1</v>
      </c>
      <c r="BL3" s="8" cm="1">
        <f t="array" ref="BL3">_xlfn.IFS(N3="Sí",1,N3="No recuerdo",0.5,N3="No",0)</f>
        <v>1</v>
      </c>
      <c r="BM3" s="8" cm="1">
        <f t="array" ref="BM3">_xlfn.IFS(O3="Sí",1,O3="No recuerdo",0.5,O3="No",0)</f>
        <v>1</v>
      </c>
      <c r="BN3" s="8" cm="1">
        <f t="array" ref="BN3">_xlfn.IFS(P3="Sí",1,P3="No recuerdo",0.5,P3="No",0)</f>
        <v>1</v>
      </c>
      <c r="BO3" s="8" cm="1">
        <f t="array" ref="BO3">_xlfn.IFS(Q3="Sí",1,Q3="No recuerdo",0.5,Q3="No",0)</f>
        <v>1</v>
      </c>
      <c r="BP3" s="8" cm="1">
        <f t="array" ref="BP3">_xlfn.IFS(R3="Sí",1,R3="No recuerdo",0.5,R3="No",0)</f>
        <v>1</v>
      </c>
      <c r="BQ3" s="8" cm="1">
        <f t="array" ref="BQ3">_xlfn.IFS(S3="Sí",1,S3="No recuerdo",0.5,S3="No",0)</f>
        <v>1</v>
      </c>
      <c r="BR3" s="8" cm="1">
        <f t="array" ref="BR3">_xlfn.IFS(T3="Han sido buenas (me brindaron nuevos conocimientos para cumplir mejor con mis labores)",1,T3="Han sido malas (no me brindaron nuevos conocimientos para cumplir mejor con mis labores",0)</f>
        <v>1</v>
      </c>
      <c r="BS3" s="8" cm="1">
        <f t="array" ref="BS3">_xlfn.IFS(U3="Actualmente considero que no necesito más capacitaciones para desarrollar mis labores de manera eficiente",1,U3="Actualmente considero que necesito más capacitaciones para desarrollar mis labores de manera eficiente",0)</f>
        <v>1</v>
      </c>
      <c r="BT3" s="8" cm="1">
        <f t="array" ref="BT3">_xlfn.IFS(V3="Pienso que mi desempeño es bueno",1,V3="Pienso que mi desempeño no es ni bueno ni malo (regular)",0.5,V3="Pienso que mi desempeño es malo",0)</f>
        <v>1</v>
      </c>
      <c r="BU3" s="8">
        <v>0</v>
      </c>
      <c r="BV3" s="8" cm="1">
        <f t="array" ref="BV3">_xlfn.IFS(X3="Muy eficiente",1,X3="Regular",0.5,X3="Nada eficiente",0)</f>
        <v>1</v>
      </c>
      <c r="BW3" s="8" cm="1">
        <f t="array" ref="BW3">_xlfn.IFS(Y3="Los tiempos de respuesta son cortos",1,Y3="Los tiempos de respuesta son regulares (ni largos ni cortos)",0.5,Y3="Los tiempos de respuesta son largos",0)</f>
        <v>1</v>
      </c>
      <c r="BX3" s="8" cm="1">
        <f t="array" ref="BX3">_xlfn.IFS(Z3="La relación es buena",1,Z3="La relación es regular (ni buena ni mala)",0.5,Z3="La relación es mala",0)</f>
        <v>1</v>
      </c>
      <c r="BY3" s="8" cm="1">
        <f t="array" ref="BY3">_xlfn.IFS(AA3="Pienso que las cargas de trabajo se distribuyen de manera equitativa dentro de esta dependencia",1,AA3="Pienso que las cargas de trabajo NO se distribuyen de manera equitativa dentro de esta dependencia",0)</f>
        <v>1</v>
      </c>
      <c r="BZ3" s="8" cm="1">
        <f t="array" ref="BZ3">_xlfn.IFS(AB3="Sí",1,AB3="No",0)</f>
        <v>1</v>
      </c>
      <c r="CA3" s="8" cm="1">
        <f t="array" ref="CA3">_xlfn.IFS(AC3="Las atiende una persona diferente a a la que atiende los trámites presenciales en ventanilla",1,AC3="Las atiende la misma persona que atiende los trámites presenciales en ventanilla",0)</f>
        <v>1</v>
      </c>
      <c r="CB3" s="8" cm="1">
        <f t="array" ref="CB3">_xlfn.IFS(AD3="Siguen un proceso diferente al de una solicitud presencial en ventanilla",1,AD3="Siguen el mismo proceso que el de una solicitud presencial en ventanilla",0)</f>
        <v>0</v>
      </c>
      <c r="CC3" s="8" cm="1">
        <f t="array" ref="CC3">_xlfn.IFS(AE3="Sí",1,AE3="No",0)</f>
        <v>1</v>
      </c>
      <c r="CD3" s="8" cm="1">
        <f t="array" ref="CD3">_xlfn.IFS(AF3="Sí",1,AF3="No",0)</f>
        <v>1</v>
      </c>
      <c r="CE3" s="8" cm="1">
        <f t="array" ref="CE3">_xlfn.IFS(AG3="Sí",1,AG3="No",0)</f>
        <v>1</v>
      </c>
      <c r="CF3" s="8" cm="1">
        <f t="array" ref="CF3">_xlfn.IFS(AH3="Sí",1,AH3="No",0)</f>
        <v>1</v>
      </c>
      <c r="CG3" s="8" cm="1">
        <f t="array" ref="CG3">_xlfn.IFS(AI3="El horario es adecuado",1,AI3="El horario debería ampliarse",0)</f>
        <v>1</v>
      </c>
      <c r="CH3" s="8" cm="1">
        <f t="array" ref="CH3">_xlfn.IFS(AJ3="Es un buen ambiente de trabajo",1,AJ3="Es un mal ambiente de trabajo",0)</f>
        <v>1</v>
      </c>
      <c r="CI3" s="8" cm="1">
        <f t="array" ref="CI3">_xlfn.IFS(AK3="Mi jefe/jefa es muy abierto (a) y nos escucha para identificar las necesidades y áreas de mejora de la dependencia",1,AK3="Mi jefe/jefa NO es muy abierto (a) y NO nos escucha para identificar las necesidades y áreas de mejora de la dependencia",0)</f>
        <v>1</v>
      </c>
      <c r="CJ3" s="8" cm="1">
        <f t="array" ref="CJ3">_xlfn.IFS(AL3="De acuerdo",0,AL3="Ni de acuerdo ni en desacuerdo",0.5,AL3="En desacuerdo",1)</f>
        <v>0</v>
      </c>
      <c r="CK3" s="8" cm="1">
        <f t="array" ref="CK3">_xlfn.IFS(AM3="De acuerdo",1,AM3="Ni de acuerdo ni en desacuerdo",0.5,AM3="En desacuerdo",0)</f>
        <v>1</v>
      </c>
      <c r="CL3" s="8" cm="1">
        <f t="array" ref="CL3">_xlfn.IFS(AN3="De acuerdo",1,AN3="Ni de acuerdo ni en desacuerdo",0.5,AN3="En desacuerdo",0)</f>
        <v>1</v>
      </c>
      <c r="CM3" s="8" cm="1">
        <f t="array" ref="CM3">_xlfn.IFS(AO3="De acuerdo",0,AO3="Ni de acuerdo ni en desacuerdo",0.5,AO3="En desacuerdo",1)</f>
        <v>1</v>
      </c>
      <c r="CN3" s="8" cm="1">
        <f t="array" ref="CN3">_xlfn.IFS(AP3="De acuerdo",0,AP3="Ni de acuerdo ni en desacuerdo",0.5,AP3="En desacuerdo",1)</f>
        <v>1</v>
      </c>
      <c r="CO3" s="8" cm="1">
        <f t="array" ref="CO3">_xlfn.IFS(AQ3="De acuerdo",1,AQ3="Ni de acuerdo ni en desacuerdo",0.5,AQ3="En desacuerdo",0)</f>
        <v>1</v>
      </c>
      <c r="CP3" s="8" cm="1">
        <f t="array" ref="CP3">_xlfn.IFS(AR3="De acuerdo",1,AR3="Ni de acuerdo ni en desacuerdo",0.5,AR3="En desacuerdo",0)</f>
        <v>1</v>
      </c>
      <c r="CQ3" s="8" cm="1">
        <f t="array" ref="CQ3">_xlfn.IFS(AS3="De acuerdo",0,AS3="Ni de acuerdo ni en desacuerdo",0.5,AS3="En desacuerdo",1)</f>
        <v>1</v>
      </c>
      <c r="CR3" s="8" cm="1">
        <f t="array" ref="CR3">_xlfn.IFS(AT3="De acuerdo",0,AT3="Ni de acuerdo ni en desacuerdo",0.5,AT3="En desacuerdo",1)</f>
        <v>1</v>
      </c>
      <c r="CS3" s="8" cm="1">
        <f t="array" ref="CS3">_xlfn.IFS(AU3="De acuerdo",0,AU3="Ni de acuerdo ni en desacuerdo",0.5,AU3="En desacuerdo",1)</f>
        <v>1</v>
      </c>
      <c r="CT3" s="25" cm="1">
        <f t="array" ref="CT3">_xlfn.IFS(AV3="De acuerdo",1,AV3="Ni de acuerdo ni en desacuerdo",0.5,AV3="En desacuerdo",0)</f>
        <v>1</v>
      </c>
      <c r="CU3" s="8" cm="1">
        <f t="array" ref="CU3">_xlfn.IFS(AW3="De acuerdo",0,AW3="Ni de acuerdo ni en desacuerdo",0.5,AW3="En desacuerdo",1)</f>
        <v>1</v>
      </c>
    </row>
    <row r="4" spans="1:99" x14ac:dyDescent="0.2">
      <c r="A4" s="17">
        <v>118511027915</v>
      </c>
      <c r="B4" s="24" t="s">
        <v>14</v>
      </c>
      <c r="C4" s="24" t="s">
        <v>116</v>
      </c>
      <c r="D4" s="24" t="s">
        <v>851</v>
      </c>
      <c r="E4" s="24" t="s">
        <v>852</v>
      </c>
      <c r="F4" s="24" t="s">
        <v>828</v>
      </c>
      <c r="G4" s="24" t="s">
        <v>829</v>
      </c>
      <c r="H4" s="24" t="s">
        <v>86</v>
      </c>
      <c r="I4" s="24" t="s">
        <v>85</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Y4" s="17">
        <v>118511027915</v>
      </c>
      <c r="AZ4" s="24" t="s">
        <v>14</v>
      </c>
      <c r="BA4" s="8" cm="1">
        <f t="array" ref="BA4">_xlfn.IFS(C4="Mucho",1,C4="Más o menos",0.5,C4="Nada",0)</f>
        <v>1</v>
      </c>
      <c r="BB4" s="8" cm="1">
        <f t="array" ref="BB4">_xlfn.IFS(D4="No",1,D4="No estoy segura/seguro",0.5,D4="Sí",0)</f>
        <v>0.5</v>
      </c>
      <c r="BC4" s="8" cm="1">
        <f t="array" ref="BC4">_xlfn.IFS(E4="Es poco",1,E4="Es normal (ni mucho ni poco)",0.5,E4="Es mucho",0)</f>
        <v>1</v>
      </c>
      <c r="BD4" s="8" cm="1">
        <f t="array" ref="BD4">_xlfn.IFS(F4="Son pocos",1,F4="Son los necesarios (ni muchos ni pocos)",0.5,F4="Son muchos",0)</f>
        <v>0.5</v>
      </c>
      <c r="BE4" s="8" cm="1">
        <f t="array" ref="BE4">_xlfn.IFS(G4="Es económico",1,G4="Es justo (ni mucho ni poco)",0.5,G4="Es caro",0)</f>
        <v>0.5</v>
      </c>
      <c r="BF4" s="8" cm="1">
        <f t="array" ref="BF4">_xlfn.IFS(H4="No",1,H4="Sí",0)</f>
        <v>1</v>
      </c>
      <c r="BG4" s="8" cm="1">
        <f t="array" ref="BG4">_xlfn.IFS(I4="Sí",1,I4="No sé",0.5,I4="No",0)</f>
        <v>1</v>
      </c>
      <c r="BH4" s="8" t="e" cm="1">
        <f t="array" ref="BH4">_xlfn.IFS(J4="El número de personal para atender los trámites en esta dependencia es suficiente",1,J4="Necesitamos más personal para atender los trámites en esta dependencia",0)</f>
        <v>#N/A</v>
      </c>
      <c r="BI4" s="8" t="e" cm="1">
        <f t="array" ref="BI4">_xlfn.IFS(K4="Sí existe una área específica para brindar información y atender dudas",1,K4="No, es la misma ventanilla donde se realizan los trámites",0)</f>
        <v>#N/A</v>
      </c>
      <c r="BJ4" s="8" t="e" cm="1">
        <f t="array" ref="BJ4">_xlfn.IFS(L4="El mayor número de personas llega a esta oficina conociendo cuáles son los costos, requisitos y tiempos para realizar su trámite",1,L4="El mayor número de personas llega a esta oficina sin conocer cuáles son los costos, requisitos y tiempos para realizar su trámite",0)</f>
        <v>#N/A</v>
      </c>
      <c r="BK4" s="8" t="e" cm="1">
        <f t="array" ref="BK4">_xlfn.IFS(M4="Sí",1,M4="No",0)</f>
        <v>#N/A</v>
      </c>
      <c r="BL4" s="8" t="e" cm="1">
        <f t="array" ref="BL4">_xlfn.IFS(N4="Sí",1,N4="No recuerdo",0.5,N4="No",0)</f>
        <v>#N/A</v>
      </c>
      <c r="BM4" s="8" t="e" cm="1">
        <f t="array" ref="BM4">_xlfn.IFS(O4="Sí",1,O4="No recuerdo",0.5,O4="No",0)</f>
        <v>#N/A</v>
      </c>
      <c r="BN4" s="8" t="e" cm="1">
        <f t="array" ref="BN4">_xlfn.IFS(P4="Sí",1,P4="No recuerdo",0.5,P4="No",0)</f>
        <v>#N/A</v>
      </c>
      <c r="BO4" s="8" t="e" cm="1">
        <f t="array" ref="BO4">_xlfn.IFS(Q4="Sí",1,Q4="No recuerdo",0.5,Q4="No",0)</f>
        <v>#N/A</v>
      </c>
      <c r="BP4" s="8" t="e" cm="1">
        <f t="array" ref="BP4">_xlfn.IFS(R4="Sí",1,R4="No recuerdo",0.5,R4="No",0)</f>
        <v>#N/A</v>
      </c>
      <c r="BQ4" s="8" t="e" cm="1">
        <f t="array" ref="BQ4">_xlfn.IFS(S4="Sí",1,S4="No recuerdo",0.5,S4="No",0)</f>
        <v>#N/A</v>
      </c>
      <c r="BR4" s="8" t="e" cm="1">
        <f t="array" ref="BR4">_xlfn.IFS(T4="Han sido buenas (me brindaron nuevos conocimientos para cumplir mejor con mis labores)",1,T4="Han sido malas (no me brindaron nuevos conocimientos para cumplir mejor con mis labores",0)</f>
        <v>#N/A</v>
      </c>
      <c r="BS4" s="8" t="e" cm="1">
        <f t="array" ref="BS4">_xlfn.IFS(U4="Actualmente considero que no necesito más capacitaciones para desarrollar mis labores de manera eficiente",1,U4="Actualmente considero que necesito más capacitaciones para desarrollar mis labores de manera eficiente",0)</f>
        <v>#N/A</v>
      </c>
      <c r="BT4" s="8" t="e" cm="1">
        <f t="array" ref="BT4">_xlfn.IFS(V4="Pienso que mi desempeño es bueno",1,V4="Pienso que mi desempeño no es ni bueno ni malo (regular)",0.5,V4="Pienso que mi desempeño es malo",0)</f>
        <v>#N/A</v>
      </c>
      <c r="BU4" s="8" t="e" cm="1">
        <f t="array" ref="BU4">_xlfn.IFS(W4="Sí",1,W4="No",0)</f>
        <v>#N/A</v>
      </c>
      <c r="BV4" s="8" t="e" cm="1">
        <f t="array" ref="BV4">_xlfn.IFS(X4="Muy eficiente",1,X4="Regular",0.5,X4="Nada eficiente",0)</f>
        <v>#N/A</v>
      </c>
      <c r="BW4" s="8" t="e" cm="1">
        <f t="array" ref="BW4">_xlfn.IFS(Y4="Los tiempos de respuesta son cortos",1,Y4="Los tiempos de respuesta son regulares (ni largos ni cortos)",0.5,Y4="Los tiempos de respuesta son largos",0)</f>
        <v>#N/A</v>
      </c>
      <c r="BX4" s="8" t="e" cm="1">
        <f t="array" ref="BX4">_xlfn.IFS(Z4="La relación es buena",1,Z4="La relación es regular (ni buena ni mala)",0.5,Z4="La relación es mala",0)</f>
        <v>#N/A</v>
      </c>
      <c r="BY4" s="8" t="e" cm="1">
        <f t="array" ref="BY4">_xlfn.IFS(AA4="Pienso que las cargas de trabajo se distribuyen de manera equitativa dentro de esta dependencia",1,AA4="Pienso que las cargas de trabajo NO se distribuyen de manera equitativa dentro de esta dependencia",0)</f>
        <v>#N/A</v>
      </c>
      <c r="BZ4" s="8" t="e" cm="1">
        <f t="array" ref="BZ4">_xlfn.IFS(AB4="Sí",1,AB4="No",0)</f>
        <v>#N/A</v>
      </c>
      <c r="CA4" s="8" t="e" cm="1">
        <f t="array" ref="CA4">_xlfn.IFS(AC4="Las atiende una persona diferente a a la que atiende los trámites presenciales en ventanilla",1,AC4="Las atiende la misma persona que atiende los trámites presenciales en ventanilla",0)</f>
        <v>#N/A</v>
      </c>
      <c r="CB4" s="8" t="e" cm="1">
        <f t="array" ref="CB4">_xlfn.IFS(AD4="Siguen un proceso diferente al de una solicitud presencial en ventanilla",1,AD4="Siguen el mismo proceso que el de una solicitud presencial en ventanilla",0)</f>
        <v>#N/A</v>
      </c>
      <c r="CC4" s="8" t="e" cm="1">
        <f t="array" ref="CC4">_xlfn.IFS(AE4="Sí",1,AE4="No",0)</f>
        <v>#N/A</v>
      </c>
      <c r="CD4" s="8" t="e" cm="1">
        <f t="array" ref="CD4">_xlfn.IFS(AF4="Sí",1,AF4="No",0)</f>
        <v>#N/A</v>
      </c>
      <c r="CE4" s="8" t="e" cm="1">
        <f t="array" ref="CE4">_xlfn.IFS(AG4="Sí",1,AG4="No",0)</f>
        <v>#N/A</v>
      </c>
      <c r="CF4" s="8" t="e" cm="1">
        <f t="array" ref="CF4">_xlfn.IFS(AH4="Sí",1,AH4="No",0)</f>
        <v>#N/A</v>
      </c>
      <c r="CG4" s="8" t="e" cm="1">
        <f t="array" ref="CG4">_xlfn.IFS(AI4="El horario es adecuado",1,AI4="El horario debería ampliarse",0)</f>
        <v>#N/A</v>
      </c>
      <c r="CH4" s="8" t="e" cm="1">
        <f t="array" ref="CH4">_xlfn.IFS(AJ4="Es un buen ambiente de trabajo",1,AJ4="Es un mal ambiente de trabajo",0)</f>
        <v>#N/A</v>
      </c>
      <c r="CI4" s="8" t="e" cm="1">
        <f t="array" ref="CI4">_xlfn.IFS(AK4="Mi jefe/jefa es muy abierto (a) y nos escucha para identificar las necesidades y áreas de mejora de la dependencia",1,AK4="Mi jefe/jefa NO es muy abierto (a) y NO nos escucha para identificar las necesidades y áreas de mejora de la dependencia",0)</f>
        <v>#N/A</v>
      </c>
      <c r="CJ4" s="8" t="e" cm="1">
        <f t="array" ref="CJ4">_xlfn.IFS(AL4="De acuerdo",0,AL4="Ni de acuerdo ni en desacuerdo",0.5,AL4="En desacuerdo",1)</f>
        <v>#N/A</v>
      </c>
      <c r="CK4" s="8" t="e" cm="1">
        <f t="array" ref="CK4">_xlfn.IFS(AM4="De acuerdo",1,AM4="Ni de acuerdo ni en desacuerdo",0.5,AM4="En desacuerdo",0)</f>
        <v>#N/A</v>
      </c>
      <c r="CL4" s="8" t="e" cm="1">
        <f t="array" ref="CL4">_xlfn.IFS(AN4="De acuerdo",1,AN4="Ni de acuerdo ni en desacuerdo",0.5,AN4="En desacuerdo",0)</f>
        <v>#N/A</v>
      </c>
      <c r="CM4" s="8" t="e" cm="1">
        <f t="array" ref="CM4">_xlfn.IFS(AO4="De acuerdo",0,AO4="Ni de acuerdo ni en desacuerdo",0.5,AO4="En desacuerdo",1)</f>
        <v>#N/A</v>
      </c>
      <c r="CN4" s="8" t="e" cm="1">
        <f t="array" ref="CN4">_xlfn.IFS(AP4="De acuerdo",0,AP4="Ni de acuerdo ni en desacuerdo",0.5,AP4="En desacuerdo",1)</f>
        <v>#N/A</v>
      </c>
      <c r="CO4" s="8" t="e" cm="1">
        <f t="array" ref="CO4">_xlfn.IFS(AQ4="De acuerdo",1,AQ4="Ni de acuerdo ni en desacuerdo",0.5,AQ4="En desacuerdo",0)</f>
        <v>#N/A</v>
      </c>
      <c r="CP4" s="8" t="e" cm="1">
        <f t="array" ref="CP4">_xlfn.IFS(AR4="De acuerdo",1,AR4="Ni de acuerdo ni en desacuerdo",0.5,AR4="En desacuerdo",0)</f>
        <v>#N/A</v>
      </c>
      <c r="CQ4" s="8" t="e" cm="1">
        <f t="array" ref="CQ4">_xlfn.IFS(AS4="De acuerdo",0,AS4="Ni de acuerdo ni en desacuerdo",0.5,AS4="En desacuerdo",1)</f>
        <v>#N/A</v>
      </c>
      <c r="CR4" s="8" t="e" cm="1">
        <f t="array" ref="CR4">_xlfn.IFS(AT4="De acuerdo",0,AT4="Ni de acuerdo ni en desacuerdo",0.5,AT4="En desacuerdo",1)</f>
        <v>#N/A</v>
      </c>
      <c r="CS4" s="8" t="e" cm="1">
        <f t="array" ref="CS4">_xlfn.IFS(AU4="De acuerdo",0,AU4="Ni de acuerdo ni en desacuerdo",0.5,AU4="En desacuerdo",1)</f>
        <v>#N/A</v>
      </c>
      <c r="CT4" s="25" t="e" cm="1">
        <f t="array" ref="CT4">_xlfn.IFS(AV4="De acuerdo",1,AV4="Ni de acuerdo ni en desacuerdo",0.5,AV4="En desacuerdo",0)</f>
        <v>#N/A</v>
      </c>
      <c r="CU4" s="8" t="e" cm="1">
        <f t="array" ref="CU4">_xlfn.IFS(AW4="De acuerdo",0,AW4="Ni de acuerdo ni en desacuerdo",0.5,AW4="En desacuerdo",1)</f>
        <v>#N/A</v>
      </c>
    </row>
    <row r="5" spans="1:99" x14ac:dyDescent="0.2">
      <c r="A5" s="17">
        <v>118510886098</v>
      </c>
      <c r="B5" s="24" t="s">
        <v>14</v>
      </c>
      <c r="C5" s="24" t="s">
        <v>116</v>
      </c>
      <c r="D5" s="24" t="s">
        <v>86</v>
      </c>
      <c r="E5" s="24" t="s">
        <v>827</v>
      </c>
      <c r="F5" s="24" t="s">
        <v>828</v>
      </c>
      <c r="G5" s="24" t="s">
        <v>829</v>
      </c>
      <c r="H5" s="24" t="s">
        <v>86</v>
      </c>
      <c r="I5" s="24" t="s">
        <v>86</v>
      </c>
      <c r="J5" s="24" t="s">
        <v>856</v>
      </c>
      <c r="K5" s="24" t="s">
        <v>831</v>
      </c>
      <c r="L5" s="24" t="s">
        <v>832</v>
      </c>
      <c r="M5" s="24" t="s">
        <v>85</v>
      </c>
      <c r="N5" s="24" t="s">
        <v>86</v>
      </c>
      <c r="O5" s="24" t="s">
        <v>86</v>
      </c>
      <c r="P5" s="24" t="s">
        <v>86</v>
      </c>
      <c r="Q5" s="24" t="s">
        <v>86</v>
      </c>
      <c r="R5" s="24" t="s">
        <v>86</v>
      </c>
      <c r="S5" s="24" t="s">
        <v>86</v>
      </c>
      <c r="T5" s="24" t="s">
        <v>858</v>
      </c>
      <c r="U5" s="24" t="s">
        <v>859</v>
      </c>
      <c r="V5" s="24" t="s">
        <v>836</v>
      </c>
      <c r="W5" s="24"/>
      <c r="X5" s="24" t="s">
        <v>183</v>
      </c>
      <c r="Y5" s="24" t="s">
        <v>861</v>
      </c>
      <c r="Z5" s="24" t="s">
        <v>862</v>
      </c>
      <c r="AA5" s="24" t="s">
        <v>863</v>
      </c>
      <c r="AB5" s="24" t="s">
        <v>85</v>
      </c>
      <c r="AC5" s="24" t="s">
        <v>841</v>
      </c>
      <c r="AD5" s="24" t="s">
        <v>842</v>
      </c>
      <c r="AE5" s="24" t="s">
        <v>86</v>
      </c>
      <c r="AF5" s="24" t="s">
        <v>85</v>
      </c>
      <c r="AG5" s="24" t="s">
        <v>86</v>
      </c>
      <c r="AH5" s="24" t="s">
        <v>85</v>
      </c>
      <c r="AI5" s="24" t="s">
        <v>843</v>
      </c>
      <c r="AJ5" s="24" t="s">
        <v>844</v>
      </c>
      <c r="AK5" s="24" t="s">
        <v>845</v>
      </c>
      <c r="AL5" s="24" t="s">
        <v>848</v>
      </c>
      <c r="AM5" s="24" t="s">
        <v>847</v>
      </c>
      <c r="AN5" s="24" t="s">
        <v>847</v>
      </c>
      <c r="AO5" s="24" t="s">
        <v>848</v>
      </c>
      <c r="AP5" s="24" t="s">
        <v>848</v>
      </c>
      <c r="AQ5" s="24" t="s">
        <v>847</v>
      </c>
      <c r="AR5" s="24" t="s">
        <v>847</v>
      </c>
      <c r="AS5" s="24" t="s">
        <v>847</v>
      </c>
      <c r="AT5" s="24" t="s">
        <v>848</v>
      </c>
      <c r="AU5" s="24" t="s">
        <v>848</v>
      </c>
      <c r="AV5" s="24" t="s">
        <v>847</v>
      </c>
      <c r="AW5" s="24" t="s">
        <v>848</v>
      </c>
      <c r="AY5" s="17">
        <v>118510886098</v>
      </c>
      <c r="AZ5" s="24" t="s">
        <v>14</v>
      </c>
      <c r="BA5" s="8" cm="1">
        <f t="array" ref="BA5">_xlfn.IFS(C5="Mucho",1,C5="Más o menos",0.5,C5="Nada",0)</f>
        <v>1</v>
      </c>
      <c r="BB5" s="8" cm="1">
        <f t="array" ref="BB5">_xlfn.IFS(D5="No",1,D5="No estoy segura/seguro",0.5,D5="Sí",0)</f>
        <v>1</v>
      </c>
      <c r="BC5" s="8" cm="1">
        <f t="array" ref="BC5">_xlfn.IFS(E5="Es poco",1,E5="Es normal (ni mucho ni poco)",0.5,E5="Es mucho",0)</f>
        <v>0.5</v>
      </c>
      <c r="BD5" s="8" cm="1">
        <f t="array" ref="BD5">_xlfn.IFS(F5="Son pocos",1,F5="Son los necesarios (ni muchos ni pocos)",0.5,F5="Son muchos",0)</f>
        <v>0.5</v>
      </c>
      <c r="BE5" s="8" cm="1">
        <f t="array" ref="BE5">_xlfn.IFS(G5="Es económico",1,G5="Es justo (ni mucho ni poco)",0.5,G5="Es caro",0)</f>
        <v>0.5</v>
      </c>
      <c r="BF5" s="8" cm="1">
        <f t="array" ref="BF5">_xlfn.IFS(H5="No",1,H5="Sí",0)</f>
        <v>1</v>
      </c>
      <c r="BG5" s="8" cm="1">
        <f t="array" ref="BG5">_xlfn.IFS(I5="Sí",1,I5="No sé",0.5,I5="No",0)</f>
        <v>0</v>
      </c>
      <c r="BH5" s="8" cm="1">
        <f t="array" ref="BH5">_xlfn.IFS(J5="El número de personal para atender los trámites en esta dependencia es suficiente",1,J5="Necesitamos más personal para atender los trámites en esta dependencia",0)</f>
        <v>0</v>
      </c>
      <c r="BI5" s="8" cm="1">
        <f t="array" ref="BI5">_xlfn.IFS(K5="Sí existe una área específica para brindar información y atender dudas",1,K5="No, es la misma ventanilla donde se realizan los trámites",0)</f>
        <v>1</v>
      </c>
      <c r="BJ5" s="8" cm="1">
        <f t="array" ref="BJ5">_xlfn.IFS(L5="El mayor número de personas llega a esta oficina conociendo cuáles son los costos, requisitos y tiempos para realizar su trámite",1,L5="El mayor número de personas llega a esta oficina sin conocer cuáles son los costos, requisitos y tiempos para realizar su trámite",0)</f>
        <v>0</v>
      </c>
      <c r="BK5" s="8" cm="1">
        <f t="array" ref="BK5">_xlfn.IFS(M5="Sí",1,M5="No",0)</f>
        <v>1</v>
      </c>
      <c r="BL5" s="8" cm="1">
        <f t="array" ref="BL5">_xlfn.IFS(N5="Sí",1,N5="No recuerdo",0.5,N5="No",0)</f>
        <v>0</v>
      </c>
      <c r="BM5" s="8" cm="1">
        <f t="array" ref="BM5">_xlfn.IFS(O5="Sí",1,O5="No recuerdo",0.5,O5="No",0)</f>
        <v>0</v>
      </c>
      <c r="BN5" s="8" cm="1">
        <f t="array" ref="BN5">_xlfn.IFS(P5="Sí",1,P5="No recuerdo",0.5,P5="No",0)</f>
        <v>0</v>
      </c>
      <c r="BO5" s="8" cm="1">
        <f t="array" ref="BO5">_xlfn.IFS(Q5="Sí",1,Q5="No recuerdo",0.5,Q5="No",0)</f>
        <v>0</v>
      </c>
      <c r="BP5" s="8" cm="1">
        <f t="array" ref="BP5">_xlfn.IFS(R5="Sí",1,R5="No recuerdo",0.5,R5="No",0)</f>
        <v>0</v>
      </c>
      <c r="BQ5" s="8" cm="1">
        <f t="array" ref="BQ5">_xlfn.IFS(S5="Sí",1,S5="No recuerdo",0.5,S5="No",0)</f>
        <v>0</v>
      </c>
      <c r="BR5" s="8">
        <v>0</v>
      </c>
      <c r="BS5" s="8" cm="1">
        <f t="array" ref="BS5">_xlfn.IFS(U5="Actualmente considero que no necesito más capacitaciones para desarrollar mis labores de manera eficiente",1,U5="Actualmente considero que necesito más capacitaciones para desarrollar mis labores de manera eficiente",0)</f>
        <v>0</v>
      </c>
      <c r="BT5" s="8" cm="1">
        <f t="array" ref="BT5">_xlfn.IFS(V5="Pienso que mi desempeño es bueno",1,V5="Pienso que mi desempeño no es ni bueno ni malo (regular)",0.5,V5="Pienso que mi desempeño es malo",0)</f>
        <v>1</v>
      </c>
      <c r="BU5" s="8">
        <v>0</v>
      </c>
      <c r="BV5" s="8" cm="1">
        <f t="array" ref="BV5">_xlfn.IFS(X5="Muy eficiente",1,X5="Regular",0.5,X5="Nada eficiente",0)</f>
        <v>0.5</v>
      </c>
      <c r="BW5" s="8" cm="1">
        <f t="array" ref="BW5">_xlfn.IFS(Y5="Los tiempos de respuesta son cortos",1,Y5="Los tiempos de respuesta son regulares (ni largos ni cortos)",0.5,Y5="Los tiempos de respuesta son largos",0)</f>
        <v>0.5</v>
      </c>
      <c r="BX5" s="8" cm="1">
        <f t="array" ref="BX5">_xlfn.IFS(Z5="La relación es buena",1,Z5="La relación es regular (ni buena ni mala)",0.5,Z5="La relación es mala",0)</f>
        <v>0.5</v>
      </c>
      <c r="BY5" s="8" cm="1">
        <f t="array" ref="BY5">_xlfn.IFS(AA5="Pienso que las cargas de trabajo se distribuyen de manera equitativa dentro de esta dependencia",1,AA5="Pienso que las cargas de trabajo NO se distribuyen de manera equitativa dentro de esta dependencia",0)</f>
        <v>0</v>
      </c>
      <c r="BZ5" s="8" cm="1">
        <f t="array" ref="BZ5">_xlfn.IFS(AB5="Sí",1,AB5="No",0)</f>
        <v>1</v>
      </c>
      <c r="CA5" s="8" cm="1">
        <f t="array" ref="CA5">_xlfn.IFS(AC5="Las atiende una persona diferente a a la que atiende los trámites presenciales en ventanilla",1,AC5="Las atiende la misma persona que atiende los trámites presenciales en ventanilla",0)</f>
        <v>1</v>
      </c>
      <c r="CB5" s="8" cm="1">
        <f t="array" ref="CB5">_xlfn.IFS(AD5="Siguen un proceso diferente al de una solicitud presencial en ventanilla",1,AD5="Siguen el mismo proceso que el de una solicitud presencial en ventanilla",0)</f>
        <v>0</v>
      </c>
      <c r="CC5" s="8" cm="1">
        <f t="array" ref="CC5">_xlfn.IFS(AE5="Sí",1,AE5="No",0)</f>
        <v>0</v>
      </c>
      <c r="CD5" s="8" cm="1">
        <f t="array" ref="CD5">_xlfn.IFS(AF5="Sí",1,AF5="No",0)</f>
        <v>1</v>
      </c>
      <c r="CE5" s="8" cm="1">
        <f t="array" ref="CE5">_xlfn.IFS(AG5="Sí",1,AG5="No",0)</f>
        <v>0</v>
      </c>
      <c r="CF5" s="8" cm="1">
        <f t="array" ref="CF5">_xlfn.IFS(AH5="Sí",1,AH5="No",0)</f>
        <v>1</v>
      </c>
      <c r="CG5" s="8" cm="1">
        <f t="array" ref="CG5">_xlfn.IFS(AI5="El horario es adecuado",1,AI5="El horario debería ampliarse",0)</f>
        <v>1</v>
      </c>
      <c r="CH5" s="8" cm="1">
        <f t="array" ref="CH5">_xlfn.IFS(AJ5="Es un buen ambiente de trabajo",1,AJ5="Es un mal ambiente de trabajo",0)</f>
        <v>1</v>
      </c>
      <c r="CI5" s="8" cm="1">
        <f t="array" ref="CI5">_xlfn.IFS(AK5="Mi jefe/jefa es muy abierto (a) y nos escucha para identificar las necesidades y áreas de mejora de la dependencia",1,AK5="Mi jefe/jefa NO es muy abierto (a) y NO nos escucha para identificar las necesidades y áreas de mejora de la dependencia",0)</f>
        <v>1</v>
      </c>
      <c r="CJ5" s="8" cm="1">
        <f t="array" ref="CJ5">_xlfn.IFS(AL5="De acuerdo",0,AL5="Ni de acuerdo ni en desacuerdo",0.5,AL5="En desacuerdo",1)</f>
        <v>1</v>
      </c>
      <c r="CK5" s="8" cm="1">
        <f t="array" ref="CK5">_xlfn.IFS(AM5="De acuerdo",1,AM5="Ni de acuerdo ni en desacuerdo",0.5,AM5="En desacuerdo",0)</f>
        <v>1</v>
      </c>
      <c r="CL5" s="8" cm="1">
        <f t="array" ref="CL5">_xlfn.IFS(AN5="De acuerdo",1,AN5="Ni de acuerdo ni en desacuerdo",0.5,AN5="En desacuerdo",0)</f>
        <v>1</v>
      </c>
      <c r="CM5" s="8" cm="1">
        <f t="array" ref="CM5">_xlfn.IFS(AO5="De acuerdo",0,AO5="Ni de acuerdo ni en desacuerdo",0.5,AO5="En desacuerdo",1)</f>
        <v>1</v>
      </c>
      <c r="CN5" s="8" cm="1">
        <f t="array" ref="CN5">_xlfn.IFS(AP5="De acuerdo",0,AP5="Ni de acuerdo ni en desacuerdo",0.5,AP5="En desacuerdo",1)</f>
        <v>1</v>
      </c>
      <c r="CO5" s="8" cm="1">
        <f t="array" ref="CO5">_xlfn.IFS(AQ5="De acuerdo",1,AQ5="Ni de acuerdo ni en desacuerdo",0.5,AQ5="En desacuerdo",0)</f>
        <v>1</v>
      </c>
      <c r="CP5" s="8" cm="1">
        <f t="array" ref="CP5">_xlfn.IFS(AR5="De acuerdo",1,AR5="Ni de acuerdo ni en desacuerdo",0.5,AR5="En desacuerdo",0)</f>
        <v>1</v>
      </c>
      <c r="CQ5" s="8" cm="1">
        <f t="array" ref="CQ5">_xlfn.IFS(AS5="De acuerdo",0,AS5="Ni de acuerdo ni en desacuerdo",0.5,AS5="En desacuerdo",1)</f>
        <v>0</v>
      </c>
      <c r="CR5" s="8" cm="1">
        <f t="array" ref="CR5">_xlfn.IFS(AT5="De acuerdo",0,AT5="Ni de acuerdo ni en desacuerdo",0.5,AT5="En desacuerdo",1)</f>
        <v>1</v>
      </c>
      <c r="CS5" s="8" cm="1">
        <f t="array" ref="CS5">_xlfn.IFS(AU5="De acuerdo",0,AU5="Ni de acuerdo ni en desacuerdo",0.5,AU5="En desacuerdo",1)</f>
        <v>1</v>
      </c>
      <c r="CT5" s="25" cm="1">
        <f t="array" ref="CT5">_xlfn.IFS(AV5="De acuerdo",1,AV5="Ni de acuerdo ni en desacuerdo",0.5,AV5="En desacuerdo",0)</f>
        <v>1</v>
      </c>
      <c r="CU5" s="8" cm="1">
        <f t="array" ref="CU5">_xlfn.IFS(AW5="De acuerdo",0,AW5="Ni de acuerdo ni en desacuerdo",0.5,AW5="En desacuerdo",1)</f>
        <v>1</v>
      </c>
    </row>
    <row r="6" spans="1:99" x14ac:dyDescent="0.2">
      <c r="A6" s="17">
        <v>118510885131</v>
      </c>
      <c r="B6" s="24" t="s">
        <v>14</v>
      </c>
      <c r="C6" s="24" t="s">
        <v>116</v>
      </c>
      <c r="D6" s="24" t="s">
        <v>86</v>
      </c>
      <c r="E6" s="24" t="s">
        <v>827</v>
      </c>
      <c r="F6" s="24" t="s">
        <v>828</v>
      </c>
      <c r="G6" s="24" t="s">
        <v>865</v>
      </c>
      <c r="H6" s="24" t="s">
        <v>86</v>
      </c>
      <c r="I6" s="24" t="s">
        <v>85</v>
      </c>
      <c r="J6" s="24" t="s">
        <v>856</v>
      </c>
      <c r="K6" s="24" t="s">
        <v>831</v>
      </c>
      <c r="L6" s="24" t="s">
        <v>867</v>
      </c>
      <c r="M6" s="24" t="s">
        <v>85</v>
      </c>
      <c r="N6" s="24" t="s">
        <v>85</v>
      </c>
      <c r="O6" s="24" t="s">
        <v>85</v>
      </c>
      <c r="P6" s="24" t="s">
        <v>85</v>
      </c>
      <c r="Q6" s="24" t="s">
        <v>85</v>
      </c>
      <c r="R6" s="24" t="s">
        <v>85</v>
      </c>
      <c r="S6" s="24" t="s">
        <v>85</v>
      </c>
      <c r="T6" s="24" t="s">
        <v>834</v>
      </c>
      <c r="U6" s="24" t="s">
        <v>835</v>
      </c>
      <c r="V6" s="24" t="s">
        <v>836</v>
      </c>
      <c r="W6" s="24"/>
      <c r="X6" s="24" t="s">
        <v>837</v>
      </c>
      <c r="Y6" s="24" t="s">
        <v>861</v>
      </c>
      <c r="Z6" s="24" t="s">
        <v>839</v>
      </c>
      <c r="AA6" s="24" t="s">
        <v>840</v>
      </c>
      <c r="AB6" s="24" t="s">
        <v>86</v>
      </c>
      <c r="AC6" s="24" t="s">
        <v>869</v>
      </c>
      <c r="AD6" s="24" t="s">
        <v>842</v>
      </c>
      <c r="AE6" s="24" t="s">
        <v>85</v>
      </c>
      <c r="AF6" s="24" t="s">
        <v>85</v>
      </c>
      <c r="AG6" s="24" t="s">
        <v>85</v>
      </c>
      <c r="AH6" s="24" t="s">
        <v>85</v>
      </c>
      <c r="AI6" s="24" t="s">
        <v>843</v>
      </c>
      <c r="AJ6" s="24" t="s">
        <v>844</v>
      </c>
      <c r="AK6" s="24" t="s">
        <v>845</v>
      </c>
      <c r="AL6" s="24" t="s">
        <v>848</v>
      </c>
      <c r="AM6" s="24" t="s">
        <v>847</v>
      </c>
      <c r="AN6" s="24" t="s">
        <v>847</v>
      </c>
      <c r="AO6" s="24" t="s">
        <v>848</v>
      </c>
      <c r="AP6" s="24" t="s">
        <v>848</v>
      </c>
      <c r="AQ6" s="24" t="s">
        <v>847</v>
      </c>
      <c r="AR6" s="24" t="s">
        <v>847</v>
      </c>
      <c r="AS6" s="24" t="s">
        <v>870</v>
      </c>
      <c r="AT6" s="24" t="s">
        <v>848</v>
      </c>
      <c r="AU6" s="24" t="s">
        <v>848</v>
      </c>
      <c r="AV6" s="24" t="s">
        <v>847</v>
      </c>
      <c r="AW6" s="24" t="s">
        <v>848</v>
      </c>
      <c r="AY6" s="17">
        <v>118510885131</v>
      </c>
      <c r="AZ6" s="24" t="s">
        <v>14</v>
      </c>
      <c r="BA6" s="8" cm="1">
        <f t="array" ref="BA6">_xlfn.IFS(C6="Mucho",1,C6="Más o menos",0.5,C6="Nada",0)</f>
        <v>1</v>
      </c>
      <c r="BB6" s="8" cm="1">
        <f t="array" ref="BB6">_xlfn.IFS(D6="No",1,D6="No estoy segura/seguro",0.5,D6="Sí",0)</f>
        <v>1</v>
      </c>
      <c r="BC6" s="8" cm="1">
        <f t="array" ref="BC6">_xlfn.IFS(E6="Es poco",1,E6="Es normal (ni mucho ni poco)",0.5,E6="Es mucho",0)</f>
        <v>0.5</v>
      </c>
      <c r="BD6" s="8" cm="1">
        <f t="array" ref="BD6">_xlfn.IFS(F6="Son pocos",1,F6="Son los necesarios (ni muchos ni pocos)",0.5,F6="Son muchos",0)</f>
        <v>0.5</v>
      </c>
      <c r="BE6" s="8" cm="1">
        <f t="array" ref="BE6">_xlfn.IFS(G6="Es económico",1,G6="Es justo (ni mucho ni poco)",0.5,G6="Es caro",0)</f>
        <v>0</v>
      </c>
      <c r="BF6" s="8" cm="1">
        <f t="array" ref="BF6">_xlfn.IFS(H6="No",1,H6="Sí",0)</f>
        <v>1</v>
      </c>
      <c r="BG6" s="8" cm="1">
        <f t="array" ref="BG6">_xlfn.IFS(I6="Sí",1,I6="No sé",0.5,I6="No",0)</f>
        <v>1</v>
      </c>
      <c r="BH6" s="8" cm="1">
        <f t="array" ref="BH6">_xlfn.IFS(J6="El número de personal para atender los trámites en esta dependencia es suficiente",1,J6="Necesitamos más personal para atender los trámites en esta dependencia",0)</f>
        <v>0</v>
      </c>
      <c r="BI6" s="8" cm="1">
        <f t="array" ref="BI6">_xlfn.IFS(K6="Sí existe una área específica para brindar información y atender dudas",1,K6="No, es la misma ventanilla donde se realizan los trámites",0)</f>
        <v>1</v>
      </c>
      <c r="BJ6" s="8" cm="1">
        <f t="array" ref="BJ6">_xlfn.IFS(L6="El mayor número de personas llega a esta oficina conociendo cuáles son los costos, requisitos y tiempos para realizar su trámite",1,L6="El mayor número de personas llega a esta oficina sin conocer cuáles son los costos, requisitos y tiempos para realizar su trámite",0)</f>
        <v>1</v>
      </c>
      <c r="BK6" s="8" cm="1">
        <f t="array" ref="BK6">_xlfn.IFS(M6="Sí",1,M6="No",0)</f>
        <v>1</v>
      </c>
      <c r="BL6" s="8" cm="1">
        <f t="array" ref="BL6">_xlfn.IFS(N6="Sí",1,N6="No recuerdo",0.5,N6="No",0)</f>
        <v>1</v>
      </c>
      <c r="BM6" s="8" cm="1">
        <f t="array" ref="BM6">_xlfn.IFS(O6="Sí",1,O6="No recuerdo",0.5,O6="No",0)</f>
        <v>1</v>
      </c>
      <c r="BN6" s="8" cm="1">
        <f t="array" ref="BN6">_xlfn.IFS(P6="Sí",1,P6="No recuerdo",0.5,P6="No",0)</f>
        <v>1</v>
      </c>
      <c r="BO6" s="8" cm="1">
        <f t="array" ref="BO6">_xlfn.IFS(Q6="Sí",1,Q6="No recuerdo",0.5,Q6="No",0)</f>
        <v>1</v>
      </c>
      <c r="BP6" s="8" cm="1">
        <f t="array" ref="BP6">_xlfn.IFS(R6="Sí",1,R6="No recuerdo",0.5,R6="No",0)</f>
        <v>1</v>
      </c>
      <c r="BQ6" s="8" cm="1">
        <f t="array" ref="BQ6">_xlfn.IFS(S6="Sí",1,S6="No recuerdo",0.5,S6="No",0)</f>
        <v>1</v>
      </c>
      <c r="BR6" s="8" cm="1">
        <f t="array" ref="BR6">_xlfn.IFS(T6="Han sido buenas (me brindaron nuevos conocimientos para cumplir mejor con mis labores)",1,T6="Han sido malas (no me brindaron nuevos conocimientos para cumplir mejor con mis labores",0)</f>
        <v>1</v>
      </c>
      <c r="BS6" s="8" cm="1">
        <f t="array" ref="BS6">_xlfn.IFS(U6="Actualmente considero que no necesito más capacitaciones para desarrollar mis labores de manera eficiente",1,U6="Actualmente considero que necesito más capacitaciones para desarrollar mis labores de manera eficiente",0)</f>
        <v>1</v>
      </c>
      <c r="BT6" s="8" cm="1">
        <f t="array" ref="BT6">_xlfn.IFS(V6="Pienso que mi desempeño es bueno",1,V6="Pienso que mi desempeño no es ni bueno ni malo (regular)",0.5,V6="Pienso que mi desempeño es malo",0)</f>
        <v>1</v>
      </c>
      <c r="BU6" s="8">
        <v>0</v>
      </c>
      <c r="BV6" s="8" cm="1">
        <f t="array" ref="BV6">_xlfn.IFS(X6="Muy eficiente",1,X6="Regular",0.5,X6="Nada eficiente",0)</f>
        <v>1</v>
      </c>
      <c r="BW6" s="8" cm="1">
        <f t="array" ref="BW6">_xlfn.IFS(Y6="Los tiempos de respuesta son cortos",1,Y6="Los tiempos de respuesta son regulares (ni largos ni cortos)",0.5,Y6="Los tiempos de respuesta son largos",0)</f>
        <v>0.5</v>
      </c>
      <c r="BX6" s="8" cm="1">
        <f t="array" ref="BX6">_xlfn.IFS(Z6="La relación es buena",1,Z6="La relación es regular (ni buena ni mala)",0.5,Z6="La relación es mala",0)</f>
        <v>1</v>
      </c>
      <c r="BY6" s="8" cm="1">
        <f t="array" ref="BY6">_xlfn.IFS(AA6="Pienso que las cargas de trabajo se distribuyen de manera equitativa dentro de esta dependencia",1,AA6="Pienso que las cargas de trabajo NO se distribuyen de manera equitativa dentro de esta dependencia",0)</f>
        <v>1</v>
      </c>
      <c r="BZ6" s="8" cm="1">
        <f t="array" ref="BZ6">_xlfn.IFS(AB6="Sí",1,AB6="No",0)</f>
        <v>0</v>
      </c>
      <c r="CA6" s="8" cm="1">
        <f t="array" ref="CA6">_xlfn.IFS(AC6="Las atiende una persona diferente a a la que atiende los trámites presenciales en ventanilla",1,AC6="Las atiende la misma persona que atiende los trámites presenciales en ventanilla",0)</f>
        <v>0</v>
      </c>
      <c r="CB6" s="8" cm="1">
        <f t="array" ref="CB6">_xlfn.IFS(AD6="Siguen un proceso diferente al de una solicitud presencial en ventanilla",1,AD6="Siguen el mismo proceso que el de una solicitud presencial en ventanilla",0)</f>
        <v>0</v>
      </c>
      <c r="CC6" s="8" cm="1">
        <f t="array" ref="CC6">_xlfn.IFS(AE6="Sí",1,AE6="No",0)</f>
        <v>1</v>
      </c>
      <c r="CD6" s="8" cm="1">
        <f t="array" ref="CD6">_xlfn.IFS(AF6="Sí",1,AF6="No",0)</f>
        <v>1</v>
      </c>
      <c r="CE6" s="8" cm="1">
        <f t="array" ref="CE6">_xlfn.IFS(AG6="Sí",1,AG6="No",0)</f>
        <v>1</v>
      </c>
      <c r="CF6" s="8" cm="1">
        <f t="array" ref="CF6">_xlfn.IFS(AH6="Sí",1,AH6="No",0)</f>
        <v>1</v>
      </c>
      <c r="CG6" s="8" cm="1">
        <f t="array" ref="CG6">_xlfn.IFS(AI6="El horario es adecuado",1,AI6="El horario debería ampliarse",0)</f>
        <v>1</v>
      </c>
      <c r="CH6" s="8" cm="1">
        <f t="array" ref="CH6">_xlfn.IFS(AJ6="Es un buen ambiente de trabajo",1,AJ6="Es un mal ambiente de trabajo",0)</f>
        <v>1</v>
      </c>
      <c r="CI6" s="8" cm="1">
        <f t="array" ref="CI6">_xlfn.IFS(AK6="Mi jefe/jefa es muy abierto (a) y nos escucha para identificar las necesidades y áreas de mejora de la dependencia",1,AK6="Mi jefe/jefa NO es muy abierto (a) y NO nos escucha para identificar las necesidades y áreas de mejora de la dependencia",0)</f>
        <v>1</v>
      </c>
      <c r="CJ6" s="8" cm="1">
        <f t="array" ref="CJ6">_xlfn.IFS(AL6="De acuerdo",0,AL6="Ni de acuerdo ni en desacuerdo",0.5,AL6="En desacuerdo",1)</f>
        <v>1</v>
      </c>
      <c r="CK6" s="8" cm="1">
        <f t="array" ref="CK6">_xlfn.IFS(AM6="De acuerdo",1,AM6="Ni de acuerdo ni en desacuerdo",0.5,AM6="En desacuerdo",0)</f>
        <v>1</v>
      </c>
      <c r="CL6" s="8" cm="1">
        <f t="array" ref="CL6">_xlfn.IFS(AN6="De acuerdo",1,AN6="Ni de acuerdo ni en desacuerdo",0.5,AN6="En desacuerdo",0)</f>
        <v>1</v>
      </c>
      <c r="CM6" s="8" cm="1">
        <f t="array" ref="CM6">_xlfn.IFS(AO6="De acuerdo",0,AO6="Ni de acuerdo ni en desacuerdo",0.5,AO6="En desacuerdo",1)</f>
        <v>1</v>
      </c>
      <c r="CN6" s="8" cm="1">
        <f t="array" ref="CN6">_xlfn.IFS(AP6="De acuerdo",0,AP6="Ni de acuerdo ni en desacuerdo",0.5,AP6="En desacuerdo",1)</f>
        <v>1</v>
      </c>
      <c r="CO6" s="8" cm="1">
        <f t="array" ref="CO6">_xlfn.IFS(AQ6="De acuerdo",1,AQ6="Ni de acuerdo ni en desacuerdo",0.5,AQ6="En desacuerdo",0)</f>
        <v>1</v>
      </c>
      <c r="CP6" s="8" cm="1">
        <f t="array" ref="CP6">_xlfn.IFS(AR6="De acuerdo",1,AR6="Ni de acuerdo ni en desacuerdo",0.5,AR6="En desacuerdo",0)</f>
        <v>1</v>
      </c>
      <c r="CQ6" s="8" cm="1">
        <f t="array" ref="CQ6">_xlfn.IFS(AS6="De acuerdo",0,AS6="Ni de acuerdo ni en desacuerdo",0.5,AS6="En desacuerdo",1)</f>
        <v>0.5</v>
      </c>
      <c r="CR6" s="8" cm="1">
        <f t="array" ref="CR6">_xlfn.IFS(AT6="De acuerdo",0,AT6="Ni de acuerdo ni en desacuerdo",0.5,AT6="En desacuerdo",1)</f>
        <v>1</v>
      </c>
      <c r="CS6" s="8" cm="1">
        <f t="array" ref="CS6">_xlfn.IFS(AU6="De acuerdo",0,AU6="Ni de acuerdo ni en desacuerdo",0.5,AU6="En desacuerdo",1)</f>
        <v>1</v>
      </c>
      <c r="CT6" s="25" cm="1">
        <f t="array" ref="CT6">_xlfn.IFS(AV6="De acuerdo",1,AV6="Ni de acuerdo ni en desacuerdo",0.5,AV6="En desacuerdo",0)</f>
        <v>1</v>
      </c>
      <c r="CU6" s="8" cm="1">
        <f t="array" ref="CU6">_xlfn.IFS(AW6="De acuerdo",0,AW6="Ni de acuerdo ni en desacuerdo",0.5,AW6="En desacuerdo",1)</f>
        <v>1</v>
      </c>
    </row>
    <row r="7" spans="1:99" x14ac:dyDescent="0.2">
      <c r="A7" s="17">
        <v>118510883483</v>
      </c>
      <c r="B7" s="24" t="s">
        <v>14</v>
      </c>
      <c r="C7" s="24" t="s">
        <v>116</v>
      </c>
      <c r="D7" s="24" t="s">
        <v>85</v>
      </c>
      <c r="E7" s="24" t="s">
        <v>852</v>
      </c>
      <c r="F7" s="24" t="s">
        <v>873</v>
      </c>
      <c r="G7" s="24" t="s">
        <v>829</v>
      </c>
      <c r="H7" s="24" t="s">
        <v>85</v>
      </c>
      <c r="I7" s="24" t="s">
        <v>95</v>
      </c>
      <c r="J7" s="24" t="s">
        <v>830</v>
      </c>
      <c r="K7" s="24" t="s">
        <v>831</v>
      </c>
      <c r="L7" s="24" t="s">
        <v>832</v>
      </c>
      <c r="M7" s="24" t="s">
        <v>85</v>
      </c>
      <c r="N7" s="24" t="s">
        <v>85</v>
      </c>
      <c r="O7" s="24" t="s">
        <v>86</v>
      </c>
      <c r="P7" s="24" t="s">
        <v>85</v>
      </c>
      <c r="Q7" s="24" t="s">
        <v>86</v>
      </c>
      <c r="R7" s="24" t="s">
        <v>86</v>
      </c>
      <c r="S7" s="24" t="s">
        <v>85</v>
      </c>
      <c r="T7" s="24" t="s">
        <v>834</v>
      </c>
      <c r="U7" s="24" t="s">
        <v>859</v>
      </c>
      <c r="V7" s="24" t="s">
        <v>836</v>
      </c>
      <c r="W7" s="24"/>
      <c r="X7" s="24" t="s">
        <v>837</v>
      </c>
      <c r="Y7" s="24" t="s">
        <v>861</v>
      </c>
      <c r="Z7" s="24" t="s">
        <v>839</v>
      </c>
      <c r="AA7" s="24" t="s">
        <v>863</v>
      </c>
      <c r="AB7" s="24" t="s">
        <v>86</v>
      </c>
      <c r="AC7" s="24"/>
      <c r="AD7" s="24"/>
      <c r="AE7" s="24" t="s">
        <v>85</v>
      </c>
      <c r="AF7" s="24" t="s">
        <v>86</v>
      </c>
      <c r="AG7" s="24" t="s">
        <v>86</v>
      </c>
      <c r="AH7" s="24" t="s">
        <v>85</v>
      </c>
      <c r="AI7" s="24" t="s">
        <v>843</v>
      </c>
      <c r="AJ7" s="24" t="s">
        <v>844</v>
      </c>
      <c r="AK7" s="24" t="s">
        <v>845</v>
      </c>
      <c r="AL7" s="24" t="s">
        <v>848</v>
      </c>
      <c r="AM7" s="24" t="s">
        <v>847</v>
      </c>
      <c r="AN7" s="24" t="s">
        <v>847</v>
      </c>
      <c r="AO7" s="24" t="s">
        <v>848</v>
      </c>
      <c r="AP7" s="24" t="s">
        <v>870</v>
      </c>
      <c r="AQ7" s="24" t="s">
        <v>847</v>
      </c>
      <c r="AR7" s="24" t="s">
        <v>847</v>
      </c>
      <c r="AS7" s="24" t="s">
        <v>848</v>
      </c>
      <c r="AT7" s="24" t="s">
        <v>848</v>
      </c>
      <c r="AU7" s="24" t="s">
        <v>848</v>
      </c>
      <c r="AV7" s="24" t="s">
        <v>847</v>
      </c>
      <c r="AW7" s="24" t="s">
        <v>848</v>
      </c>
      <c r="AY7" s="17">
        <v>118510883483</v>
      </c>
      <c r="AZ7" s="24" t="s">
        <v>14</v>
      </c>
      <c r="BA7" s="8" cm="1">
        <f t="array" ref="BA7">_xlfn.IFS(C7="Mucho",1,C7="Más o menos",0.5,C7="Nada",0)</f>
        <v>1</v>
      </c>
      <c r="BB7" s="8" cm="1">
        <f t="array" ref="BB7">_xlfn.IFS(D7="No",1,D7="No estoy segura/seguro",0.5,D7="Sí",0)</f>
        <v>0</v>
      </c>
      <c r="BC7" s="8" cm="1">
        <f t="array" ref="BC7">_xlfn.IFS(E7="Es poco",1,E7="Es normal (ni mucho ni poco)",0.5,E7="Es mucho",0)</f>
        <v>1</v>
      </c>
      <c r="BD7" s="8" cm="1">
        <f t="array" ref="BD7">_xlfn.IFS(F7="Son pocos",1,F7="Son los necesarios (ni muchos ni pocos)",0.5,F7="Son muchos",0)</f>
        <v>1</v>
      </c>
      <c r="BE7" s="8" cm="1">
        <f t="array" ref="BE7">_xlfn.IFS(G7="Es económico",1,G7="Es justo (ni mucho ni poco)",0.5,G7="Es caro",0)</f>
        <v>0.5</v>
      </c>
      <c r="BF7" s="8" cm="1">
        <f t="array" ref="BF7">_xlfn.IFS(H7="No",1,H7="Sí",0)</f>
        <v>0</v>
      </c>
      <c r="BG7" s="8" cm="1">
        <f t="array" ref="BG7">_xlfn.IFS(I7="Sí",1,I7="No sé",0.5,I7="No",0)</f>
        <v>0.5</v>
      </c>
      <c r="BH7" s="8" cm="1">
        <f t="array" ref="BH7">_xlfn.IFS(J7="El número de personal para atender los trámites en esta dependencia es suficiente",1,J7="Necesitamos más personal para atender los trámites en esta dependencia",0)</f>
        <v>1</v>
      </c>
      <c r="BI7" s="8" cm="1">
        <f t="array" ref="BI7">_xlfn.IFS(K7="Sí existe una área específica para brindar información y atender dudas",1,K7="No, es la misma ventanilla donde se realizan los trámites",0)</f>
        <v>1</v>
      </c>
      <c r="BJ7" s="8" cm="1">
        <f t="array" ref="BJ7">_xlfn.IFS(L7="El mayor número de personas llega a esta oficina conociendo cuáles son los costos, requisitos y tiempos para realizar su trámite",1,L7="El mayor número de personas llega a esta oficina sin conocer cuáles son los costos, requisitos y tiempos para realizar su trámite",0)</f>
        <v>0</v>
      </c>
      <c r="BK7" s="8" cm="1">
        <f t="array" ref="BK7">_xlfn.IFS(M7="Sí",1,M7="No",0)</f>
        <v>1</v>
      </c>
      <c r="BL7" s="8" cm="1">
        <f t="array" ref="BL7">_xlfn.IFS(N7="Sí",1,N7="No recuerdo",0.5,N7="No",0)</f>
        <v>1</v>
      </c>
      <c r="BM7" s="8" cm="1">
        <f t="array" ref="BM7">_xlfn.IFS(O7="Sí",1,O7="No recuerdo",0.5,O7="No",0)</f>
        <v>0</v>
      </c>
      <c r="BN7" s="8" cm="1">
        <f t="array" ref="BN7">_xlfn.IFS(P7="Sí",1,P7="No recuerdo",0.5,P7="No",0)</f>
        <v>1</v>
      </c>
      <c r="BO7" s="8" cm="1">
        <f t="array" ref="BO7">_xlfn.IFS(Q7="Sí",1,Q7="No recuerdo",0.5,Q7="No",0)</f>
        <v>0</v>
      </c>
      <c r="BP7" s="8" cm="1">
        <f t="array" ref="BP7">_xlfn.IFS(R7="Sí",1,R7="No recuerdo",0.5,R7="No",0)</f>
        <v>0</v>
      </c>
      <c r="BQ7" s="8" cm="1">
        <f t="array" ref="BQ7">_xlfn.IFS(S7="Sí",1,S7="No recuerdo",0.5,S7="No",0)</f>
        <v>1</v>
      </c>
      <c r="BR7" s="8" cm="1">
        <f t="array" ref="BR7">_xlfn.IFS(T7="Han sido buenas (me brindaron nuevos conocimientos para cumplir mejor con mis labores)",1,T7="Han sido malas (no me brindaron nuevos conocimientos para cumplir mejor con mis labores",0)</f>
        <v>1</v>
      </c>
      <c r="BS7" s="8" cm="1">
        <f t="array" ref="BS7">_xlfn.IFS(U7="Actualmente considero que no necesito más capacitaciones para desarrollar mis labores de manera eficiente",1,U7="Actualmente considero que necesito más capacitaciones para desarrollar mis labores de manera eficiente",0)</f>
        <v>0</v>
      </c>
      <c r="BT7" s="8" cm="1">
        <f t="array" ref="BT7">_xlfn.IFS(V7="Pienso que mi desempeño es bueno",1,V7="Pienso que mi desempeño no es ni bueno ni malo (regular)",0.5,V7="Pienso que mi desempeño es malo",0)</f>
        <v>1</v>
      </c>
      <c r="BU7" s="8">
        <v>0</v>
      </c>
      <c r="BV7" s="8" cm="1">
        <f t="array" ref="BV7">_xlfn.IFS(X7="Muy eficiente",1,X7="Regular",0.5,X7="Nada eficiente",0)</f>
        <v>1</v>
      </c>
      <c r="BW7" s="8" cm="1">
        <f t="array" ref="BW7">_xlfn.IFS(Y7="Los tiempos de respuesta son cortos",1,Y7="Los tiempos de respuesta son regulares (ni largos ni cortos)",0.5,Y7="Los tiempos de respuesta son largos",0)</f>
        <v>0.5</v>
      </c>
      <c r="BX7" s="8" cm="1">
        <f t="array" ref="BX7">_xlfn.IFS(Z7="La relación es buena",1,Z7="La relación es regular (ni buena ni mala)",0.5,Z7="La relación es mala",0)</f>
        <v>1</v>
      </c>
      <c r="BY7" s="8" cm="1">
        <f t="array" ref="BY7">_xlfn.IFS(AA7="Pienso que las cargas de trabajo se distribuyen de manera equitativa dentro de esta dependencia",1,AA7="Pienso que las cargas de trabajo NO se distribuyen de manera equitativa dentro de esta dependencia",0)</f>
        <v>0</v>
      </c>
      <c r="BZ7" s="8" cm="1">
        <f t="array" ref="BZ7">_xlfn.IFS(AB7="Sí",1,AB7="No",0)</f>
        <v>0</v>
      </c>
      <c r="CA7" s="8">
        <v>0</v>
      </c>
      <c r="CB7" s="8">
        <v>0</v>
      </c>
      <c r="CC7" s="8" cm="1">
        <f t="array" ref="CC7">_xlfn.IFS(AE7="Sí",1,AE7="No",0)</f>
        <v>1</v>
      </c>
      <c r="CD7" s="8" cm="1">
        <f t="array" ref="CD7">_xlfn.IFS(AF7="Sí",1,AF7="No",0)</f>
        <v>0</v>
      </c>
      <c r="CE7" s="8" cm="1">
        <f t="array" ref="CE7">_xlfn.IFS(AG7="Sí",1,AG7="No",0)</f>
        <v>0</v>
      </c>
      <c r="CF7" s="8" cm="1">
        <f t="array" ref="CF7">_xlfn.IFS(AH7="Sí",1,AH7="No",0)</f>
        <v>1</v>
      </c>
      <c r="CG7" s="8" cm="1">
        <f t="array" ref="CG7">_xlfn.IFS(AI7="El horario es adecuado",1,AI7="El horario debería ampliarse",0)</f>
        <v>1</v>
      </c>
      <c r="CH7" s="8" cm="1">
        <f t="array" ref="CH7">_xlfn.IFS(AJ7="Es un buen ambiente de trabajo",1,AJ7="Es un mal ambiente de trabajo",0)</f>
        <v>1</v>
      </c>
      <c r="CI7" s="8" cm="1">
        <f t="array" ref="CI7">_xlfn.IFS(AK7="Mi jefe/jefa es muy abierto (a) y nos escucha para identificar las necesidades y áreas de mejora de la dependencia",1,AK7="Mi jefe/jefa NO es muy abierto (a) y NO nos escucha para identificar las necesidades y áreas de mejora de la dependencia",0)</f>
        <v>1</v>
      </c>
      <c r="CJ7" s="8" cm="1">
        <f t="array" ref="CJ7">_xlfn.IFS(AL7="De acuerdo",0,AL7="Ni de acuerdo ni en desacuerdo",0.5,AL7="En desacuerdo",1)</f>
        <v>1</v>
      </c>
      <c r="CK7" s="8" cm="1">
        <f t="array" ref="CK7">_xlfn.IFS(AM7="De acuerdo",1,AM7="Ni de acuerdo ni en desacuerdo",0.5,AM7="En desacuerdo",0)</f>
        <v>1</v>
      </c>
      <c r="CL7" s="8" cm="1">
        <f t="array" ref="CL7">_xlfn.IFS(AN7="De acuerdo",1,AN7="Ni de acuerdo ni en desacuerdo",0.5,AN7="En desacuerdo",0)</f>
        <v>1</v>
      </c>
      <c r="CM7" s="8" cm="1">
        <f t="array" ref="CM7">_xlfn.IFS(AO7="De acuerdo",0,AO7="Ni de acuerdo ni en desacuerdo",0.5,AO7="En desacuerdo",1)</f>
        <v>1</v>
      </c>
      <c r="CN7" s="8" cm="1">
        <f t="array" ref="CN7">_xlfn.IFS(AP7="De acuerdo",0,AP7="Ni de acuerdo ni en desacuerdo",0.5,AP7="En desacuerdo",1)</f>
        <v>0.5</v>
      </c>
      <c r="CO7" s="8" cm="1">
        <f t="array" ref="CO7">_xlfn.IFS(AQ7="De acuerdo",1,AQ7="Ni de acuerdo ni en desacuerdo",0.5,AQ7="En desacuerdo",0)</f>
        <v>1</v>
      </c>
      <c r="CP7" s="8" cm="1">
        <f t="array" ref="CP7">_xlfn.IFS(AR7="De acuerdo",1,AR7="Ni de acuerdo ni en desacuerdo",0.5,AR7="En desacuerdo",0)</f>
        <v>1</v>
      </c>
      <c r="CQ7" s="8" cm="1">
        <f t="array" ref="CQ7">_xlfn.IFS(AS7="De acuerdo",0,AS7="Ni de acuerdo ni en desacuerdo",0.5,AS7="En desacuerdo",1)</f>
        <v>1</v>
      </c>
      <c r="CR7" s="8" cm="1">
        <f t="array" ref="CR7">_xlfn.IFS(AT7="De acuerdo",0,AT7="Ni de acuerdo ni en desacuerdo",0.5,AT7="En desacuerdo",1)</f>
        <v>1</v>
      </c>
      <c r="CS7" s="8" cm="1">
        <f t="array" ref="CS7">_xlfn.IFS(AU7="De acuerdo",0,AU7="Ni de acuerdo ni en desacuerdo",0.5,AU7="En desacuerdo",1)</f>
        <v>1</v>
      </c>
      <c r="CT7" s="25" cm="1">
        <f t="array" ref="CT7">_xlfn.IFS(AV7="De acuerdo",1,AV7="Ni de acuerdo ni en desacuerdo",0.5,AV7="En desacuerdo",0)</f>
        <v>1</v>
      </c>
      <c r="CU7" s="8" cm="1">
        <f t="array" ref="CU7">_xlfn.IFS(AW7="De acuerdo",0,AW7="Ni de acuerdo ni en desacuerdo",0.5,AW7="En desacuerdo",1)</f>
        <v>1</v>
      </c>
    </row>
    <row r="8" spans="1:99" x14ac:dyDescent="0.2">
      <c r="A8" s="17">
        <v>118510885248</v>
      </c>
      <c r="B8" s="24" t="s">
        <v>14</v>
      </c>
      <c r="C8" s="24" t="s">
        <v>116</v>
      </c>
      <c r="D8" s="24" t="s">
        <v>86</v>
      </c>
      <c r="E8" s="24" t="s">
        <v>852</v>
      </c>
      <c r="F8" s="24" t="s">
        <v>873</v>
      </c>
      <c r="G8" s="24" t="s">
        <v>878</v>
      </c>
      <c r="H8" s="24" t="s">
        <v>86</v>
      </c>
      <c r="I8" s="24" t="s">
        <v>95</v>
      </c>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Y8" s="17">
        <v>118510885248</v>
      </c>
      <c r="AZ8" s="24" t="s">
        <v>14</v>
      </c>
      <c r="BA8" s="8" cm="1">
        <f t="array" ref="BA8">_xlfn.IFS(C8="Mucho",1,C8="Más o menos",0.5,C8="Nada",0)</f>
        <v>1</v>
      </c>
      <c r="BB8" s="8" cm="1">
        <f t="array" ref="BB8">_xlfn.IFS(D8="No",1,D8="No estoy segura/seguro",0.5,D8="Sí",0)</f>
        <v>1</v>
      </c>
      <c r="BC8" s="8" cm="1">
        <f t="array" ref="BC8">_xlfn.IFS(E8="Es poco",1,E8="Es normal (ni mucho ni poco)",0.5,E8="Es mucho",0)</f>
        <v>1</v>
      </c>
      <c r="BD8" s="8" cm="1">
        <f t="array" ref="BD8">_xlfn.IFS(F8="Son pocos",1,F8="Son los necesarios (ni muchos ni pocos)",0.5,F8="Son muchos",0)</f>
        <v>1</v>
      </c>
      <c r="BE8" s="8" cm="1">
        <f t="array" ref="BE8">_xlfn.IFS(G8="Es económico",1,G8="Es justo (ni mucho ni poco)",0.5,G8="Es caro",0)</f>
        <v>1</v>
      </c>
      <c r="BF8" s="8" cm="1">
        <f t="array" ref="BF8">_xlfn.IFS(H8="No",1,H8="Sí",0)</f>
        <v>1</v>
      </c>
      <c r="BG8" s="8" cm="1">
        <f t="array" ref="BG8">_xlfn.IFS(I8="Sí",1,I8="No sé",0.5,I8="No",0)</f>
        <v>0.5</v>
      </c>
      <c r="BH8" s="8" t="e" cm="1">
        <f t="array" ref="BH8">_xlfn.IFS(J8="El número de personal para atender los trámites en esta dependencia es suficiente",1,J8="Necesitamos más personal para atender los trámites en esta dependencia",0)</f>
        <v>#N/A</v>
      </c>
      <c r="BI8" s="8" t="e" cm="1">
        <f t="array" ref="BI8">_xlfn.IFS(K8="Sí existe una área específica para brindar información y atender dudas",1,K8="No, es la misma ventanilla donde se realizan los trámites",0)</f>
        <v>#N/A</v>
      </c>
      <c r="BJ8" s="8" t="e" cm="1">
        <f t="array" ref="BJ8">_xlfn.IFS(L8="El mayor número de personas llega a esta oficina conociendo cuáles son los costos, requisitos y tiempos para realizar su trámite",1,L8="El mayor número de personas llega a esta oficina sin conocer cuáles son los costos, requisitos y tiempos para realizar su trámite",0)</f>
        <v>#N/A</v>
      </c>
      <c r="BK8" s="8" t="e" cm="1">
        <f t="array" ref="BK8">_xlfn.IFS(M8="Sí",1,M8="No",0)</f>
        <v>#N/A</v>
      </c>
      <c r="BL8" s="8" t="e" cm="1">
        <f t="array" ref="BL8">_xlfn.IFS(N8="Sí",1,N8="No recuerdo",0.5,N8="No",0)</f>
        <v>#N/A</v>
      </c>
      <c r="BM8" s="8" t="e" cm="1">
        <f t="array" ref="BM8">_xlfn.IFS(O8="Sí",1,O8="No recuerdo",0.5,O8="No",0)</f>
        <v>#N/A</v>
      </c>
      <c r="BN8" s="8" t="e" cm="1">
        <f t="array" ref="BN8">_xlfn.IFS(P8="Sí",1,P8="No recuerdo",0.5,P8="No",0)</f>
        <v>#N/A</v>
      </c>
      <c r="BO8" s="8" t="e" cm="1">
        <f t="array" ref="BO8">_xlfn.IFS(Q8="Sí",1,Q8="No recuerdo",0.5,Q8="No",0)</f>
        <v>#N/A</v>
      </c>
      <c r="BP8" s="8" t="e" cm="1">
        <f t="array" ref="BP8">_xlfn.IFS(R8="Sí",1,R8="No recuerdo",0.5,R8="No",0)</f>
        <v>#N/A</v>
      </c>
      <c r="BQ8" s="8" t="e" cm="1">
        <f t="array" ref="BQ8">_xlfn.IFS(S8="Sí",1,S8="No recuerdo",0.5,S8="No",0)</f>
        <v>#N/A</v>
      </c>
      <c r="BR8" s="8" t="e" cm="1">
        <f t="array" ref="BR8">_xlfn.IFS(T8="Han sido buenas (me brindaron nuevos conocimientos para cumplir mejor con mis labores)",1,T8="Han sido malas (no me brindaron nuevos conocimientos para cumplir mejor con mis labores",0)</f>
        <v>#N/A</v>
      </c>
      <c r="BS8" s="8" t="e" cm="1">
        <f t="array" ref="BS8">_xlfn.IFS(U8="Actualmente considero que no necesito más capacitaciones para desarrollar mis labores de manera eficiente",1,U8="Actualmente considero que necesito más capacitaciones para desarrollar mis labores de manera eficiente",0)</f>
        <v>#N/A</v>
      </c>
      <c r="BT8" s="8" t="e" cm="1">
        <f t="array" ref="BT8">_xlfn.IFS(V8="Pienso que mi desempeño es bueno",1,V8="Pienso que mi desempeño no es ni bueno ni malo (regular)",0.5,V8="Pienso que mi desempeño es malo",0)</f>
        <v>#N/A</v>
      </c>
      <c r="BU8" s="8" t="e" cm="1">
        <f t="array" ref="BU8">_xlfn.IFS(W8="Sí",1,W8="No",0)</f>
        <v>#N/A</v>
      </c>
      <c r="BV8" s="8" t="e" cm="1">
        <f t="array" ref="BV8">_xlfn.IFS(X8="Muy eficiente",1,X8="Regular",0.5,X8="Nada eficiente",0)</f>
        <v>#N/A</v>
      </c>
      <c r="BW8" s="8" t="e" cm="1">
        <f t="array" ref="BW8">_xlfn.IFS(Y8="Los tiempos de respuesta son cortos",1,Y8="Los tiempos de respuesta son regulares (ni largos ni cortos)",0.5,Y8="Los tiempos de respuesta son largos",0)</f>
        <v>#N/A</v>
      </c>
      <c r="BX8" s="8" t="e" cm="1">
        <f t="array" ref="BX8">_xlfn.IFS(Z8="La relación es buena",1,Z8="La relación es regular (ni buena ni mala)",0.5,Z8="La relación es mala",0)</f>
        <v>#N/A</v>
      </c>
      <c r="BY8" s="8" t="e" cm="1">
        <f t="array" ref="BY8">_xlfn.IFS(AA8="Pienso que las cargas de trabajo se distribuyen de manera equitativa dentro de esta dependencia",1,AA8="Pienso que las cargas de trabajo NO se distribuyen de manera equitativa dentro de esta dependencia",0)</f>
        <v>#N/A</v>
      </c>
      <c r="BZ8" s="8" t="e" cm="1">
        <f t="array" ref="BZ8">_xlfn.IFS(AB8="Sí",1,AB8="No",0)</f>
        <v>#N/A</v>
      </c>
      <c r="CA8" s="8" t="e" cm="1">
        <f t="array" ref="CA8">_xlfn.IFS(AC8="Las atiende una persona diferente a a la que atiende los trámites presenciales en ventanilla",1,AC8="Las atiende la misma persona que atiende los trámites presenciales en ventanilla",0)</f>
        <v>#N/A</v>
      </c>
      <c r="CB8" s="8" t="e" cm="1">
        <f t="array" ref="CB8">_xlfn.IFS(AD8="Siguen un proceso diferente al de una solicitud presencial en ventanilla",1,AD8="Siguen el mismo proceso que el de una solicitud presencial en ventanilla",0)</f>
        <v>#N/A</v>
      </c>
      <c r="CC8" s="8" t="e" cm="1">
        <f t="array" ref="CC8">_xlfn.IFS(AE8="Sí",1,AE8="No",0)</f>
        <v>#N/A</v>
      </c>
      <c r="CD8" s="8" t="e" cm="1">
        <f t="array" ref="CD8">_xlfn.IFS(AF8="Sí",1,AF8="No",0)</f>
        <v>#N/A</v>
      </c>
      <c r="CE8" s="8" t="e" cm="1">
        <f t="array" ref="CE8">_xlfn.IFS(AG8="Sí",1,AG8="No",0)</f>
        <v>#N/A</v>
      </c>
      <c r="CF8" s="8" t="e" cm="1">
        <f t="array" ref="CF8">_xlfn.IFS(AH8="Sí",1,AH8="No",0)</f>
        <v>#N/A</v>
      </c>
      <c r="CG8" s="8" t="e" cm="1">
        <f t="array" ref="CG8">_xlfn.IFS(AI8="El horario es adecuado",1,AI8="El horario debería ampliarse",0)</f>
        <v>#N/A</v>
      </c>
      <c r="CH8" s="8" t="e" cm="1">
        <f t="array" ref="CH8">_xlfn.IFS(AJ8="Es un buen ambiente de trabajo",1,AJ8="Es un mal ambiente de trabajo",0)</f>
        <v>#N/A</v>
      </c>
      <c r="CI8" s="8" t="e" cm="1">
        <f t="array" ref="CI8">_xlfn.IFS(AK8="Mi jefe/jefa es muy abierto (a) y nos escucha para identificar las necesidades y áreas de mejora de la dependencia",1,AK8="Mi jefe/jefa NO es muy abierto (a) y NO nos escucha para identificar las necesidades y áreas de mejora de la dependencia",0)</f>
        <v>#N/A</v>
      </c>
      <c r="CJ8" s="8" t="e" cm="1">
        <f t="array" ref="CJ8">_xlfn.IFS(AL8="De acuerdo",0,AL8="Ni de acuerdo ni en desacuerdo",0.5,AL8="En desacuerdo",1)</f>
        <v>#N/A</v>
      </c>
      <c r="CK8" s="8" t="e" cm="1">
        <f t="array" ref="CK8">_xlfn.IFS(AM8="De acuerdo",1,AM8="Ni de acuerdo ni en desacuerdo",0.5,AM8="En desacuerdo",0)</f>
        <v>#N/A</v>
      </c>
      <c r="CL8" s="8" t="e" cm="1">
        <f t="array" ref="CL8">_xlfn.IFS(AN8="De acuerdo",1,AN8="Ni de acuerdo ni en desacuerdo",0.5,AN8="En desacuerdo",0)</f>
        <v>#N/A</v>
      </c>
      <c r="CM8" s="8" t="e" cm="1">
        <f t="array" ref="CM8">_xlfn.IFS(AO8="De acuerdo",0,AO8="Ni de acuerdo ni en desacuerdo",0.5,AO8="En desacuerdo",1)</f>
        <v>#N/A</v>
      </c>
      <c r="CN8" s="8" t="e" cm="1">
        <f t="array" ref="CN8">_xlfn.IFS(AP8="De acuerdo",0,AP8="Ni de acuerdo ni en desacuerdo",0.5,AP8="En desacuerdo",1)</f>
        <v>#N/A</v>
      </c>
      <c r="CO8" s="8" t="e" cm="1">
        <f t="array" ref="CO8">_xlfn.IFS(AQ8="De acuerdo",1,AQ8="Ni de acuerdo ni en desacuerdo",0.5,AQ8="En desacuerdo",0)</f>
        <v>#N/A</v>
      </c>
      <c r="CP8" s="8" t="e" cm="1">
        <f t="array" ref="CP8">_xlfn.IFS(AR8="De acuerdo",1,AR8="Ni de acuerdo ni en desacuerdo",0.5,AR8="En desacuerdo",0)</f>
        <v>#N/A</v>
      </c>
      <c r="CQ8" s="8" t="e" cm="1">
        <f t="array" ref="CQ8">_xlfn.IFS(AS8="De acuerdo",0,AS8="Ni de acuerdo ni en desacuerdo",0.5,AS8="En desacuerdo",1)</f>
        <v>#N/A</v>
      </c>
      <c r="CR8" s="8" t="e" cm="1">
        <f t="array" ref="CR8">_xlfn.IFS(AT8="De acuerdo",0,AT8="Ni de acuerdo ni en desacuerdo",0.5,AT8="En desacuerdo",1)</f>
        <v>#N/A</v>
      </c>
      <c r="CS8" s="8" t="e" cm="1">
        <f t="array" ref="CS8">_xlfn.IFS(AU8="De acuerdo",0,AU8="Ni de acuerdo ni en desacuerdo",0.5,AU8="En desacuerdo",1)</f>
        <v>#N/A</v>
      </c>
      <c r="CT8" s="25" t="e" cm="1">
        <f t="array" ref="CT8">_xlfn.IFS(AV8="De acuerdo",1,AV8="Ni de acuerdo ni en desacuerdo",0.5,AV8="En desacuerdo",0)</f>
        <v>#N/A</v>
      </c>
      <c r="CU8" s="8" t="e" cm="1">
        <f t="array" ref="CU8">_xlfn.IFS(AW8="De acuerdo",0,AW8="Ni de acuerdo ni en desacuerdo",0.5,AW8="En desacuerdo",1)</f>
        <v>#N/A</v>
      </c>
    </row>
    <row r="9" spans="1:99" x14ac:dyDescent="0.2">
      <c r="A9" s="17">
        <v>118510842313</v>
      </c>
      <c r="B9" s="24" t="s">
        <v>14</v>
      </c>
      <c r="C9" s="24" t="s">
        <v>116</v>
      </c>
      <c r="D9" s="24" t="s">
        <v>86</v>
      </c>
      <c r="E9" s="24" t="s">
        <v>852</v>
      </c>
      <c r="F9" s="24" t="s">
        <v>873</v>
      </c>
      <c r="G9" s="24" t="s">
        <v>829</v>
      </c>
      <c r="H9" s="24" t="s">
        <v>86</v>
      </c>
      <c r="I9" s="24" t="s">
        <v>85</v>
      </c>
      <c r="J9" s="24" t="s">
        <v>830</v>
      </c>
      <c r="K9" s="24" t="s">
        <v>883</v>
      </c>
      <c r="L9" s="24" t="s">
        <v>867</v>
      </c>
      <c r="M9" s="24" t="s">
        <v>86</v>
      </c>
      <c r="N9" s="24"/>
      <c r="O9" s="24"/>
      <c r="P9" s="24"/>
      <c r="Q9" s="24"/>
      <c r="R9" s="24"/>
      <c r="S9" s="24"/>
      <c r="T9" s="24"/>
      <c r="U9" s="24" t="s">
        <v>835</v>
      </c>
      <c r="V9" s="24" t="s">
        <v>836</v>
      </c>
      <c r="W9" s="24"/>
      <c r="X9" s="24" t="s">
        <v>837</v>
      </c>
      <c r="Y9" s="24" t="s">
        <v>838</v>
      </c>
      <c r="Z9" s="24" t="s">
        <v>839</v>
      </c>
      <c r="AA9" s="24" t="s">
        <v>840</v>
      </c>
      <c r="AB9" s="24" t="s">
        <v>85</v>
      </c>
      <c r="AC9" s="24" t="s">
        <v>841</v>
      </c>
      <c r="AD9" s="24" t="s">
        <v>885</v>
      </c>
      <c r="AE9" s="24" t="s">
        <v>85</v>
      </c>
      <c r="AF9" s="24" t="s">
        <v>85</v>
      </c>
      <c r="AG9" s="24" t="s">
        <v>85</v>
      </c>
      <c r="AH9" s="24" t="s">
        <v>85</v>
      </c>
      <c r="AI9" s="24" t="s">
        <v>843</v>
      </c>
      <c r="AJ9" s="24" t="s">
        <v>844</v>
      </c>
      <c r="AK9" s="24" t="s">
        <v>845</v>
      </c>
      <c r="AL9" s="24" t="s">
        <v>848</v>
      </c>
      <c r="AM9" s="24" t="s">
        <v>847</v>
      </c>
      <c r="AN9" s="24" t="s">
        <v>847</v>
      </c>
      <c r="AO9" s="24" t="s">
        <v>848</v>
      </c>
      <c r="AP9" s="24" t="s">
        <v>848</v>
      </c>
      <c r="AQ9" s="24" t="s">
        <v>847</v>
      </c>
      <c r="AR9" s="24" t="s">
        <v>847</v>
      </c>
      <c r="AS9" s="24" t="s">
        <v>848</v>
      </c>
      <c r="AT9" s="24" t="s">
        <v>848</v>
      </c>
      <c r="AU9" s="24" t="s">
        <v>848</v>
      </c>
      <c r="AV9" s="24" t="s">
        <v>847</v>
      </c>
      <c r="AW9" s="24" t="s">
        <v>848</v>
      </c>
      <c r="AY9" s="17">
        <v>118510842313</v>
      </c>
      <c r="AZ9" s="24" t="s">
        <v>14</v>
      </c>
      <c r="BA9" s="8" cm="1">
        <f t="array" ref="BA9">_xlfn.IFS(C9="Mucho",1,C9="Más o menos",0.5,C9="Nada",0)</f>
        <v>1</v>
      </c>
      <c r="BB9" s="8" cm="1">
        <f t="array" ref="BB9">_xlfn.IFS(D9="No",1,D9="No estoy segura/seguro",0.5,D9="Sí",0)</f>
        <v>1</v>
      </c>
      <c r="BC9" s="8" cm="1">
        <f t="array" ref="BC9">_xlfn.IFS(E9="Es poco",1,E9="Es normal (ni mucho ni poco)",0.5,E9="Es mucho",0)</f>
        <v>1</v>
      </c>
      <c r="BD9" s="8" cm="1">
        <f t="array" ref="BD9">_xlfn.IFS(F9="Son pocos",1,F9="Son los necesarios (ni muchos ni pocos)",0.5,F9="Son muchos",0)</f>
        <v>1</v>
      </c>
      <c r="BE9" s="8" cm="1">
        <f t="array" ref="BE9">_xlfn.IFS(G9="Es económico",1,G9="Es justo (ni mucho ni poco)",0.5,G9="Es caro",0)</f>
        <v>0.5</v>
      </c>
      <c r="BF9" s="8" cm="1">
        <f t="array" ref="BF9">_xlfn.IFS(H9="No",1,H9="Sí",0)</f>
        <v>1</v>
      </c>
      <c r="BG9" s="8" cm="1">
        <f t="array" ref="BG9">_xlfn.IFS(I9="Sí",1,I9="No sé",0.5,I9="No",0)</f>
        <v>1</v>
      </c>
      <c r="BH9" s="8" cm="1">
        <f t="array" ref="BH9">_xlfn.IFS(J9="El número de personal para atender los trámites en esta dependencia es suficiente",1,J9="Necesitamos más personal para atender los trámites en esta dependencia",0)</f>
        <v>1</v>
      </c>
      <c r="BI9" s="8" cm="1">
        <f t="array" ref="BI9">_xlfn.IFS(K9="Sí existe una área específica para brindar información y atender dudas",1,K9="No, es la misma ventanilla donde se realizan los trámites",0)</f>
        <v>0</v>
      </c>
      <c r="BJ9" s="8" cm="1">
        <f t="array" ref="BJ9">_xlfn.IFS(L9="El mayor número de personas llega a esta oficina conociendo cuáles son los costos, requisitos y tiempos para realizar su trámite",1,L9="El mayor número de personas llega a esta oficina sin conocer cuáles son los costos, requisitos y tiempos para realizar su trámite",0)</f>
        <v>1</v>
      </c>
      <c r="BK9" s="8" cm="1">
        <f t="array" ref="BK9">_xlfn.IFS(M9="Sí",1,M9="No",0)</f>
        <v>0</v>
      </c>
      <c r="BL9" s="8" t="e" cm="1">
        <f t="array" ref="BL9">_xlfn.IFS(N9="Sí",1,N9="No recuerdo",0.5,N9="No",0)</f>
        <v>#N/A</v>
      </c>
      <c r="BM9" s="8" t="e" cm="1">
        <f t="array" ref="BM9">_xlfn.IFS(O9="Sí",1,O9="No recuerdo",0.5,O9="No",0)</f>
        <v>#N/A</v>
      </c>
      <c r="BN9" s="8" t="e" cm="1">
        <f t="array" ref="BN9">_xlfn.IFS(P9="Sí",1,P9="No recuerdo",0.5,P9="No",0)</f>
        <v>#N/A</v>
      </c>
      <c r="BO9" s="8" t="e" cm="1">
        <f t="array" ref="BO9">_xlfn.IFS(Q9="Sí",1,Q9="No recuerdo",0.5,Q9="No",0)</f>
        <v>#N/A</v>
      </c>
      <c r="BP9" s="8" t="e" cm="1">
        <f t="array" ref="BP9">_xlfn.IFS(R9="Sí",1,R9="No recuerdo",0.5,R9="No",0)</f>
        <v>#N/A</v>
      </c>
      <c r="BQ9" s="8" t="e" cm="1">
        <f t="array" ref="BQ9">_xlfn.IFS(S9="Sí",1,S9="No recuerdo",0.5,S9="No",0)</f>
        <v>#N/A</v>
      </c>
      <c r="BR9" s="8" t="e" cm="1">
        <f t="array" ref="BR9">_xlfn.IFS(T9="Han sido buenas (me brindaron nuevos conocimientos para cumplir mejor con mis labores)",1,T9="Han sido malas (no me brindaron nuevos conocimientos para cumplir mejor con mis labores",0)</f>
        <v>#N/A</v>
      </c>
      <c r="BS9" s="8" cm="1">
        <f t="array" ref="BS9">_xlfn.IFS(U9="Actualmente considero que no necesito más capacitaciones para desarrollar mis labores de manera eficiente",1,U9="Actualmente considero que necesito más capacitaciones para desarrollar mis labores de manera eficiente",0)</f>
        <v>1</v>
      </c>
      <c r="BT9" s="8" cm="1">
        <f t="array" ref="BT9">_xlfn.IFS(V9="Pienso que mi desempeño es bueno",1,V9="Pienso que mi desempeño no es ni bueno ni malo (regular)",0.5,V9="Pienso que mi desempeño es malo",0)</f>
        <v>1</v>
      </c>
      <c r="BU9" s="8" t="e" cm="1">
        <f t="array" ref="BU9">_xlfn.IFS(W9="Sí",1,W9="No",0)</f>
        <v>#N/A</v>
      </c>
      <c r="BV9" s="8" cm="1">
        <f t="array" ref="BV9">_xlfn.IFS(X9="Muy eficiente",1,X9="Regular",0.5,X9="Nada eficiente",0)</f>
        <v>1</v>
      </c>
      <c r="BW9" s="8" cm="1">
        <f t="array" ref="BW9">_xlfn.IFS(Y9="Los tiempos de respuesta son cortos",1,Y9="Los tiempos de respuesta son regulares (ni largos ni cortos)",0.5,Y9="Los tiempos de respuesta son largos",0)</f>
        <v>1</v>
      </c>
      <c r="BX9" s="8" cm="1">
        <f t="array" ref="BX9">_xlfn.IFS(Z9="La relación es buena",1,Z9="La relación es regular (ni buena ni mala)",0.5,Z9="La relación es mala",0)</f>
        <v>1</v>
      </c>
      <c r="BY9" s="8" cm="1">
        <f t="array" ref="BY9">_xlfn.IFS(AA9="Pienso que las cargas de trabajo se distribuyen de manera equitativa dentro de esta dependencia",1,AA9="Pienso que las cargas de trabajo NO se distribuyen de manera equitativa dentro de esta dependencia",0)</f>
        <v>1</v>
      </c>
      <c r="BZ9" s="8" cm="1">
        <f t="array" ref="BZ9">_xlfn.IFS(AB9="Sí",1,AB9="No",0)</f>
        <v>1</v>
      </c>
      <c r="CA9" s="8" cm="1">
        <f t="array" ref="CA9">_xlfn.IFS(AC9="Las atiende una persona diferente a a la que atiende los trámites presenciales en ventanilla",1,AC9="Las atiende la misma persona que atiende los trámites presenciales en ventanilla",0)</f>
        <v>1</v>
      </c>
      <c r="CB9" s="8" cm="1">
        <f t="array" ref="CB9">_xlfn.IFS(AD9="Siguen un proceso diferente al de una solicitud presencial en ventanilla",1,AD9="Siguen el mismo proceso que el de una solicitud presencial en ventanilla",0)</f>
        <v>1</v>
      </c>
      <c r="CC9" s="8" cm="1">
        <f t="array" ref="CC9">_xlfn.IFS(AE9="Sí",1,AE9="No",0)</f>
        <v>1</v>
      </c>
      <c r="CD9" s="8" cm="1">
        <f t="array" ref="CD9">_xlfn.IFS(AF9="Sí",1,AF9="No",0)</f>
        <v>1</v>
      </c>
      <c r="CE9" s="8" cm="1">
        <f t="array" ref="CE9">_xlfn.IFS(AG9="Sí",1,AG9="No",0)</f>
        <v>1</v>
      </c>
      <c r="CF9" s="8" cm="1">
        <f t="array" ref="CF9">_xlfn.IFS(AH9="Sí",1,AH9="No",0)</f>
        <v>1</v>
      </c>
      <c r="CG9" s="8" cm="1">
        <f t="array" ref="CG9">_xlfn.IFS(AI9="El horario es adecuado",1,AI9="El horario debería ampliarse",0)</f>
        <v>1</v>
      </c>
      <c r="CH9" s="8" cm="1">
        <f t="array" ref="CH9">_xlfn.IFS(AJ9="Es un buen ambiente de trabajo",1,AJ9="Es un mal ambiente de trabajo",0)</f>
        <v>1</v>
      </c>
      <c r="CI9" s="8" cm="1">
        <f t="array" ref="CI9">_xlfn.IFS(AK9="Mi jefe/jefa es muy abierto (a) y nos escucha para identificar las necesidades y áreas de mejora de la dependencia",1,AK9="Mi jefe/jefa NO es muy abierto (a) y NO nos escucha para identificar las necesidades y áreas de mejora de la dependencia",0)</f>
        <v>1</v>
      </c>
      <c r="CJ9" s="8" cm="1">
        <f t="array" ref="CJ9">_xlfn.IFS(AL9="De acuerdo",0,AL9="Ni de acuerdo ni en desacuerdo",0.5,AL9="En desacuerdo",1)</f>
        <v>1</v>
      </c>
      <c r="CK9" s="8" cm="1">
        <f t="array" ref="CK9">_xlfn.IFS(AM9="De acuerdo",1,AM9="Ni de acuerdo ni en desacuerdo",0.5,AM9="En desacuerdo",0)</f>
        <v>1</v>
      </c>
      <c r="CL9" s="8" cm="1">
        <f t="array" ref="CL9">_xlfn.IFS(AN9="De acuerdo",1,AN9="Ni de acuerdo ni en desacuerdo",0.5,AN9="En desacuerdo",0)</f>
        <v>1</v>
      </c>
      <c r="CM9" s="8" cm="1">
        <f t="array" ref="CM9">_xlfn.IFS(AO9="De acuerdo",0,AO9="Ni de acuerdo ni en desacuerdo",0.5,AO9="En desacuerdo",1)</f>
        <v>1</v>
      </c>
      <c r="CN9" s="8" cm="1">
        <f t="array" ref="CN9">_xlfn.IFS(AP9="De acuerdo",0,AP9="Ni de acuerdo ni en desacuerdo",0.5,AP9="En desacuerdo",1)</f>
        <v>1</v>
      </c>
      <c r="CO9" s="8" cm="1">
        <f t="array" ref="CO9">_xlfn.IFS(AQ9="De acuerdo",1,AQ9="Ni de acuerdo ni en desacuerdo",0.5,AQ9="En desacuerdo",0)</f>
        <v>1</v>
      </c>
      <c r="CP9" s="8" cm="1">
        <f t="array" ref="CP9">_xlfn.IFS(AR9="De acuerdo",1,AR9="Ni de acuerdo ni en desacuerdo",0.5,AR9="En desacuerdo",0)</f>
        <v>1</v>
      </c>
      <c r="CQ9" s="8" cm="1">
        <f t="array" ref="CQ9">_xlfn.IFS(AS9="De acuerdo",0,AS9="Ni de acuerdo ni en desacuerdo",0.5,AS9="En desacuerdo",1)</f>
        <v>1</v>
      </c>
      <c r="CR9" s="8" cm="1">
        <f t="array" ref="CR9">_xlfn.IFS(AT9="De acuerdo",0,AT9="Ni de acuerdo ni en desacuerdo",0.5,AT9="En desacuerdo",1)</f>
        <v>1</v>
      </c>
      <c r="CS9" s="8" cm="1">
        <f t="array" ref="CS9">_xlfn.IFS(AU9="De acuerdo",0,AU9="Ni de acuerdo ni en desacuerdo",0.5,AU9="En desacuerdo",1)</f>
        <v>1</v>
      </c>
      <c r="CT9" s="25" cm="1">
        <f t="array" ref="CT9">_xlfn.IFS(AV9="De acuerdo",1,AV9="Ni de acuerdo ni en desacuerdo",0.5,AV9="En desacuerdo",0)</f>
        <v>1</v>
      </c>
      <c r="CU9" s="8" cm="1">
        <f t="array" ref="CU9">_xlfn.IFS(AW9="De acuerdo",0,AW9="Ni de acuerdo ni en desacuerdo",0.5,AW9="En desacuerdo",1)</f>
        <v>1</v>
      </c>
    </row>
    <row r="10" spans="1:99" x14ac:dyDescent="0.2">
      <c r="A10" s="17">
        <v>118510821078</v>
      </c>
      <c r="B10" s="24" t="s">
        <v>14</v>
      </c>
      <c r="C10" s="24" t="s">
        <v>116</v>
      </c>
      <c r="D10" s="24" t="s">
        <v>86</v>
      </c>
      <c r="E10" s="24" t="s">
        <v>827</v>
      </c>
      <c r="F10" s="24" t="s">
        <v>828</v>
      </c>
      <c r="G10" s="24" t="s">
        <v>829</v>
      </c>
      <c r="H10" s="24" t="s">
        <v>86</v>
      </c>
      <c r="I10" s="24" t="s">
        <v>85</v>
      </c>
      <c r="J10" s="24" t="s">
        <v>830</v>
      </c>
      <c r="K10" s="24" t="s">
        <v>831</v>
      </c>
      <c r="L10" s="24" t="s">
        <v>867</v>
      </c>
      <c r="M10" s="24" t="s">
        <v>85</v>
      </c>
      <c r="N10" s="24" t="s">
        <v>85</v>
      </c>
      <c r="O10" s="24" t="s">
        <v>163</v>
      </c>
      <c r="P10" s="24" t="s">
        <v>85</v>
      </c>
      <c r="Q10" s="24" t="s">
        <v>85</v>
      </c>
      <c r="R10" s="24" t="s">
        <v>163</v>
      </c>
      <c r="S10" s="24" t="s">
        <v>85</v>
      </c>
      <c r="T10" s="24" t="s">
        <v>834</v>
      </c>
      <c r="U10" s="24" t="s">
        <v>859</v>
      </c>
      <c r="V10" s="24" t="s">
        <v>836</v>
      </c>
      <c r="W10" s="24"/>
      <c r="X10" s="24" t="s">
        <v>837</v>
      </c>
      <c r="Y10" s="24" t="s">
        <v>861</v>
      </c>
      <c r="Z10" s="24" t="s">
        <v>839</v>
      </c>
      <c r="AA10" s="24" t="s">
        <v>840</v>
      </c>
      <c r="AB10" s="24" t="s">
        <v>85</v>
      </c>
      <c r="AC10" s="24" t="s">
        <v>869</v>
      </c>
      <c r="AD10" s="24" t="s">
        <v>842</v>
      </c>
      <c r="AE10" s="24" t="s">
        <v>85</v>
      </c>
      <c r="AF10" s="24" t="s">
        <v>85</v>
      </c>
      <c r="AG10" s="24" t="s">
        <v>85</v>
      </c>
      <c r="AH10" s="24" t="s">
        <v>85</v>
      </c>
      <c r="AI10" s="24" t="s">
        <v>843</v>
      </c>
      <c r="AJ10" s="24" t="s">
        <v>844</v>
      </c>
      <c r="AK10" s="24" t="s">
        <v>845</v>
      </c>
      <c r="AL10" s="24" t="s">
        <v>847</v>
      </c>
      <c r="AM10" s="24" t="s">
        <v>847</v>
      </c>
      <c r="AN10" s="24" t="s">
        <v>847</v>
      </c>
      <c r="AO10" s="24" t="s">
        <v>848</v>
      </c>
      <c r="AP10" s="24" t="s">
        <v>848</v>
      </c>
      <c r="AQ10" s="24" t="s">
        <v>847</v>
      </c>
      <c r="AR10" s="24" t="s">
        <v>847</v>
      </c>
      <c r="AS10" s="24" t="s">
        <v>848</v>
      </c>
      <c r="AT10" s="24" t="s">
        <v>848</v>
      </c>
      <c r="AU10" s="24" t="s">
        <v>848</v>
      </c>
      <c r="AV10" s="24" t="s">
        <v>847</v>
      </c>
      <c r="AW10" s="24" t="s">
        <v>848</v>
      </c>
      <c r="AY10" s="17">
        <v>118510821078</v>
      </c>
      <c r="AZ10" s="24" t="s">
        <v>14</v>
      </c>
      <c r="BA10" s="8" cm="1">
        <f t="array" ref="BA10">_xlfn.IFS(C10="Mucho",1,C10="Más o menos",0.5,C10="Nada",0)</f>
        <v>1</v>
      </c>
      <c r="BB10" s="8" cm="1">
        <f t="array" ref="BB10">_xlfn.IFS(D10="No",1,D10="No estoy segura/seguro",0.5,D10="Sí",0)</f>
        <v>1</v>
      </c>
      <c r="BC10" s="8" cm="1">
        <f t="array" ref="BC10">_xlfn.IFS(E10="Es poco",1,E10="Es normal (ni mucho ni poco)",0.5,E10="Es mucho",0)</f>
        <v>0.5</v>
      </c>
      <c r="BD10" s="8" cm="1">
        <f t="array" ref="BD10">_xlfn.IFS(F10="Son pocos",1,F10="Son los necesarios (ni muchos ni pocos)",0.5,F10="Son muchos",0)</f>
        <v>0.5</v>
      </c>
      <c r="BE10" s="8" cm="1">
        <f t="array" ref="BE10">_xlfn.IFS(G10="Es económico",1,G10="Es justo (ni mucho ni poco)",0.5,G10="Es caro",0)</f>
        <v>0.5</v>
      </c>
      <c r="BF10" s="8" cm="1">
        <f t="array" ref="BF10">_xlfn.IFS(H10="No",1,H10="Sí",0)</f>
        <v>1</v>
      </c>
      <c r="BG10" s="8" cm="1">
        <f t="array" ref="BG10">_xlfn.IFS(I10="Sí",1,I10="No sé",0.5,I10="No",0)</f>
        <v>1</v>
      </c>
      <c r="BH10" s="8" cm="1">
        <f t="array" ref="BH10">_xlfn.IFS(J10="El número de personal para atender los trámites en esta dependencia es suficiente",1,J10="Necesitamos más personal para atender los trámites en esta dependencia",0)</f>
        <v>1</v>
      </c>
      <c r="BI10" s="8" cm="1">
        <f t="array" ref="BI10">_xlfn.IFS(K10="Sí existe una área específica para brindar información y atender dudas",1,K10="No, es la misma ventanilla donde se realizan los trámites",0)</f>
        <v>1</v>
      </c>
      <c r="BJ10" s="8" cm="1">
        <f t="array" ref="BJ10">_xlfn.IFS(L10="El mayor número de personas llega a esta oficina conociendo cuáles son los costos, requisitos y tiempos para realizar su trámite",1,L10="El mayor número de personas llega a esta oficina sin conocer cuáles son los costos, requisitos y tiempos para realizar su trámite",0)</f>
        <v>1</v>
      </c>
      <c r="BK10" s="8" cm="1">
        <f t="array" ref="BK10">_xlfn.IFS(M10="Sí",1,M10="No",0)</f>
        <v>1</v>
      </c>
      <c r="BL10" s="8" cm="1">
        <f t="array" ref="BL10">_xlfn.IFS(N10="Sí",1,N10="No recuerdo",0.5,N10="No",0)</f>
        <v>1</v>
      </c>
      <c r="BM10" s="8" cm="1">
        <f t="array" ref="BM10">_xlfn.IFS(O10="Sí",1,O10="No recuerdo",0.5,O10="No",0)</f>
        <v>0.5</v>
      </c>
      <c r="BN10" s="8" cm="1">
        <f t="array" ref="BN10">_xlfn.IFS(P10="Sí",1,P10="No recuerdo",0.5,P10="No",0)</f>
        <v>1</v>
      </c>
      <c r="BO10" s="8" cm="1">
        <f t="array" ref="BO10">_xlfn.IFS(Q10="Sí",1,Q10="No recuerdo",0.5,Q10="No",0)</f>
        <v>1</v>
      </c>
      <c r="BP10" s="8" cm="1">
        <f t="array" ref="BP10">_xlfn.IFS(R10="Sí",1,R10="No recuerdo",0.5,R10="No",0)</f>
        <v>0.5</v>
      </c>
      <c r="BQ10" s="8" cm="1">
        <f t="array" ref="BQ10">_xlfn.IFS(S10="Sí",1,S10="No recuerdo",0.5,S10="No",0)</f>
        <v>1</v>
      </c>
      <c r="BR10" s="8" cm="1">
        <f t="array" ref="BR10">_xlfn.IFS(T10="Han sido buenas (me brindaron nuevos conocimientos para cumplir mejor con mis labores)",1,T10="Han sido malas (no me brindaron nuevos conocimientos para cumplir mejor con mis labores",0)</f>
        <v>1</v>
      </c>
      <c r="BS10" s="8" cm="1">
        <f t="array" ref="BS10">_xlfn.IFS(U10="Actualmente considero que no necesito más capacitaciones para desarrollar mis labores de manera eficiente",1,U10="Actualmente considero que necesito más capacitaciones para desarrollar mis labores de manera eficiente",0)</f>
        <v>0</v>
      </c>
      <c r="BT10" s="8" cm="1">
        <f t="array" ref="BT10">_xlfn.IFS(V10="Pienso que mi desempeño es bueno",1,V10="Pienso que mi desempeño no es ni bueno ni malo (regular)",0.5,V10="Pienso que mi desempeño es malo",0)</f>
        <v>1</v>
      </c>
      <c r="BU10" s="8">
        <v>0</v>
      </c>
      <c r="BV10" s="8" cm="1">
        <f t="array" ref="BV10">_xlfn.IFS(X10="Muy eficiente",1,X10="Regular",0.5,X10="Nada eficiente",0)</f>
        <v>1</v>
      </c>
      <c r="BW10" s="8" cm="1">
        <f t="array" ref="BW10">_xlfn.IFS(Y10="Los tiempos de respuesta son cortos",1,Y10="Los tiempos de respuesta son regulares (ni largos ni cortos)",0.5,Y10="Los tiempos de respuesta son largos",0)</f>
        <v>0.5</v>
      </c>
      <c r="BX10" s="8" cm="1">
        <f t="array" ref="BX10">_xlfn.IFS(Z10="La relación es buena",1,Z10="La relación es regular (ni buena ni mala)",0.5,Z10="La relación es mala",0)</f>
        <v>1</v>
      </c>
      <c r="BY10" s="8" cm="1">
        <f t="array" ref="BY10">_xlfn.IFS(AA10="Pienso que las cargas de trabajo se distribuyen de manera equitativa dentro de esta dependencia",1,AA10="Pienso que las cargas de trabajo NO se distribuyen de manera equitativa dentro de esta dependencia",0)</f>
        <v>1</v>
      </c>
      <c r="BZ10" s="8" cm="1">
        <f t="array" ref="BZ10">_xlfn.IFS(AB10="Sí",1,AB10="No",0)</f>
        <v>1</v>
      </c>
      <c r="CA10" s="8" cm="1">
        <f t="array" ref="CA10">_xlfn.IFS(AC10="Las atiende una persona diferente a a la que atiende los trámites presenciales en ventanilla",1,AC10="Las atiende la misma persona que atiende los trámites presenciales en ventanilla",0)</f>
        <v>0</v>
      </c>
      <c r="CB10" s="8" cm="1">
        <f t="array" ref="CB10">_xlfn.IFS(AD10="Siguen un proceso diferente al de una solicitud presencial en ventanilla",1,AD10="Siguen el mismo proceso que el de una solicitud presencial en ventanilla",0)</f>
        <v>0</v>
      </c>
      <c r="CC10" s="8" cm="1">
        <f t="array" ref="CC10">_xlfn.IFS(AE10="Sí",1,AE10="No",0)</f>
        <v>1</v>
      </c>
      <c r="CD10" s="8" cm="1">
        <f t="array" ref="CD10">_xlfn.IFS(AF10="Sí",1,AF10="No",0)</f>
        <v>1</v>
      </c>
      <c r="CE10" s="8" cm="1">
        <f t="array" ref="CE10">_xlfn.IFS(AG10="Sí",1,AG10="No",0)</f>
        <v>1</v>
      </c>
      <c r="CF10" s="8" cm="1">
        <f t="array" ref="CF10">_xlfn.IFS(AH10="Sí",1,AH10="No",0)</f>
        <v>1</v>
      </c>
      <c r="CG10" s="8" cm="1">
        <f t="array" ref="CG10">_xlfn.IFS(AI10="El horario es adecuado",1,AI10="El horario debería ampliarse",0)</f>
        <v>1</v>
      </c>
      <c r="CH10" s="8" cm="1">
        <f t="array" ref="CH10">_xlfn.IFS(AJ10="Es un buen ambiente de trabajo",1,AJ10="Es un mal ambiente de trabajo",0)</f>
        <v>1</v>
      </c>
      <c r="CI10" s="8" cm="1">
        <f t="array" ref="CI10">_xlfn.IFS(AK10="Mi jefe/jefa es muy abierto (a) y nos escucha para identificar las necesidades y áreas de mejora de la dependencia",1,AK10="Mi jefe/jefa NO es muy abierto (a) y NO nos escucha para identificar las necesidades y áreas de mejora de la dependencia",0)</f>
        <v>1</v>
      </c>
      <c r="CJ10" s="8" cm="1">
        <f t="array" ref="CJ10">_xlfn.IFS(AL10="De acuerdo",0,AL10="Ni de acuerdo ni en desacuerdo",0.5,AL10="En desacuerdo",1)</f>
        <v>0</v>
      </c>
      <c r="CK10" s="8" cm="1">
        <f t="array" ref="CK10">_xlfn.IFS(AM10="De acuerdo",1,AM10="Ni de acuerdo ni en desacuerdo",0.5,AM10="En desacuerdo",0)</f>
        <v>1</v>
      </c>
      <c r="CL10" s="8" cm="1">
        <f t="array" ref="CL10">_xlfn.IFS(AN10="De acuerdo",1,AN10="Ni de acuerdo ni en desacuerdo",0.5,AN10="En desacuerdo",0)</f>
        <v>1</v>
      </c>
      <c r="CM10" s="8" cm="1">
        <f t="array" ref="CM10">_xlfn.IFS(AO10="De acuerdo",0,AO10="Ni de acuerdo ni en desacuerdo",0.5,AO10="En desacuerdo",1)</f>
        <v>1</v>
      </c>
      <c r="CN10" s="8" cm="1">
        <f t="array" ref="CN10">_xlfn.IFS(AP10="De acuerdo",0,AP10="Ni de acuerdo ni en desacuerdo",0.5,AP10="En desacuerdo",1)</f>
        <v>1</v>
      </c>
      <c r="CO10" s="8" cm="1">
        <f t="array" ref="CO10">_xlfn.IFS(AQ10="De acuerdo",1,AQ10="Ni de acuerdo ni en desacuerdo",0.5,AQ10="En desacuerdo",0)</f>
        <v>1</v>
      </c>
      <c r="CP10" s="8" cm="1">
        <f t="array" ref="CP10">_xlfn.IFS(AR10="De acuerdo",1,AR10="Ni de acuerdo ni en desacuerdo",0.5,AR10="En desacuerdo",0)</f>
        <v>1</v>
      </c>
      <c r="CQ10" s="8" cm="1">
        <f t="array" ref="CQ10">_xlfn.IFS(AS10="De acuerdo",0,AS10="Ni de acuerdo ni en desacuerdo",0.5,AS10="En desacuerdo",1)</f>
        <v>1</v>
      </c>
      <c r="CR10" s="8" cm="1">
        <f t="array" ref="CR10">_xlfn.IFS(AT10="De acuerdo",0,AT10="Ni de acuerdo ni en desacuerdo",0.5,AT10="En desacuerdo",1)</f>
        <v>1</v>
      </c>
      <c r="CS10" s="8" cm="1">
        <f t="array" ref="CS10">_xlfn.IFS(AU10="De acuerdo",0,AU10="Ni de acuerdo ni en desacuerdo",0.5,AU10="En desacuerdo",1)</f>
        <v>1</v>
      </c>
      <c r="CT10" s="25" cm="1">
        <f t="array" ref="CT10">_xlfn.IFS(AV10="De acuerdo",1,AV10="Ni de acuerdo ni en desacuerdo",0.5,AV10="En desacuerdo",0)</f>
        <v>1</v>
      </c>
      <c r="CU10" s="8" cm="1">
        <f t="array" ref="CU10">_xlfn.IFS(AW10="De acuerdo",0,AW10="Ni de acuerdo ni en desacuerdo",0.5,AW10="En desacuerdo",1)</f>
        <v>1</v>
      </c>
    </row>
    <row r="11" spans="1:99" x14ac:dyDescent="0.2">
      <c r="A11" s="17">
        <v>118510804866</v>
      </c>
      <c r="B11" s="24" t="s">
        <v>14</v>
      </c>
      <c r="C11" s="24" t="s">
        <v>116</v>
      </c>
      <c r="D11" s="24" t="s">
        <v>86</v>
      </c>
      <c r="E11" s="24" t="s">
        <v>827</v>
      </c>
      <c r="F11" s="24" t="s">
        <v>828</v>
      </c>
      <c r="G11" s="24" t="s">
        <v>829</v>
      </c>
      <c r="H11" s="24" t="s">
        <v>86</v>
      </c>
      <c r="I11" s="24" t="s">
        <v>85</v>
      </c>
      <c r="J11" s="24" t="s">
        <v>830</v>
      </c>
      <c r="K11" s="24" t="s">
        <v>883</v>
      </c>
      <c r="L11" s="24" t="s">
        <v>867</v>
      </c>
      <c r="M11" s="24" t="s">
        <v>85</v>
      </c>
      <c r="N11" s="24" t="s">
        <v>85</v>
      </c>
      <c r="O11" s="24" t="s">
        <v>85</v>
      </c>
      <c r="P11" s="24" t="s">
        <v>85</v>
      </c>
      <c r="Q11" s="24" t="s">
        <v>85</v>
      </c>
      <c r="R11" s="24" t="s">
        <v>85</v>
      </c>
      <c r="S11" s="24" t="s">
        <v>85</v>
      </c>
      <c r="T11" s="24" t="s">
        <v>834</v>
      </c>
      <c r="U11" s="24" t="s">
        <v>835</v>
      </c>
      <c r="V11" s="24" t="s">
        <v>836</v>
      </c>
      <c r="W11" s="24"/>
      <c r="X11" s="24" t="s">
        <v>837</v>
      </c>
      <c r="Y11" s="24" t="s">
        <v>838</v>
      </c>
      <c r="Z11" s="24" t="s">
        <v>839</v>
      </c>
      <c r="AA11" s="24" t="s">
        <v>840</v>
      </c>
      <c r="AB11" s="24" t="s">
        <v>85</v>
      </c>
      <c r="AC11" s="24" t="s">
        <v>841</v>
      </c>
      <c r="AD11" s="24" t="s">
        <v>885</v>
      </c>
      <c r="AE11" s="24" t="s">
        <v>85</v>
      </c>
      <c r="AF11" s="24" t="s">
        <v>85</v>
      </c>
      <c r="AG11" s="24" t="s">
        <v>85</v>
      </c>
      <c r="AH11" s="24" t="s">
        <v>85</v>
      </c>
      <c r="AI11" s="24" t="s">
        <v>843</v>
      </c>
      <c r="AJ11" s="24" t="s">
        <v>844</v>
      </c>
      <c r="AK11" s="24" t="s">
        <v>845</v>
      </c>
      <c r="AL11" s="24" t="s">
        <v>847</v>
      </c>
      <c r="AM11" s="24" t="s">
        <v>847</v>
      </c>
      <c r="AN11" s="24" t="s">
        <v>847</v>
      </c>
      <c r="AO11" s="24" t="s">
        <v>848</v>
      </c>
      <c r="AP11" s="24" t="s">
        <v>848</v>
      </c>
      <c r="AQ11" s="24" t="s">
        <v>847</v>
      </c>
      <c r="AR11" s="24" t="s">
        <v>847</v>
      </c>
      <c r="AS11" s="24" t="s">
        <v>848</v>
      </c>
      <c r="AT11" s="24" t="s">
        <v>848</v>
      </c>
      <c r="AU11" s="24" t="s">
        <v>848</v>
      </c>
      <c r="AV11" s="24" t="s">
        <v>847</v>
      </c>
      <c r="AW11" s="24" t="s">
        <v>848</v>
      </c>
      <c r="AY11" s="17">
        <v>118510804866</v>
      </c>
      <c r="AZ11" s="24" t="s">
        <v>14</v>
      </c>
      <c r="BA11" s="8" cm="1">
        <f t="array" ref="BA11">_xlfn.IFS(C11="Mucho",1,C11="Más o menos",0.5,C11="Nada",0)</f>
        <v>1</v>
      </c>
      <c r="BB11" s="8" cm="1">
        <f t="array" ref="BB11">_xlfn.IFS(D11="No",1,D11="No estoy segura/seguro",0.5,D11="Sí",0)</f>
        <v>1</v>
      </c>
      <c r="BC11" s="8" cm="1">
        <f t="array" ref="BC11">_xlfn.IFS(E11="Es poco",1,E11="Es normal (ni mucho ni poco)",0.5,E11="Es mucho",0)</f>
        <v>0.5</v>
      </c>
      <c r="BD11" s="8" cm="1">
        <f t="array" ref="BD11">_xlfn.IFS(F11="Son pocos",1,F11="Son los necesarios (ni muchos ni pocos)",0.5,F11="Son muchos",0)</f>
        <v>0.5</v>
      </c>
      <c r="BE11" s="8" cm="1">
        <f t="array" ref="BE11">_xlfn.IFS(G11="Es económico",1,G11="Es justo (ni mucho ni poco)",0.5,G11="Es caro",0)</f>
        <v>0.5</v>
      </c>
      <c r="BF11" s="8" cm="1">
        <f t="array" ref="BF11">_xlfn.IFS(H11="No",1,H11="Sí",0)</f>
        <v>1</v>
      </c>
      <c r="BG11" s="8" cm="1">
        <f t="array" ref="BG11">_xlfn.IFS(I11="Sí",1,I11="No sé",0.5,I11="No",0)</f>
        <v>1</v>
      </c>
      <c r="BH11" s="8" cm="1">
        <f t="array" ref="BH11">_xlfn.IFS(J11="El número de personal para atender los trámites en esta dependencia es suficiente",1,J11="Necesitamos más personal para atender los trámites en esta dependencia",0)</f>
        <v>1</v>
      </c>
      <c r="BI11" s="8" cm="1">
        <f t="array" ref="BI11">_xlfn.IFS(K11="Sí existe una área específica para brindar información y atender dudas",1,K11="No, es la misma ventanilla donde se realizan los trámites",0)</f>
        <v>0</v>
      </c>
      <c r="BJ11" s="8" cm="1">
        <f t="array" ref="BJ11">_xlfn.IFS(L11="El mayor número de personas llega a esta oficina conociendo cuáles son los costos, requisitos y tiempos para realizar su trámite",1,L11="El mayor número de personas llega a esta oficina sin conocer cuáles son los costos, requisitos y tiempos para realizar su trámite",0)</f>
        <v>1</v>
      </c>
      <c r="BK11" s="8" cm="1">
        <f t="array" ref="BK11">_xlfn.IFS(M11="Sí",1,M11="No",0)</f>
        <v>1</v>
      </c>
      <c r="BL11" s="8" cm="1">
        <f t="array" ref="BL11">_xlfn.IFS(N11="Sí",1,N11="No recuerdo",0.5,N11="No",0)</f>
        <v>1</v>
      </c>
      <c r="BM11" s="8" cm="1">
        <f t="array" ref="BM11">_xlfn.IFS(O11="Sí",1,O11="No recuerdo",0.5,O11="No",0)</f>
        <v>1</v>
      </c>
      <c r="BN11" s="8" cm="1">
        <f t="array" ref="BN11">_xlfn.IFS(P11="Sí",1,P11="No recuerdo",0.5,P11="No",0)</f>
        <v>1</v>
      </c>
      <c r="BO11" s="8" cm="1">
        <f t="array" ref="BO11">_xlfn.IFS(Q11="Sí",1,Q11="No recuerdo",0.5,Q11="No",0)</f>
        <v>1</v>
      </c>
      <c r="BP11" s="8" cm="1">
        <f t="array" ref="BP11">_xlfn.IFS(R11="Sí",1,R11="No recuerdo",0.5,R11="No",0)</f>
        <v>1</v>
      </c>
      <c r="BQ11" s="8" cm="1">
        <f t="array" ref="BQ11">_xlfn.IFS(S11="Sí",1,S11="No recuerdo",0.5,S11="No",0)</f>
        <v>1</v>
      </c>
      <c r="BR11" s="8" cm="1">
        <f t="array" ref="BR11">_xlfn.IFS(T11="Han sido buenas (me brindaron nuevos conocimientos para cumplir mejor con mis labores)",1,T11="Han sido malas (no me brindaron nuevos conocimientos para cumplir mejor con mis labores",0)</f>
        <v>1</v>
      </c>
      <c r="BS11" s="8" cm="1">
        <f t="array" ref="BS11">_xlfn.IFS(U11="Actualmente considero que no necesito más capacitaciones para desarrollar mis labores de manera eficiente",1,U11="Actualmente considero que necesito más capacitaciones para desarrollar mis labores de manera eficiente",0)</f>
        <v>1</v>
      </c>
      <c r="BT11" s="8" cm="1">
        <f t="array" ref="BT11">_xlfn.IFS(V11="Pienso que mi desempeño es bueno",1,V11="Pienso que mi desempeño no es ni bueno ni malo (regular)",0.5,V11="Pienso que mi desempeño es malo",0)</f>
        <v>1</v>
      </c>
      <c r="BU11" s="8">
        <v>0</v>
      </c>
      <c r="BV11" s="8" cm="1">
        <f t="array" ref="BV11">_xlfn.IFS(X11="Muy eficiente",1,X11="Regular",0.5,X11="Nada eficiente",0)</f>
        <v>1</v>
      </c>
      <c r="BW11" s="8" cm="1">
        <f t="array" ref="BW11">_xlfn.IFS(Y11="Los tiempos de respuesta son cortos",1,Y11="Los tiempos de respuesta son regulares (ni largos ni cortos)",0.5,Y11="Los tiempos de respuesta son largos",0)</f>
        <v>1</v>
      </c>
      <c r="BX11" s="8" cm="1">
        <f t="array" ref="BX11">_xlfn.IFS(Z11="La relación es buena",1,Z11="La relación es regular (ni buena ni mala)",0.5,Z11="La relación es mala",0)</f>
        <v>1</v>
      </c>
      <c r="BY11" s="8" cm="1">
        <f t="array" ref="BY11">_xlfn.IFS(AA11="Pienso que las cargas de trabajo se distribuyen de manera equitativa dentro de esta dependencia",1,AA11="Pienso que las cargas de trabajo NO se distribuyen de manera equitativa dentro de esta dependencia",0)</f>
        <v>1</v>
      </c>
      <c r="BZ11" s="8" cm="1">
        <f t="array" ref="BZ11">_xlfn.IFS(AB11="Sí",1,AB11="No",0)</f>
        <v>1</v>
      </c>
      <c r="CA11" s="8" cm="1">
        <f t="array" ref="CA11">_xlfn.IFS(AC11="Las atiende una persona diferente a a la que atiende los trámites presenciales en ventanilla",1,AC11="Las atiende la misma persona que atiende los trámites presenciales en ventanilla",0)</f>
        <v>1</v>
      </c>
      <c r="CB11" s="8" cm="1">
        <f t="array" ref="CB11">_xlfn.IFS(AD11="Siguen un proceso diferente al de una solicitud presencial en ventanilla",1,AD11="Siguen el mismo proceso que el de una solicitud presencial en ventanilla",0)</f>
        <v>1</v>
      </c>
      <c r="CC11" s="8" cm="1">
        <f t="array" ref="CC11">_xlfn.IFS(AE11="Sí",1,AE11="No",0)</f>
        <v>1</v>
      </c>
      <c r="CD11" s="8" cm="1">
        <f t="array" ref="CD11">_xlfn.IFS(AF11="Sí",1,AF11="No",0)</f>
        <v>1</v>
      </c>
      <c r="CE11" s="8" cm="1">
        <f t="array" ref="CE11">_xlfn.IFS(AG11="Sí",1,AG11="No",0)</f>
        <v>1</v>
      </c>
      <c r="CF11" s="8" cm="1">
        <f t="array" ref="CF11">_xlfn.IFS(AH11="Sí",1,AH11="No",0)</f>
        <v>1</v>
      </c>
      <c r="CG11" s="8" cm="1">
        <f t="array" ref="CG11">_xlfn.IFS(AI11="El horario es adecuado",1,AI11="El horario debería ampliarse",0)</f>
        <v>1</v>
      </c>
      <c r="CH11" s="8" cm="1">
        <f t="array" ref="CH11">_xlfn.IFS(AJ11="Es un buen ambiente de trabajo",1,AJ11="Es un mal ambiente de trabajo",0)</f>
        <v>1</v>
      </c>
      <c r="CI11" s="8" cm="1">
        <f t="array" ref="CI11">_xlfn.IFS(AK11="Mi jefe/jefa es muy abierto (a) y nos escucha para identificar las necesidades y áreas de mejora de la dependencia",1,AK11="Mi jefe/jefa NO es muy abierto (a) y NO nos escucha para identificar las necesidades y áreas de mejora de la dependencia",0)</f>
        <v>1</v>
      </c>
      <c r="CJ11" s="8" cm="1">
        <f t="array" ref="CJ11">_xlfn.IFS(AL11="De acuerdo",0,AL11="Ni de acuerdo ni en desacuerdo",0.5,AL11="En desacuerdo",1)</f>
        <v>0</v>
      </c>
      <c r="CK11" s="8" cm="1">
        <f t="array" ref="CK11">_xlfn.IFS(AM11="De acuerdo",1,AM11="Ni de acuerdo ni en desacuerdo",0.5,AM11="En desacuerdo",0)</f>
        <v>1</v>
      </c>
      <c r="CL11" s="8" cm="1">
        <f t="array" ref="CL11">_xlfn.IFS(AN11="De acuerdo",1,AN11="Ni de acuerdo ni en desacuerdo",0.5,AN11="En desacuerdo",0)</f>
        <v>1</v>
      </c>
      <c r="CM11" s="8" cm="1">
        <f t="array" ref="CM11">_xlfn.IFS(AO11="De acuerdo",0,AO11="Ni de acuerdo ni en desacuerdo",0.5,AO11="En desacuerdo",1)</f>
        <v>1</v>
      </c>
      <c r="CN11" s="8" cm="1">
        <f t="array" ref="CN11">_xlfn.IFS(AP11="De acuerdo",0,AP11="Ni de acuerdo ni en desacuerdo",0.5,AP11="En desacuerdo",1)</f>
        <v>1</v>
      </c>
      <c r="CO11" s="8" cm="1">
        <f t="array" ref="CO11">_xlfn.IFS(AQ11="De acuerdo",1,AQ11="Ni de acuerdo ni en desacuerdo",0.5,AQ11="En desacuerdo",0)</f>
        <v>1</v>
      </c>
      <c r="CP11" s="8" cm="1">
        <f t="array" ref="CP11">_xlfn.IFS(AR11="De acuerdo",1,AR11="Ni de acuerdo ni en desacuerdo",0.5,AR11="En desacuerdo",0)</f>
        <v>1</v>
      </c>
      <c r="CQ11" s="8" cm="1">
        <f t="array" ref="CQ11">_xlfn.IFS(AS11="De acuerdo",0,AS11="Ni de acuerdo ni en desacuerdo",0.5,AS11="En desacuerdo",1)</f>
        <v>1</v>
      </c>
      <c r="CR11" s="8" cm="1">
        <f t="array" ref="CR11">_xlfn.IFS(AT11="De acuerdo",0,AT11="Ni de acuerdo ni en desacuerdo",0.5,AT11="En desacuerdo",1)</f>
        <v>1</v>
      </c>
      <c r="CS11" s="8" cm="1">
        <f t="array" ref="CS11">_xlfn.IFS(AU11="De acuerdo",0,AU11="Ni de acuerdo ni en desacuerdo",0.5,AU11="En desacuerdo",1)</f>
        <v>1</v>
      </c>
      <c r="CT11" s="25" cm="1">
        <f t="array" ref="CT11">_xlfn.IFS(AV11="De acuerdo",1,AV11="Ni de acuerdo ni en desacuerdo",0.5,AV11="En desacuerdo",0)</f>
        <v>1</v>
      </c>
      <c r="CU11" s="8" cm="1">
        <f t="array" ref="CU11">_xlfn.IFS(AW11="De acuerdo",0,AW11="Ni de acuerdo ni en desacuerdo",0.5,AW11="En desacuerdo",1)</f>
        <v>1</v>
      </c>
    </row>
    <row r="12" spans="1:99" x14ac:dyDescent="0.2">
      <c r="A12" s="17">
        <v>118510820892</v>
      </c>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Y12" s="17">
        <v>118510820892</v>
      </c>
      <c r="AZ12" s="24"/>
      <c r="BA12" s="8" t="e" cm="1">
        <f t="array" ref="BA12">_xlfn.IFS(C12="Mucho",1,C12="Más o menos",0.5,C12="Nada",0)</f>
        <v>#N/A</v>
      </c>
      <c r="BB12" s="8" t="e" cm="1">
        <f t="array" ref="BB12">_xlfn.IFS(D12="No",1,D12="No estoy segura/seguro",0.5,D12="Sí",0)</f>
        <v>#N/A</v>
      </c>
      <c r="BC12" s="8" t="e" cm="1">
        <f t="array" ref="BC12">_xlfn.IFS(E12="Es poco",1,E12="Es normal (ni mucho ni poco)",0.5,E12="Es mucho",0)</f>
        <v>#N/A</v>
      </c>
      <c r="BD12" s="8" t="e" cm="1">
        <f t="array" ref="BD12">_xlfn.IFS(F12="Son pocos",1,F12="Son los necesarios (ni muchos ni pocos)",0.5,F12="Son muchos",0)</f>
        <v>#N/A</v>
      </c>
      <c r="BE12" s="8" t="e" cm="1">
        <f t="array" ref="BE12">_xlfn.IFS(G12="Es económico",1,G12="Es justo (ni mucho ni poco)",0.5,G12="Es caro",0)</f>
        <v>#N/A</v>
      </c>
      <c r="BF12" s="8" t="e" cm="1">
        <f t="array" ref="BF12">_xlfn.IFS(H12="No",1,H12="Sí",0)</f>
        <v>#N/A</v>
      </c>
      <c r="BG12" s="8" t="e" cm="1">
        <f t="array" ref="BG12">_xlfn.IFS(I12="Sí",1,I12="No sé",0.5,I12="No",0)</f>
        <v>#N/A</v>
      </c>
      <c r="BH12" s="8" t="e" cm="1">
        <f t="array" ref="BH12">_xlfn.IFS(J12="El número de personal para atender los trámites en esta dependencia es suficiente",1,J12="Necesitamos más personal para atender los trámites en esta dependencia",0)</f>
        <v>#N/A</v>
      </c>
      <c r="BI12" s="8" t="e" cm="1">
        <f t="array" ref="BI12">_xlfn.IFS(K12="Sí existe una área específica para brindar información y atender dudas",1,K12="No, es la misma ventanilla donde se realizan los trámites",0)</f>
        <v>#N/A</v>
      </c>
      <c r="BJ12" s="8" t="e" cm="1">
        <f t="array" ref="BJ12">_xlfn.IFS(L12="El mayor número de personas llega a esta oficina conociendo cuáles son los costos, requisitos y tiempos para realizar su trámite",1,L12="El mayor número de personas llega a esta oficina sin conocer cuáles son los costos, requisitos y tiempos para realizar su trámite",0)</f>
        <v>#N/A</v>
      </c>
      <c r="BK12" s="8" t="e" cm="1">
        <f t="array" ref="BK12">_xlfn.IFS(M12="Sí",1,M12="No",0)</f>
        <v>#N/A</v>
      </c>
      <c r="BL12" s="8" t="e" cm="1">
        <f t="array" ref="BL12">_xlfn.IFS(N12="Sí",1,N12="No recuerdo",0.5,N12="No",0)</f>
        <v>#N/A</v>
      </c>
      <c r="BM12" s="8" t="e" cm="1">
        <f t="array" ref="BM12">_xlfn.IFS(O12="Sí",1,O12="No recuerdo",0.5,O12="No",0)</f>
        <v>#N/A</v>
      </c>
      <c r="BN12" s="8" t="e" cm="1">
        <f t="array" ref="BN12">_xlfn.IFS(P12="Sí",1,P12="No recuerdo",0.5,P12="No",0)</f>
        <v>#N/A</v>
      </c>
      <c r="BO12" s="8" t="e" cm="1">
        <f t="array" ref="BO12">_xlfn.IFS(Q12="Sí",1,Q12="No recuerdo",0.5,Q12="No",0)</f>
        <v>#N/A</v>
      </c>
      <c r="BP12" s="8" t="e" cm="1">
        <f t="array" ref="BP12">_xlfn.IFS(R12="Sí",1,R12="No recuerdo",0.5,R12="No",0)</f>
        <v>#N/A</v>
      </c>
      <c r="BQ12" s="8" t="e" cm="1">
        <f t="array" ref="BQ12">_xlfn.IFS(S12="Sí",1,S12="No recuerdo",0.5,S12="No",0)</f>
        <v>#N/A</v>
      </c>
      <c r="BR12" s="8" t="e" cm="1">
        <f t="array" ref="BR12">_xlfn.IFS(T12="Han sido buenas (me brindaron nuevos conocimientos para cumplir mejor con mis labores)",1,T12="Han sido malas (no me brindaron nuevos conocimientos para cumplir mejor con mis labores",0)</f>
        <v>#N/A</v>
      </c>
      <c r="BS12" s="8" t="e" cm="1">
        <f t="array" ref="BS12">_xlfn.IFS(U12="Actualmente considero que no necesito más capacitaciones para desarrollar mis labores de manera eficiente",1,U12="Actualmente considero que necesito más capacitaciones para desarrollar mis labores de manera eficiente",0)</f>
        <v>#N/A</v>
      </c>
      <c r="BT12" s="8" t="e" cm="1">
        <f t="array" ref="BT12">_xlfn.IFS(V12="Pienso que mi desempeño es bueno",1,V12="Pienso que mi desempeño no es ni bueno ni malo (regular)",0.5,V12="Pienso que mi desempeño es malo",0)</f>
        <v>#N/A</v>
      </c>
      <c r="BU12" s="8" t="e" cm="1">
        <f t="array" ref="BU12">_xlfn.IFS(W12="Sí",1,W12="No",0)</f>
        <v>#N/A</v>
      </c>
      <c r="BV12" s="8" t="e" cm="1">
        <f t="array" ref="BV12">_xlfn.IFS(X12="Muy eficiente",1,X12="Regular",0.5,X12="Nada eficiente",0)</f>
        <v>#N/A</v>
      </c>
      <c r="BW12" s="8" t="e" cm="1">
        <f t="array" ref="BW12">_xlfn.IFS(Y12="Los tiempos de respuesta son cortos",1,Y12="Los tiempos de respuesta son regulares (ni largos ni cortos)",0.5,Y12="Los tiempos de respuesta son largos",0)</f>
        <v>#N/A</v>
      </c>
      <c r="BX12" s="8" t="e" cm="1">
        <f t="array" ref="BX12">_xlfn.IFS(Z12="La relación es buena",1,Z12="La relación es regular (ni buena ni mala)",0.5,Z12="La relación es mala",0)</f>
        <v>#N/A</v>
      </c>
      <c r="BY12" s="8" t="e" cm="1">
        <f t="array" ref="BY12">_xlfn.IFS(AA12="Pienso que las cargas de trabajo se distribuyen de manera equitativa dentro de esta dependencia",1,AA12="Pienso que las cargas de trabajo NO se distribuyen de manera equitativa dentro de esta dependencia",0)</f>
        <v>#N/A</v>
      </c>
      <c r="BZ12" s="8" t="e" cm="1">
        <f t="array" ref="BZ12">_xlfn.IFS(AB12="Sí",1,AB12="No",0)</f>
        <v>#N/A</v>
      </c>
      <c r="CA12" s="8" t="e" cm="1">
        <f t="array" ref="CA12">_xlfn.IFS(AC12="Las atiende una persona diferente a a la que atiende los trámites presenciales en ventanilla",1,AC12="Las atiende la misma persona que atiende los trámites presenciales en ventanilla",0)</f>
        <v>#N/A</v>
      </c>
      <c r="CB12" s="8" t="e" cm="1">
        <f t="array" ref="CB12">_xlfn.IFS(AD12="Siguen un proceso diferente al de una solicitud presencial en ventanilla",1,AD12="Siguen el mismo proceso que el de una solicitud presencial en ventanilla",0)</f>
        <v>#N/A</v>
      </c>
      <c r="CC12" s="8" t="e" cm="1">
        <f t="array" ref="CC12">_xlfn.IFS(AE12="Sí",1,AE12="No",0)</f>
        <v>#N/A</v>
      </c>
      <c r="CD12" s="8" t="e" cm="1">
        <f t="array" ref="CD12">_xlfn.IFS(AF12="Sí",1,AF12="No",0)</f>
        <v>#N/A</v>
      </c>
      <c r="CE12" s="8" t="e" cm="1">
        <f t="array" ref="CE12">_xlfn.IFS(AG12="Sí",1,AG12="No",0)</f>
        <v>#N/A</v>
      </c>
      <c r="CF12" s="8" t="e" cm="1">
        <f t="array" ref="CF12">_xlfn.IFS(AH12="Sí",1,AH12="No",0)</f>
        <v>#N/A</v>
      </c>
      <c r="CG12" s="8" t="e" cm="1">
        <f t="array" ref="CG12">_xlfn.IFS(AI12="El horario es adecuado",1,AI12="El horario debería ampliarse",0)</f>
        <v>#N/A</v>
      </c>
      <c r="CH12" s="8" t="e" cm="1">
        <f t="array" ref="CH12">_xlfn.IFS(AJ12="Es un buen ambiente de trabajo",1,AJ12="Es un mal ambiente de trabajo",0)</f>
        <v>#N/A</v>
      </c>
      <c r="CI12" s="8" t="e" cm="1">
        <f t="array" ref="CI12">_xlfn.IFS(AK12="Mi jefe/jefa es muy abierto (a) y nos escucha para identificar las necesidades y áreas de mejora de la dependencia",1,AK12="Mi jefe/jefa NO es muy abierto (a) y NO nos escucha para identificar las necesidades y áreas de mejora de la dependencia",0)</f>
        <v>#N/A</v>
      </c>
      <c r="CJ12" s="8" t="e" cm="1">
        <f t="array" ref="CJ12">_xlfn.IFS(AL12="De acuerdo",0,AL12="Ni de acuerdo ni en desacuerdo",0.5,AL12="En desacuerdo",1)</f>
        <v>#N/A</v>
      </c>
      <c r="CK12" s="8" t="e" cm="1">
        <f t="array" ref="CK12">_xlfn.IFS(AM12="De acuerdo",1,AM12="Ni de acuerdo ni en desacuerdo",0.5,AM12="En desacuerdo",0)</f>
        <v>#N/A</v>
      </c>
      <c r="CL12" s="8" t="e" cm="1">
        <f t="array" ref="CL12">_xlfn.IFS(AN12="De acuerdo",1,AN12="Ni de acuerdo ni en desacuerdo",0.5,AN12="En desacuerdo",0)</f>
        <v>#N/A</v>
      </c>
      <c r="CM12" s="8" t="e" cm="1">
        <f t="array" ref="CM12">_xlfn.IFS(AO12="De acuerdo",0,AO12="Ni de acuerdo ni en desacuerdo",0.5,AO12="En desacuerdo",1)</f>
        <v>#N/A</v>
      </c>
      <c r="CN12" s="8" t="e" cm="1">
        <f t="array" ref="CN12">_xlfn.IFS(AP12="De acuerdo",0,AP12="Ni de acuerdo ni en desacuerdo",0.5,AP12="En desacuerdo",1)</f>
        <v>#N/A</v>
      </c>
      <c r="CO12" s="8" t="e" cm="1">
        <f t="array" ref="CO12">_xlfn.IFS(AQ12="De acuerdo",1,AQ12="Ni de acuerdo ni en desacuerdo",0.5,AQ12="En desacuerdo",0)</f>
        <v>#N/A</v>
      </c>
      <c r="CP12" s="8" t="e" cm="1">
        <f t="array" ref="CP12">_xlfn.IFS(AR12="De acuerdo",1,AR12="Ni de acuerdo ni en desacuerdo",0.5,AR12="En desacuerdo",0)</f>
        <v>#N/A</v>
      </c>
      <c r="CQ12" s="8" t="e" cm="1">
        <f t="array" ref="CQ12">_xlfn.IFS(AS12="De acuerdo",0,AS12="Ni de acuerdo ni en desacuerdo",0.5,AS12="En desacuerdo",1)</f>
        <v>#N/A</v>
      </c>
      <c r="CR12" s="8" t="e" cm="1">
        <f t="array" ref="CR12">_xlfn.IFS(AT12="De acuerdo",0,AT12="Ni de acuerdo ni en desacuerdo",0.5,AT12="En desacuerdo",1)</f>
        <v>#N/A</v>
      </c>
      <c r="CS12" s="8" t="e" cm="1">
        <f t="array" ref="CS12">_xlfn.IFS(AU12="De acuerdo",0,AU12="Ni de acuerdo ni en desacuerdo",0.5,AU12="En desacuerdo",1)</f>
        <v>#N/A</v>
      </c>
      <c r="CT12" s="25" t="e" cm="1">
        <f t="array" ref="CT12">_xlfn.IFS(AV12="De acuerdo",1,AV12="Ni de acuerdo ni en desacuerdo",0.5,AV12="En desacuerdo",0)</f>
        <v>#N/A</v>
      </c>
      <c r="CU12" s="8" t="e" cm="1">
        <f t="array" ref="CU12">_xlfn.IFS(AW12="De acuerdo",0,AW12="Ni de acuerdo ni en desacuerdo",0.5,AW12="En desacuerdo",1)</f>
        <v>#N/A</v>
      </c>
    </row>
    <row r="13" spans="1:99" x14ac:dyDescent="0.2">
      <c r="A13" s="17">
        <v>118510787614</v>
      </c>
      <c r="B13" s="24" t="s">
        <v>14</v>
      </c>
      <c r="C13" s="24" t="s">
        <v>116</v>
      </c>
      <c r="D13" s="24" t="s">
        <v>86</v>
      </c>
      <c r="E13" s="24" t="s">
        <v>827</v>
      </c>
      <c r="F13" s="24" t="s">
        <v>828</v>
      </c>
      <c r="G13" s="24" t="s">
        <v>829</v>
      </c>
      <c r="H13" s="24" t="s">
        <v>86</v>
      </c>
      <c r="I13" s="24" t="s">
        <v>95</v>
      </c>
      <c r="J13" s="24" t="s">
        <v>830</v>
      </c>
      <c r="K13" s="24" t="s">
        <v>883</v>
      </c>
      <c r="L13" s="24" t="s">
        <v>867</v>
      </c>
      <c r="M13" s="24" t="s">
        <v>86</v>
      </c>
      <c r="N13" s="24"/>
      <c r="O13" s="24"/>
      <c r="P13" s="24"/>
      <c r="Q13" s="24"/>
      <c r="R13" s="24"/>
      <c r="S13" s="24"/>
      <c r="T13" s="24"/>
      <c r="U13" s="24" t="s">
        <v>859</v>
      </c>
      <c r="V13" s="24" t="s">
        <v>836</v>
      </c>
      <c r="W13" s="24"/>
      <c r="X13" s="24" t="s">
        <v>837</v>
      </c>
      <c r="Y13" s="24" t="s">
        <v>861</v>
      </c>
      <c r="Z13" s="24" t="s">
        <v>839</v>
      </c>
      <c r="AA13" s="24" t="s">
        <v>840</v>
      </c>
      <c r="AB13" s="24" t="s">
        <v>85</v>
      </c>
      <c r="AC13" s="24" t="s">
        <v>841</v>
      </c>
      <c r="AD13" s="24" t="s">
        <v>885</v>
      </c>
      <c r="AE13" s="24" t="s">
        <v>85</v>
      </c>
      <c r="AF13" s="24" t="s">
        <v>85</v>
      </c>
      <c r="AG13" s="24" t="s">
        <v>86</v>
      </c>
      <c r="AH13" s="24" t="s">
        <v>85</v>
      </c>
      <c r="AI13" s="24" t="s">
        <v>843</v>
      </c>
      <c r="AJ13" s="24" t="s">
        <v>844</v>
      </c>
      <c r="AK13" s="24" t="s">
        <v>845</v>
      </c>
      <c r="AL13" s="24" t="s">
        <v>847</v>
      </c>
      <c r="AM13" s="24" t="s">
        <v>847</v>
      </c>
      <c r="AN13" s="24" t="s">
        <v>847</v>
      </c>
      <c r="AO13" s="24" t="s">
        <v>848</v>
      </c>
      <c r="AP13" s="24" t="s">
        <v>848</v>
      </c>
      <c r="AQ13" s="24" t="s">
        <v>847</v>
      </c>
      <c r="AR13" s="24" t="s">
        <v>847</v>
      </c>
      <c r="AS13" s="24" t="s">
        <v>847</v>
      </c>
      <c r="AT13" s="24" t="s">
        <v>870</v>
      </c>
      <c r="AU13" s="24" t="s">
        <v>870</v>
      </c>
      <c r="AV13" s="24" t="s">
        <v>847</v>
      </c>
      <c r="AW13" s="24" t="s">
        <v>848</v>
      </c>
      <c r="AY13" s="17">
        <v>118510787614</v>
      </c>
      <c r="AZ13" s="24" t="s">
        <v>14</v>
      </c>
      <c r="BA13" s="8" cm="1">
        <f t="array" ref="BA13">_xlfn.IFS(C13="Mucho",1,C13="Más o menos",0.5,C13="Nada",0)</f>
        <v>1</v>
      </c>
      <c r="BB13" s="8" cm="1">
        <f t="array" ref="BB13">_xlfn.IFS(D13="No",1,D13="No estoy segura/seguro",0.5,D13="Sí",0)</f>
        <v>1</v>
      </c>
      <c r="BC13" s="8" cm="1">
        <f t="array" ref="BC13">_xlfn.IFS(E13="Es poco",1,E13="Es normal (ni mucho ni poco)",0.5,E13="Es mucho",0)</f>
        <v>0.5</v>
      </c>
      <c r="BD13" s="8" cm="1">
        <f t="array" ref="BD13">_xlfn.IFS(F13="Son pocos",1,F13="Son los necesarios (ni muchos ni pocos)",0.5,F13="Son muchos",0)</f>
        <v>0.5</v>
      </c>
      <c r="BE13" s="8" cm="1">
        <f t="array" ref="BE13">_xlfn.IFS(G13="Es económico",1,G13="Es justo (ni mucho ni poco)",0.5,G13="Es caro",0)</f>
        <v>0.5</v>
      </c>
      <c r="BF13" s="8" cm="1">
        <f t="array" ref="BF13">_xlfn.IFS(H13="No",1,H13="Sí",0)</f>
        <v>1</v>
      </c>
      <c r="BG13" s="8" cm="1">
        <f t="array" ref="BG13">_xlfn.IFS(I13="Sí",1,I13="No sé",0.5,I13="No",0)</f>
        <v>0.5</v>
      </c>
      <c r="BH13" s="8" cm="1">
        <f t="array" ref="BH13">_xlfn.IFS(J13="El número de personal para atender los trámites en esta dependencia es suficiente",1,J13="Necesitamos más personal para atender los trámites en esta dependencia",0)</f>
        <v>1</v>
      </c>
      <c r="BI13" s="8" cm="1">
        <f t="array" ref="BI13">_xlfn.IFS(K13="Sí existe una área específica para brindar información y atender dudas",1,K13="No, es la misma ventanilla donde se realizan los trámites",0)</f>
        <v>0</v>
      </c>
      <c r="BJ13" s="8" cm="1">
        <f t="array" ref="BJ13">_xlfn.IFS(L13="El mayor número de personas llega a esta oficina conociendo cuáles son los costos, requisitos y tiempos para realizar su trámite",1,L13="El mayor número de personas llega a esta oficina sin conocer cuáles son los costos, requisitos y tiempos para realizar su trámite",0)</f>
        <v>1</v>
      </c>
      <c r="BK13" s="8" cm="1">
        <f t="array" ref="BK13">_xlfn.IFS(M13="Sí",1,M13="No",0)</f>
        <v>0</v>
      </c>
      <c r="BL13" s="8" t="e" cm="1">
        <f t="array" ref="BL13">_xlfn.IFS(N13="Sí",1,N13="No recuerdo",0.5,N13="No",0)</f>
        <v>#N/A</v>
      </c>
      <c r="BM13" s="8" t="e" cm="1">
        <f t="array" ref="BM13">_xlfn.IFS(O13="Sí",1,O13="No recuerdo",0.5,O13="No",0)</f>
        <v>#N/A</v>
      </c>
      <c r="BN13" s="8" t="e" cm="1">
        <f t="array" ref="BN13">_xlfn.IFS(P13="Sí",1,P13="No recuerdo",0.5,P13="No",0)</f>
        <v>#N/A</v>
      </c>
      <c r="BO13" s="8" t="e" cm="1">
        <f t="array" ref="BO13">_xlfn.IFS(Q13="Sí",1,Q13="No recuerdo",0.5,Q13="No",0)</f>
        <v>#N/A</v>
      </c>
      <c r="BP13" s="8" t="e" cm="1">
        <f t="array" ref="BP13">_xlfn.IFS(R13="Sí",1,R13="No recuerdo",0.5,R13="No",0)</f>
        <v>#N/A</v>
      </c>
      <c r="BQ13" s="8" t="e" cm="1">
        <f t="array" ref="BQ13">_xlfn.IFS(S13="Sí",1,S13="No recuerdo",0.5,S13="No",0)</f>
        <v>#N/A</v>
      </c>
      <c r="BR13" s="8" t="e" cm="1">
        <f t="array" ref="BR13">_xlfn.IFS(T13="Han sido buenas (me brindaron nuevos conocimientos para cumplir mejor con mis labores)",1,T13="Han sido malas (no me brindaron nuevos conocimientos para cumplir mejor con mis labores",0)</f>
        <v>#N/A</v>
      </c>
      <c r="BS13" s="8" cm="1">
        <f t="array" ref="BS13">_xlfn.IFS(U13="Actualmente considero que no necesito más capacitaciones para desarrollar mis labores de manera eficiente",1,U13="Actualmente considero que necesito más capacitaciones para desarrollar mis labores de manera eficiente",0)</f>
        <v>0</v>
      </c>
      <c r="BT13" s="8" cm="1">
        <f t="array" ref="BT13">_xlfn.IFS(V13="Pienso que mi desempeño es bueno",1,V13="Pienso que mi desempeño no es ni bueno ni malo (regular)",0.5,V13="Pienso que mi desempeño es malo",0)</f>
        <v>1</v>
      </c>
      <c r="BU13" s="8" t="e" cm="1">
        <f t="array" ref="BU13">_xlfn.IFS(W13="Sí",1,W13="No",0)</f>
        <v>#N/A</v>
      </c>
      <c r="BV13" s="8" cm="1">
        <f t="array" ref="BV13">_xlfn.IFS(X13="Muy eficiente",1,X13="Regular",0.5,X13="Nada eficiente",0)</f>
        <v>1</v>
      </c>
      <c r="BW13" s="8" cm="1">
        <f t="array" ref="BW13">_xlfn.IFS(Y13="Los tiempos de respuesta son cortos",1,Y13="Los tiempos de respuesta son regulares (ni largos ni cortos)",0.5,Y13="Los tiempos de respuesta son largos",0)</f>
        <v>0.5</v>
      </c>
      <c r="BX13" s="8" cm="1">
        <f t="array" ref="BX13">_xlfn.IFS(Z13="La relación es buena",1,Z13="La relación es regular (ni buena ni mala)",0.5,Z13="La relación es mala",0)</f>
        <v>1</v>
      </c>
      <c r="BY13" s="8" cm="1">
        <f t="array" ref="BY13">_xlfn.IFS(AA13="Pienso que las cargas de trabajo se distribuyen de manera equitativa dentro de esta dependencia",1,AA13="Pienso que las cargas de trabajo NO se distribuyen de manera equitativa dentro de esta dependencia",0)</f>
        <v>1</v>
      </c>
      <c r="BZ13" s="8" cm="1">
        <f t="array" ref="BZ13">_xlfn.IFS(AB13="Sí",1,AB13="No",0)</f>
        <v>1</v>
      </c>
      <c r="CA13" s="8" cm="1">
        <f t="array" ref="CA13">_xlfn.IFS(AC13="Las atiende una persona diferente a a la que atiende los trámites presenciales en ventanilla",1,AC13="Las atiende la misma persona que atiende los trámites presenciales en ventanilla",0)</f>
        <v>1</v>
      </c>
      <c r="CB13" s="8" cm="1">
        <f t="array" ref="CB13">_xlfn.IFS(AD13="Siguen un proceso diferente al de una solicitud presencial en ventanilla",1,AD13="Siguen el mismo proceso que el de una solicitud presencial en ventanilla",0)</f>
        <v>1</v>
      </c>
      <c r="CC13" s="8" cm="1">
        <f t="array" ref="CC13">_xlfn.IFS(AE13="Sí",1,AE13="No",0)</f>
        <v>1</v>
      </c>
      <c r="CD13" s="8" cm="1">
        <f t="array" ref="CD13">_xlfn.IFS(AF13="Sí",1,AF13="No",0)</f>
        <v>1</v>
      </c>
      <c r="CE13" s="8" cm="1">
        <f t="array" ref="CE13">_xlfn.IFS(AG13="Sí",1,AG13="No",0)</f>
        <v>0</v>
      </c>
      <c r="CF13" s="8" cm="1">
        <f t="array" ref="CF13">_xlfn.IFS(AH13="Sí",1,AH13="No",0)</f>
        <v>1</v>
      </c>
      <c r="CG13" s="8" cm="1">
        <f t="array" ref="CG13">_xlfn.IFS(AI13="El horario es adecuado",1,AI13="El horario debería ampliarse",0)</f>
        <v>1</v>
      </c>
      <c r="CH13" s="8" cm="1">
        <f t="array" ref="CH13">_xlfn.IFS(AJ13="Es un buen ambiente de trabajo",1,AJ13="Es un mal ambiente de trabajo",0)</f>
        <v>1</v>
      </c>
      <c r="CI13" s="8" cm="1">
        <f t="array" ref="CI13">_xlfn.IFS(AK13="Mi jefe/jefa es muy abierto (a) y nos escucha para identificar las necesidades y áreas de mejora de la dependencia",1,AK13="Mi jefe/jefa NO es muy abierto (a) y NO nos escucha para identificar las necesidades y áreas de mejora de la dependencia",0)</f>
        <v>1</v>
      </c>
      <c r="CJ13" s="8" cm="1">
        <f t="array" ref="CJ13">_xlfn.IFS(AL13="De acuerdo",0,AL13="Ni de acuerdo ni en desacuerdo",0.5,AL13="En desacuerdo",1)</f>
        <v>0</v>
      </c>
      <c r="CK13" s="8" cm="1">
        <f t="array" ref="CK13">_xlfn.IFS(AM13="De acuerdo",1,AM13="Ni de acuerdo ni en desacuerdo",0.5,AM13="En desacuerdo",0)</f>
        <v>1</v>
      </c>
      <c r="CL13" s="8" cm="1">
        <f t="array" ref="CL13">_xlfn.IFS(AN13="De acuerdo",1,AN13="Ni de acuerdo ni en desacuerdo",0.5,AN13="En desacuerdo",0)</f>
        <v>1</v>
      </c>
      <c r="CM13" s="8" cm="1">
        <f t="array" ref="CM13">_xlfn.IFS(AO13="De acuerdo",0,AO13="Ni de acuerdo ni en desacuerdo",0.5,AO13="En desacuerdo",1)</f>
        <v>1</v>
      </c>
      <c r="CN13" s="8" cm="1">
        <f t="array" ref="CN13">_xlfn.IFS(AP13="De acuerdo",0,AP13="Ni de acuerdo ni en desacuerdo",0.5,AP13="En desacuerdo",1)</f>
        <v>1</v>
      </c>
      <c r="CO13" s="8" cm="1">
        <f t="array" ref="CO13">_xlfn.IFS(AQ13="De acuerdo",1,AQ13="Ni de acuerdo ni en desacuerdo",0.5,AQ13="En desacuerdo",0)</f>
        <v>1</v>
      </c>
      <c r="CP13" s="8" cm="1">
        <f t="array" ref="CP13">_xlfn.IFS(AR13="De acuerdo",1,AR13="Ni de acuerdo ni en desacuerdo",0.5,AR13="En desacuerdo",0)</f>
        <v>1</v>
      </c>
      <c r="CQ13" s="8" cm="1">
        <f t="array" ref="CQ13">_xlfn.IFS(AS13="De acuerdo",0,AS13="Ni de acuerdo ni en desacuerdo",0.5,AS13="En desacuerdo",1)</f>
        <v>0</v>
      </c>
      <c r="CR13" s="8" cm="1">
        <f t="array" ref="CR13">_xlfn.IFS(AT13="De acuerdo",0,AT13="Ni de acuerdo ni en desacuerdo",0.5,AT13="En desacuerdo",1)</f>
        <v>0.5</v>
      </c>
      <c r="CS13" s="8" cm="1">
        <f t="array" ref="CS13">_xlfn.IFS(AU13="De acuerdo",0,AU13="Ni de acuerdo ni en desacuerdo",0.5,AU13="En desacuerdo",1)</f>
        <v>0.5</v>
      </c>
      <c r="CT13" s="25" cm="1">
        <f t="array" ref="CT13">_xlfn.IFS(AV13="De acuerdo",1,AV13="Ni de acuerdo ni en desacuerdo",0.5,AV13="En desacuerdo",0)</f>
        <v>1</v>
      </c>
      <c r="CU13" s="8" cm="1">
        <f t="array" ref="CU13">_xlfn.IFS(AW13="De acuerdo",0,AW13="Ni de acuerdo ni en desacuerdo",0.5,AW13="En desacuerdo",1)</f>
        <v>1</v>
      </c>
    </row>
    <row r="14" spans="1:99" x14ac:dyDescent="0.2">
      <c r="A14" s="17">
        <v>118510806636</v>
      </c>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Y14" s="17">
        <v>118510806636</v>
      </c>
      <c r="AZ14" s="24"/>
      <c r="BA14" s="8" t="e" cm="1">
        <f t="array" ref="BA14">_xlfn.IFS(C14="Mucho",1,C14="Más o menos",0.5,C14="Nada",0)</f>
        <v>#N/A</v>
      </c>
      <c r="BB14" s="8" t="e" cm="1">
        <f t="array" ref="BB14">_xlfn.IFS(D14="No",1,D14="No estoy segura/seguro",0.5,D14="Sí",0)</f>
        <v>#N/A</v>
      </c>
      <c r="BC14" s="8" t="e" cm="1">
        <f t="array" ref="BC14">_xlfn.IFS(E14="Es poco",1,E14="Es normal (ni mucho ni poco)",0.5,E14="Es mucho",0)</f>
        <v>#N/A</v>
      </c>
      <c r="BD14" s="8" t="e" cm="1">
        <f t="array" ref="BD14">_xlfn.IFS(F14="Son pocos",1,F14="Son los necesarios (ni muchos ni pocos)",0.5,F14="Son muchos",0)</f>
        <v>#N/A</v>
      </c>
      <c r="BE14" s="8" t="e" cm="1">
        <f t="array" ref="BE14">_xlfn.IFS(G14="Es económico",1,G14="Es justo (ni mucho ni poco)",0.5,G14="Es caro",0)</f>
        <v>#N/A</v>
      </c>
      <c r="BF14" s="8" t="e" cm="1">
        <f t="array" ref="BF14">_xlfn.IFS(H14="No",1,H14="Sí",0)</f>
        <v>#N/A</v>
      </c>
      <c r="BG14" s="8" t="e" cm="1">
        <f t="array" ref="BG14">_xlfn.IFS(I14="Sí",1,I14="No sé",0.5,I14="No",0)</f>
        <v>#N/A</v>
      </c>
      <c r="BH14" s="8" t="e" cm="1">
        <f t="array" ref="BH14">_xlfn.IFS(J14="El número de personal para atender los trámites en esta dependencia es suficiente",1,J14="Necesitamos más personal para atender los trámites en esta dependencia",0)</f>
        <v>#N/A</v>
      </c>
      <c r="BI14" s="8" t="e" cm="1">
        <f t="array" ref="BI14">_xlfn.IFS(K14="Sí existe una área específica para brindar información y atender dudas",1,K14="No, es la misma ventanilla donde se realizan los trámites",0)</f>
        <v>#N/A</v>
      </c>
      <c r="BJ14" s="8" t="e" cm="1">
        <f t="array" ref="BJ14">_xlfn.IFS(L14="El mayor número de personas llega a esta oficina conociendo cuáles son los costos, requisitos y tiempos para realizar su trámite",1,L14="El mayor número de personas llega a esta oficina sin conocer cuáles son los costos, requisitos y tiempos para realizar su trámite",0)</f>
        <v>#N/A</v>
      </c>
      <c r="BK14" s="8" t="e" cm="1">
        <f t="array" ref="BK14">_xlfn.IFS(M14="Sí",1,M14="No",0)</f>
        <v>#N/A</v>
      </c>
      <c r="BL14" s="8" t="e" cm="1">
        <f t="array" ref="BL14">_xlfn.IFS(N14="Sí",1,N14="No recuerdo",0.5,N14="No",0)</f>
        <v>#N/A</v>
      </c>
      <c r="BM14" s="8" t="e" cm="1">
        <f t="array" ref="BM14">_xlfn.IFS(O14="Sí",1,O14="No recuerdo",0.5,O14="No",0)</f>
        <v>#N/A</v>
      </c>
      <c r="BN14" s="8" t="e" cm="1">
        <f t="array" ref="BN14">_xlfn.IFS(P14="Sí",1,P14="No recuerdo",0.5,P14="No",0)</f>
        <v>#N/A</v>
      </c>
      <c r="BO14" s="8" t="e" cm="1">
        <f t="array" ref="BO14">_xlfn.IFS(Q14="Sí",1,Q14="No recuerdo",0.5,Q14="No",0)</f>
        <v>#N/A</v>
      </c>
      <c r="BP14" s="8" t="e" cm="1">
        <f t="array" ref="BP14">_xlfn.IFS(R14="Sí",1,R14="No recuerdo",0.5,R14="No",0)</f>
        <v>#N/A</v>
      </c>
      <c r="BQ14" s="8" t="e" cm="1">
        <f t="array" ref="BQ14">_xlfn.IFS(S14="Sí",1,S14="No recuerdo",0.5,S14="No",0)</f>
        <v>#N/A</v>
      </c>
      <c r="BR14" s="8" t="e" cm="1">
        <f t="array" ref="BR14">_xlfn.IFS(T14="Han sido buenas (me brindaron nuevos conocimientos para cumplir mejor con mis labores)",1,T14="Han sido malas (no me brindaron nuevos conocimientos para cumplir mejor con mis labores",0)</f>
        <v>#N/A</v>
      </c>
      <c r="BS14" s="8" t="e" cm="1">
        <f t="array" ref="BS14">_xlfn.IFS(U14="Actualmente considero que no necesito más capacitaciones para desarrollar mis labores de manera eficiente",1,U14="Actualmente considero que necesito más capacitaciones para desarrollar mis labores de manera eficiente",0)</f>
        <v>#N/A</v>
      </c>
      <c r="BT14" s="8" t="e" cm="1">
        <f t="array" ref="BT14">_xlfn.IFS(V14="Pienso que mi desempeño es bueno",1,V14="Pienso que mi desempeño no es ni bueno ni malo (regular)",0.5,V14="Pienso que mi desempeño es malo",0)</f>
        <v>#N/A</v>
      </c>
      <c r="BU14" s="8" t="e" cm="1">
        <f t="array" ref="BU14">_xlfn.IFS(W14="Sí",1,W14="No",0)</f>
        <v>#N/A</v>
      </c>
      <c r="BV14" s="8" t="e" cm="1">
        <f t="array" ref="BV14">_xlfn.IFS(X14="Muy eficiente",1,X14="Regular",0.5,X14="Nada eficiente",0)</f>
        <v>#N/A</v>
      </c>
      <c r="BW14" s="8" t="e" cm="1">
        <f t="array" ref="BW14">_xlfn.IFS(Y14="Los tiempos de respuesta son cortos",1,Y14="Los tiempos de respuesta son regulares (ni largos ni cortos)",0.5,Y14="Los tiempos de respuesta son largos",0)</f>
        <v>#N/A</v>
      </c>
      <c r="BX14" s="8" t="e" cm="1">
        <f t="array" ref="BX14">_xlfn.IFS(Z14="La relación es buena",1,Z14="La relación es regular (ni buena ni mala)",0.5,Z14="La relación es mala",0)</f>
        <v>#N/A</v>
      </c>
      <c r="BY14" s="8" t="e" cm="1">
        <f t="array" ref="BY14">_xlfn.IFS(AA14="Pienso que las cargas de trabajo se distribuyen de manera equitativa dentro de esta dependencia",1,AA14="Pienso que las cargas de trabajo NO se distribuyen de manera equitativa dentro de esta dependencia",0)</f>
        <v>#N/A</v>
      </c>
      <c r="BZ14" s="8" t="e" cm="1">
        <f t="array" ref="BZ14">_xlfn.IFS(AB14="Sí",1,AB14="No",0)</f>
        <v>#N/A</v>
      </c>
      <c r="CA14" s="8" t="e" cm="1">
        <f t="array" ref="CA14">_xlfn.IFS(AC14="Las atiende una persona diferente a a la que atiende los trámites presenciales en ventanilla",1,AC14="Las atiende la misma persona que atiende los trámites presenciales en ventanilla",0)</f>
        <v>#N/A</v>
      </c>
      <c r="CB14" s="8" t="e" cm="1">
        <f t="array" ref="CB14">_xlfn.IFS(AD14="Siguen un proceso diferente al de una solicitud presencial en ventanilla",1,AD14="Siguen el mismo proceso que el de una solicitud presencial en ventanilla",0)</f>
        <v>#N/A</v>
      </c>
      <c r="CC14" s="8" t="e" cm="1">
        <f t="array" ref="CC14">_xlfn.IFS(AE14="Sí",1,AE14="No",0)</f>
        <v>#N/A</v>
      </c>
      <c r="CD14" s="8" t="e" cm="1">
        <f t="array" ref="CD14">_xlfn.IFS(AF14="Sí",1,AF14="No",0)</f>
        <v>#N/A</v>
      </c>
      <c r="CE14" s="8" t="e" cm="1">
        <f t="array" ref="CE14">_xlfn.IFS(AG14="Sí",1,AG14="No",0)</f>
        <v>#N/A</v>
      </c>
      <c r="CF14" s="8" t="e" cm="1">
        <f t="array" ref="CF14">_xlfn.IFS(AH14="Sí",1,AH14="No",0)</f>
        <v>#N/A</v>
      </c>
      <c r="CG14" s="8" t="e" cm="1">
        <f t="array" ref="CG14">_xlfn.IFS(AI14="El horario es adecuado",1,AI14="El horario debería ampliarse",0)</f>
        <v>#N/A</v>
      </c>
      <c r="CH14" s="8" t="e" cm="1">
        <f t="array" ref="CH14">_xlfn.IFS(AJ14="Es un buen ambiente de trabajo",1,AJ14="Es un mal ambiente de trabajo",0)</f>
        <v>#N/A</v>
      </c>
      <c r="CI14" s="8" t="e" cm="1">
        <f t="array" ref="CI14">_xlfn.IFS(AK14="Mi jefe/jefa es muy abierto (a) y nos escucha para identificar las necesidades y áreas de mejora de la dependencia",1,AK14="Mi jefe/jefa NO es muy abierto (a) y NO nos escucha para identificar las necesidades y áreas de mejora de la dependencia",0)</f>
        <v>#N/A</v>
      </c>
      <c r="CJ14" s="8" t="e" cm="1">
        <f t="array" ref="CJ14">_xlfn.IFS(AL14="De acuerdo",0,AL14="Ni de acuerdo ni en desacuerdo",0.5,AL14="En desacuerdo",1)</f>
        <v>#N/A</v>
      </c>
      <c r="CK14" s="8" t="e" cm="1">
        <f t="array" ref="CK14">_xlfn.IFS(AM14="De acuerdo",1,AM14="Ni de acuerdo ni en desacuerdo",0.5,AM14="En desacuerdo",0)</f>
        <v>#N/A</v>
      </c>
      <c r="CL14" s="8" t="e" cm="1">
        <f t="array" ref="CL14">_xlfn.IFS(AN14="De acuerdo",1,AN14="Ni de acuerdo ni en desacuerdo",0.5,AN14="En desacuerdo",0)</f>
        <v>#N/A</v>
      </c>
      <c r="CM14" s="8" t="e" cm="1">
        <f t="array" ref="CM14">_xlfn.IFS(AO14="De acuerdo",0,AO14="Ni de acuerdo ni en desacuerdo",0.5,AO14="En desacuerdo",1)</f>
        <v>#N/A</v>
      </c>
      <c r="CN14" s="8" t="e" cm="1">
        <f t="array" ref="CN14">_xlfn.IFS(AP14="De acuerdo",0,AP14="Ni de acuerdo ni en desacuerdo",0.5,AP14="En desacuerdo",1)</f>
        <v>#N/A</v>
      </c>
      <c r="CO14" s="8" t="e" cm="1">
        <f t="array" ref="CO14">_xlfn.IFS(AQ14="De acuerdo",1,AQ14="Ni de acuerdo ni en desacuerdo",0.5,AQ14="En desacuerdo",0)</f>
        <v>#N/A</v>
      </c>
      <c r="CP14" s="8" t="e" cm="1">
        <f t="array" ref="CP14">_xlfn.IFS(AR14="De acuerdo",1,AR14="Ni de acuerdo ni en desacuerdo",0.5,AR14="En desacuerdo",0)</f>
        <v>#N/A</v>
      </c>
      <c r="CQ14" s="8" t="e" cm="1">
        <f t="array" ref="CQ14">_xlfn.IFS(AS14="De acuerdo",0,AS14="Ni de acuerdo ni en desacuerdo",0.5,AS14="En desacuerdo",1)</f>
        <v>#N/A</v>
      </c>
      <c r="CR14" s="8" t="e" cm="1">
        <f t="array" ref="CR14">_xlfn.IFS(AT14="De acuerdo",0,AT14="Ni de acuerdo ni en desacuerdo",0.5,AT14="En desacuerdo",1)</f>
        <v>#N/A</v>
      </c>
      <c r="CS14" s="8" t="e" cm="1">
        <f t="array" ref="CS14">_xlfn.IFS(AU14="De acuerdo",0,AU14="Ni de acuerdo ni en desacuerdo",0.5,AU14="En desacuerdo",1)</f>
        <v>#N/A</v>
      </c>
      <c r="CT14" s="25" t="e" cm="1">
        <f t="array" ref="CT14">_xlfn.IFS(AV14="De acuerdo",1,AV14="Ni de acuerdo ni en desacuerdo",0.5,AV14="En desacuerdo",0)</f>
        <v>#N/A</v>
      </c>
      <c r="CU14" s="8" t="e" cm="1">
        <f t="array" ref="CU14">_xlfn.IFS(AW14="De acuerdo",0,AW14="Ni de acuerdo ni en desacuerdo",0.5,AW14="En desacuerdo",1)</f>
        <v>#N/A</v>
      </c>
    </row>
    <row r="15" spans="1:99" x14ac:dyDescent="0.2">
      <c r="A15" s="17">
        <v>118510787562</v>
      </c>
      <c r="B15" s="24" t="s">
        <v>14</v>
      </c>
      <c r="C15" s="24" t="s">
        <v>116</v>
      </c>
      <c r="D15" s="24" t="s">
        <v>86</v>
      </c>
      <c r="E15" s="24" t="s">
        <v>827</v>
      </c>
      <c r="F15" s="24" t="s">
        <v>828</v>
      </c>
      <c r="G15" s="24" t="s">
        <v>829</v>
      </c>
      <c r="H15" s="24" t="s">
        <v>85</v>
      </c>
      <c r="I15" s="24" t="s">
        <v>85</v>
      </c>
      <c r="J15" s="24" t="s">
        <v>830</v>
      </c>
      <c r="K15" s="24" t="s">
        <v>831</v>
      </c>
      <c r="L15" s="24" t="s">
        <v>832</v>
      </c>
      <c r="M15" s="24" t="s">
        <v>85</v>
      </c>
      <c r="N15" s="24" t="s">
        <v>85</v>
      </c>
      <c r="O15" s="24" t="s">
        <v>85</v>
      </c>
      <c r="P15" s="24" t="s">
        <v>85</v>
      </c>
      <c r="Q15" s="24" t="s">
        <v>85</v>
      </c>
      <c r="R15" s="24" t="s">
        <v>85</v>
      </c>
      <c r="S15" s="24" t="s">
        <v>85</v>
      </c>
      <c r="T15" s="24" t="s">
        <v>834</v>
      </c>
      <c r="U15" s="24" t="s">
        <v>859</v>
      </c>
      <c r="V15" s="24" t="s">
        <v>836</v>
      </c>
      <c r="W15" s="24"/>
      <c r="X15" s="24" t="s">
        <v>837</v>
      </c>
      <c r="Y15" s="24" t="s">
        <v>861</v>
      </c>
      <c r="Z15" s="24" t="s">
        <v>839</v>
      </c>
      <c r="AA15" s="24" t="s">
        <v>840</v>
      </c>
      <c r="AB15" s="24" t="s">
        <v>85</v>
      </c>
      <c r="AC15" s="24" t="s">
        <v>841</v>
      </c>
      <c r="AD15" s="24" t="s">
        <v>842</v>
      </c>
      <c r="AE15" s="24" t="s">
        <v>85</v>
      </c>
      <c r="AF15" s="24" t="s">
        <v>85</v>
      </c>
      <c r="AG15" s="24" t="s">
        <v>85</v>
      </c>
      <c r="AH15" s="24" t="s">
        <v>85</v>
      </c>
      <c r="AI15" s="24" t="s">
        <v>843</v>
      </c>
      <c r="AJ15" s="24" t="s">
        <v>844</v>
      </c>
      <c r="AK15" s="24" t="s">
        <v>845</v>
      </c>
      <c r="AL15" s="24" t="s">
        <v>847</v>
      </c>
      <c r="AM15" s="24" t="s">
        <v>847</v>
      </c>
      <c r="AN15" s="24" t="s">
        <v>847</v>
      </c>
      <c r="AO15" s="24" t="s">
        <v>848</v>
      </c>
      <c r="AP15" s="24" t="s">
        <v>848</v>
      </c>
      <c r="AQ15" s="24" t="s">
        <v>847</v>
      </c>
      <c r="AR15" s="24" t="s">
        <v>847</v>
      </c>
      <c r="AS15" s="24" t="s">
        <v>848</v>
      </c>
      <c r="AT15" s="24" t="s">
        <v>848</v>
      </c>
      <c r="AU15" s="24" t="s">
        <v>870</v>
      </c>
      <c r="AV15" s="24" t="s">
        <v>847</v>
      </c>
      <c r="AW15" s="24" t="s">
        <v>848</v>
      </c>
      <c r="AY15" s="17">
        <v>118510787562</v>
      </c>
      <c r="AZ15" s="24" t="s">
        <v>14</v>
      </c>
      <c r="BA15" s="8" cm="1">
        <f t="array" ref="BA15">_xlfn.IFS(C15="Mucho",1,C15="Más o menos",0.5,C15="Nada",0)</f>
        <v>1</v>
      </c>
      <c r="BB15" s="8" cm="1">
        <f t="array" ref="BB15">_xlfn.IFS(D15="No",1,D15="No estoy segura/seguro",0.5,D15="Sí",0)</f>
        <v>1</v>
      </c>
      <c r="BC15" s="8" cm="1">
        <f t="array" ref="BC15">_xlfn.IFS(E15="Es poco",1,E15="Es normal (ni mucho ni poco)",0.5,E15="Es mucho",0)</f>
        <v>0.5</v>
      </c>
      <c r="BD15" s="8" cm="1">
        <f t="array" ref="BD15">_xlfn.IFS(F15="Son pocos",1,F15="Son los necesarios (ni muchos ni pocos)",0.5,F15="Son muchos",0)</f>
        <v>0.5</v>
      </c>
      <c r="BE15" s="8" cm="1">
        <f t="array" ref="BE15">_xlfn.IFS(G15="Es económico",1,G15="Es justo (ni mucho ni poco)",0.5,G15="Es caro",0)</f>
        <v>0.5</v>
      </c>
      <c r="BF15" s="8" cm="1">
        <f t="array" ref="BF15">_xlfn.IFS(H15="No",1,H15="Sí",0)</f>
        <v>0</v>
      </c>
      <c r="BG15" s="8" cm="1">
        <f t="array" ref="BG15">_xlfn.IFS(I15="Sí",1,I15="No sé",0.5,I15="No",0)</f>
        <v>1</v>
      </c>
      <c r="BH15" s="8" cm="1">
        <f t="array" ref="BH15">_xlfn.IFS(J15="El número de personal para atender los trámites en esta dependencia es suficiente",1,J15="Necesitamos más personal para atender los trámites en esta dependencia",0)</f>
        <v>1</v>
      </c>
      <c r="BI15" s="8" cm="1">
        <f t="array" ref="BI15">_xlfn.IFS(K15="Sí existe una área específica para brindar información y atender dudas",1,K15="No, es la misma ventanilla donde se realizan los trámites",0)</f>
        <v>1</v>
      </c>
      <c r="BJ15" s="8" cm="1">
        <f t="array" ref="BJ15">_xlfn.IFS(L15="El mayor número de personas llega a esta oficina conociendo cuáles son los costos, requisitos y tiempos para realizar su trámite",1,L15="El mayor número de personas llega a esta oficina sin conocer cuáles son los costos, requisitos y tiempos para realizar su trámite",0)</f>
        <v>0</v>
      </c>
      <c r="BK15" s="8" cm="1">
        <f t="array" ref="BK15">_xlfn.IFS(M15="Sí",1,M15="No",0)</f>
        <v>1</v>
      </c>
      <c r="BL15" s="8" cm="1">
        <f t="array" ref="BL15">_xlfn.IFS(N15="Sí",1,N15="No recuerdo",0.5,N15="No",0)</f>
        <v>1</v>
      </c>
      <c r="BM15" s="8" cm="1">
        <f t="array" ref="BM15">_xlfn.IFS(O15="Sí",1,O15="No recuerdo",0.5,O15="No",0)</f>
        <v>1</v>
      </c>
      <c r="BN15" s="8" cm="1">
        <f t="array" ref="BN15">_xlfn.IFS(P15="Sí",1,P15="No recuerdo",0.5,P15="No",0)</f>
        <v>1</v>
      </c>
      <c r="BO15" s="8" cm="1">
        <f t="array" ref="BO15">_xlfn.IFS(Q15="Sí",1,Q15="No recuerdo",0.5,Q15="No",0)</f>
        <v>1</v>
      </c>
      <c r="BP15" s="8" cm="1">
        <f t="array" ref="BP15">_xlfn.IFS(R15="Sí",1,R15="No recuerdo",0.5,R15="No",0)</f>
        <v>1</v>
      </c>
      <c r="BQ15" s="8" cm="1">
        <f t="array" ref="BQ15">_xlfn.IFS(S15="Sí",1,S15="No recuerdo",0.5,S15="No",0)</f>
        <v>1</v>
      </c>
      <c r="BR15" s="8" cm="1">
        <f t="array" ref="BR15">_xlfn.IFS(T15="Han sido buenas (me brindaron nuevos conocimientos para cumplir mejor con mis labores)",1,T15="Han sido malas (no me brindaron nuevos conocimientos para cumplir mejor con mis labores",0)</f>
        <v>1</v>
      </c>
      <c r="BS15" s="8" cm="1">
        <f t="array" ref="BS15">_xlfn.IFS(U15="Actualmente considero que no necesito más capacitaciones para desarrollar mis labores de manera eficiente",1,U15="Actualmente considero que necesito más capacitaciones para desarrollar mis labores de manera eficiente",0)</f>
        <v>0</v>
      </c>
      <c r="BT15" s="8" cm="1">
        <f t="array" ref="BT15">_xlfn.IFS(V15="Pienso que mi desempeño es bueno",1,V15="Pienso que mi desempeño no es ni bueno ni malo (regular)",0.5,V15="Pienso que mi desempeño es malo",0)</f>
        <v>1</v>
      </c>
      <c r="BU15" s="8">
        <v>0</v>
      </c>
      <c r="BV15" s="8" cm="1">
        <f t="array" ref="BV15">_xlfn.IFS(X15="Muy eficiente",1,X15="Regular",0.5,X15="Nada eficiente",0)</f>
        <v>1</v>
      </c>
      <c r="BW15" s="8" cm="1">
        <f t="array" ref="BW15">_xlfn.IFS(Y15="Los tiempos de respuesta son cortos",1,Y15="Los tiempos de respuesta son regulares (ni largos ni cortos)",0.5,Y15="Los tiempos de respuesta son largos",0)</f>
        <v>0.5</v>
      </c>
      <c r="BX15" s="8" cm="1">
        <f t="array" ref="BX15">_xlfn.IFS(Z15="La relación es buena",1,Z15="La relación es regular (ni buena ni mala)",0.5,Z15="La relación es mala",0)</f>
        <v>1</v>
      </c>
      <c r="BY15" s="8" cm="1">
        <f t="array" ref="BY15">_xlfn.IFS(AA15="Pienso que las cargas de trabajo se distribuyen de manera equitativa dentro de esta dependencia",1,AA15="Pienso que las cargas de trabajo NO se distribuyen de manera equitativa dentro de esta dependencia",0)</f>
        <v>1</v>
      </c>
      <c r="BZ15" s="8" cm="1">
        <f t="array" ref="BZ15">_xlfn.IFS(AB15="Sí",1,AB15="No",0)</f>
        <v>1</v>
      </c>
      <c r="CA15" s="8" cm="1">
        <f t="array" ref="CA15">_xlfn.IFS(AC15="Las atiende una persona diferente a a la que atiende los trámites presenciales en ventanilla",1,AC15="Las atiende la misma persona que atiende los trámites presenciales en ventanilla",0)</f>
        <v>1</v>
      </c>
      <c r="CB15" s="8" cm="1">
        <f t="array" ref="CB15">_xlfn.IFS(AD15="Siguen un proceso diferente al de una solicitud presencial en ventanilla",1,AD15="Siguen el mismo proceso que el de una solicitud presencial en ventanilla",0)</f>
        <v>0</v>
      </c>
      <c r="CC15" s="8" cm="1">
        <f t="array" ref="CC15">_xlfn.IFS(AE15="Sí",1,AE15="No",0)</f>
        <v>1</v>
      </c>
      <c r="CD15" s="8" cm="1">
        <f t="array" ref="CD15">_xlfn.IFS(AF15="Sí",1,AF15="No",0)</f>
        <v>1</v>
      </c>
      <c r="CE15" s="8" cm="1">
        <f t="array" ref="CE15">_xlfn.IFS(AG15="Sí",1,AG15="No",0)</f>
        <v>1</v>
      </c>
      <c r="CF15" s="8" cm="1">
        <f t="array" ref="CF15">_xlfn.IFS(AH15="Sí",1,AH15="No",0)</f>
        <v>1</v>
      </c>
      <c r="CG15" s="8" cm="1">
        <f t="array" ref="CG15">_xlfn.IFS(AI15="El horario es adecuado",1,AI15="El horario debería ampliarse",0)</f>
        <v>1</v>
      </c>
      <c r="CH15" s="8" cm="1">
        <f t="array" ref="CH15">_xlfn.IFS(AJ15="Es un buen ambiente de trabajo",1,AJ15="Es un mal ambiente de trabajo",0)</f>
        <v>1</v>
      </c>
      <c r="CI15" s="8" cm="1">
        <f t="array" ref="CI15">_xlfn.IFS(AK15="Mi jefe/jefa es muy abierto (a) y nos escucha para identificar las necesidades y áreas de mejora de la dependencia",1,AK15="Mi jefe/jefa NO es muy abierto (a) y NO nos escucha para identificar las necesidades y áreas de mejora de la dependencia",0)</f>
        <v>1</v>
      </c>
      <c r="CJ15" s="8" cm="1">
        <f t="array" ref="CJ15">_xlfn.IFS(AL15="De acuerdo",0,AL15="Ni de acuerdo ni en desacuerdo",0.5,AL15="En desacuerdo",1)</f>
        <v>0</v>
      </c>
      <c r="CK15" s="8" cm="1">
        <f t="array" ref="CK15">_xlfn.IFS(AM15="De acuerdo",1,AM15="Ni de acuerdo ni en desacuerdo",0.5,AM15="En desacuerdo",0)</f>
        <v>1</v>
      </c>
      <c r="CL15" s="8" cm="1">
        <f t="array" ref="CL15">_xlfn.IFS(AN15="De acuerdo",1,AN15="Ni de acuerdo ni en desacuerdo",0.5,AN15="En desacuerdo",0)</f>
        <v>1</v>
      </c>
      <c r="CM15" s="8" cm="1">
        <f t="array" ref="CM15">_xlfn.IFS(AO15="De acuerdo",0,AO15="Ni de acuerdo ni en desacuerdo",0.5,AO15="En desacuerdo",1)</f>
        <v>1</v>
      </c>
      <c r="CN15" s="8" cm="1">
        <f t="array" ref="CN15">_xlfn.IFS(AP15="De acuerdo",0,AP15="Ni de acuerdo ni en desacuerdo",0.5,AP15="En desacuerdo",1)</f>
        <v>1</v>
      </c>
      <c r="CO15" s="8" cm="1">
        <f t="array" ref="CO15">_xlfn.IFS(AQ15="De acuerdo",1,AQ15="Ni de acuerdo ni en desacuerdo",0.5,AQ15="En desacuerdo",0)</f>
        <v>1</v>
      </c>
      <c r="CP15" s="8" cm="1">
        <f t="array" ref="CP15">_xlfn.IFS(AR15="De acuerdo",1,AR15="Ni de acuerdo ni en desacuerdo",0.5,AR15="En desacuerdo",0)</f>
        <v>1</v>
      </c>
      <c r="CQ15" s="8" cm="1">
        <f t="array" ref="CQ15">_xlfn.IFS(AS15="De acuerdo",0,AS15="Ni de acuerdo ni en desacuerdo",0.5,AS15="En desacuerdo",1)</f>
        <v>1</v>
      </c>
      <c r="CR15" s="8" cm="1">
        <f t="array" ref="CR15">_xlfn.IFS(AT15="De acuerdo",0,AT15="Ni de acuerdo ni en desacuerdo",0.5,AT15="En desacuerdo",1)</f>
        <v>1</v>
      </c>
      <c r="CS15" s="8" cm="1">
        <f t="array" ref="CS15">_xlfn.IFS(AU15="De acuerdo",0,AU15="Ni de acuerdo ni en desacuerdo",0.5,AU15="En desacuerdo",1)</f>
        <v>0.5</v>
      </c>
      <c r="CT15" s="25" cm="1">
        <f t="array" ref="CT15">_xlfn.IFS(AV15="De acuerdo",1,AV15="Ni de acuerdo ni en desacuerdo",0.5,AV15="En desacuerdo",0)</f>
        <v>1</v>
      </c>
      <c r="CU15" s="8" cm="1">
        <f t="array" ref="CU15">_xlfn.IFS(AW15="De acuerdo",0,AW15="Ni de acuerdo ni en desacuerdo",0.5,AW15="En desacuerdo",1)</f>
        <v>1</v>
      </c>
    </row>
    <row r="16" spans="1:99" x14ac:dyDescent="0.2">
      <c r="A16" s="17">
        <v>118510787767</v>
      </c>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AU16" s="24"/>
      <c r="AV16" s="24"/>
      <c r="AW16" s="24"/>
      <c r="AY16" s="17">
        <v>118510787767</v>
      </c>
      <c r="AZ16" s="24"/>
      <c r="BA16" s="8" t="e" cm="1">
        <f t="array" ref="BA16">_xlfn.IFS(C16="Mucho",1,C16="Más o menos",0.5,C16="Nada",0)</f>
        <v>#N/A</v>
      </c>
      <c r="BB16" s="8" t="e" cm="1">
        <f t="array" ref="BB16">_xlfn.IFS(D16="No",1,D16="No estoy segura/seguro",0.5,D16="Sí",0)</f>
        <v>#N/A</v>
      </c>
      <c r="BC16" s="8" t="e" cm="1">
        <f t="array" ref="BC16">_xlfn.IFS(E16="Es poco",1,E16="Es normal (ni mucho ni poco)",0.5,E16="Es mucho",0)</f>
        <v>#N/A</v>
      </c>
      <c r="BD16" s="8" t="e" cm="1">
        <f t="array" ref="BD16">_xlfn.IFS(F16="Son pocos",1,F16="Son los necesarios (ni muchos ni pocos)",0.5,F16="Son muchos",0)</f>
        <v>#N/A</v>
      </c>
      <c r="BE16" s="8" t="e" cm="1">
        <f t="array" ref="BE16">_xlfn.IFS(G16="Es económico",1,G16="Es justo (ni mucho ni poco)",0.5,G16="Es caro",0)</f>
        <v>#N/A</v>
      </c>
      <c r="BF16" s="8" t="e" cm="1">
        <f t="array" ref="BF16">_xlfn.IFS(H16="No",1,H16="Sí",0)</f>
        <v>#N/A</v>
      </c>
      <c r="BG16" s="8" t="e" cm="1">
        <f t="array" ref="BG16">_xlfn.IFS(I16="Sí",1,I16="No sé",0.5,I16="No",0)</f>
        <v>#N/A</v>
      </c>
      <c r="BH16" s="8" t="e" cm="1">
        <f t="array" ref="BH16">_xlfn.IFS(J16="El número de personal para atender los trámites en esta dependencia es suficiente",1,J16="Necesitamos más personal para atender los trámites en esta dependencia",0)</f>
        <v>#N/A</v>
      </c>
      <c r="BI16" s="8" t="e" cm="1">
        <f t="array" ref="BI16">_xlfn.IFS(K16="Sí existe una área específica para brindar información y atender dudas",1,K16="No, es la misma ventanilla donde se realizan los trámites",0)</f>
        <v>#N/A</v>
      </c>
      <c r="BJ16" s="8" t="e" cm="1">
        <f t="array" ref="BJ16">_xlfn.IFS(L16="El mayor número de personas llega a esta oficina conociendo cuáles son los costos, requisitos y tiempos para realizar su trámite",1,L16="El mayor número de personas llega a esta oficina sin conocer cuáles son los costos, requisitos y tiempos para realizar su trámite",0)</f>
        <v>#N/A</v>
      </c>
      <c r="BK16" s="8" t="e" cm="1">
        <f t="array" ref="BK16">_xlfn.IFS(M16="Sí",1,M16="No",0)</f>
        <v>#N/A</v>
      </c>
      <c r="BL16" s="8" t="e" cm="1">
        <f t="array" ref="BL16">_xlfn.IFS(N16="Sí",1,N16="No recuerdo",0.5,N16="No",0)</f>
        <v>#N/A</v>
      </c>
      <c r="BM16" s="8" t="e" cm="1">
        <f t="array" ref="BM16">_xlfn.IFS(O16="Sí",1,O16="No recuerdo",0.5,O16="No",0)</f>
        <v>#N/A</v>
      </c>
      <c r="BN16" s="8" t="e" cm="1">
        <f t="array" ref="BN16">_xlfn.IFS(P16="Sí",1,P16="No recuerdo",0.5,P16="No",0)</f>
        <v>#N/A</v>
      </c>
      <c r="BO16" s="8" t="e" cm="1">
        <f t="array" ref="BO16">_xlfn.IFS(Q16="Sí",1,Q16="No recuerdo",0.5,Q16="No",0)</f>
        <v>#N/A</v>
      </c>
      <c r="BP16" s="8" t="e" cm="1">
        <f t="array" ref="BP16">_xlfn.IFS(R16="Sí",1,R16="No recuerdo",0.5,R16="No",0)</f>
        <v>#N/A</v>
      </c>
      <c r="BQ16" s="8" t="e" cm="1">
        <f t="array" ref="BQ16">_xlfn.IFS(S16="Sí",1,S16="No recuerdo",0.5,S16="No",0)</f>
        <v>#N/A</v>
      </c>
      <c r="BR16" s="8" t="e" cm="1">
        <f t="array" ref="BR16">_xlfn.IFS(T16="Han sido buenas (me brindaron nuevos conocimientos para cumplir mejor con mis labores)",1,T16="Han sido malas (no me brindaron nuevos conocimientos para cumplir mejor con mis labores",0)</f>
        <v>#N/A</v>
      </c>
      <c r="BS16" s="8" t="e" cm="1">
        <f t="array" ref="BS16">_xlfn.IFS(U16="Actualmente considero que no necesito más capacitaciones para desarrollar mis labores de manera eficiente",1,U16="Actualmente considero que necesito más capacitaciones para desarrollar mis labores de manera eficiente",0)</f>
        <v>#N/A</v>
      </c>
      <c r="BT16" s="8" t="e" cm="1">
        <f t="array" ref="BT16">_xlfn.IFS(V16="Pienso que mi desempeño es bueno",1,V16="Pienso que mi desempeño no es ni bueno ni malo (regular)",0.5,V16="Pienso que mi desempeño es malo",0)</f>
        <v>#N/A</v>
      </c>
      <c r="BU16" s="8" t="e" cm="1">
        <f t="array" ref="BU16">_xlfn.IFS(W16="Sí",1,W16="No",0)</f>
        <v>#N/A</v>
      </c>
      <c r="BV16" s="8" t="e" cm="1">
        <f t="array" ref="BV16">_xlfn.IFS(X16="Muy eficiente",1,X16="Regular",0.5,X16="Nada eficiente",0)</f>
        <v>#N/A</v>
      </c>
      <c r="BW16" s="8" t="e" cm="1">
        <f t="array" ref="BW16">_xlfn.IFS(Y16="Los tiempos de respuesta son cortos",1,Y16="Los tiempos de respuesta son regulares (ni largos ni cortos)",0.5,Y16="Los tiempos de respuesta son largos",0)</f>
        <v>#N/A</v>
      </c>
      <c r="BX16" s="8" t="e" cm="1">
        <f t="array" ref="BX16">_xlfn.IFS(Z16="La relación es buena",1,Z16="La relación es regular (ni buena ni mala)",0.5,Z16="La relación es mala",0)</f>
        <v>#N/A</v>
      </c>
      <c r="BY16" s="8" t="e" cm="1">
        <f t="array" ref="BY16">_xlfn.IFS(AA16="Pienso que las cargas de trabajo se distribuyen de manera equitativa dentro de esta dependencia",1,AA16="Pienso que las cargas de trabajo NO se distribuyen de manera equitativa dentro de esta dependencia",0)</f>
        <v>#N/A</v>
      </c>
      <c r="BZ16" s="8" t="e" cm="1">
        <f t="array" ref="BZ16">_xlfn.IFS(AB16="Sí",1,AB16="No",0)</f>
        <v>#N/A</v>
      </c>
      <c r="CA16" s="8" t="e" cm="1">
        <f t="array" ref="CA16">_xlfn.IFS(AC16="Las atiende una persona diferente a a la que atiende los trámites presenciales en ventanilla",1,AC16="Las atiende la misma persona que atiende los trámites presenciales en ventanilla",0)</f>
        <v>#N/A</v>
      </c>
      <c r="CB16" s="8" t="e" cm="1">
        <f t="array" ref="CB16">_xlfn.IFS(AD16="Siguen un proceso diferente al de una solicitud presencial en ventanilla",1,AD16="Siguen el mismo proceso que el de una solicitud presencial en ventanilla",0)</f>
        <v>#N/A</v>
      </c>
      <c r="CC16" s="8" t="e" cm="1">
        <f t="array" ref="CC16">_xlfn.IFS(AE16="Sí",1,AE16="No",0)</f>
        <v>#N/A</v>
      </c>
      <c r="CD16" s="8" t="e" cm="1">
        <f t="array" ref="CD16">_xlfn.IFS(AF16="Sí",1,AF16="No",0)</f>
        <v>#N/A</v>
      </c>
      <c r="CE16" s="8" t="e" cm="1">
        <f t="array" ref="CE16">_xlfn.IFS(AG16="Sí",1,AG16="No",0)</f>
        <v>#N/A</v>
      </c>
      <c r="CF16" s="8" t="e" cm="1">
        <f t="array" ref="CF16">_xlfn.IFS(AH16="Sí",1,AH16="No",0)</f>
        <v>#N/A</v>
      </c>
      <c r="CG16" s="8" t="e" cm="1">
        <f t="array" ref="CG16">_xlfn.IFS(AI16="El horario es adecuado",1,AI16="El horario debería ampliarse",0)</f>
        <v>#N/A</v>
      </c>
      <c r="CH16" s="8" t="e" cm="1">
        <f t="array" ref="CH16">_xlfn.IFS(AJ16="Es un buen ambiente de trabajo",1,AJ16="Es un mal ambiente de trabajo",0)</f>
        <v>#N/A</v>
      </c>
      <c r="CI16" s="8" t="e" cm="1">
        <f t="array" ref="CI16">_xlfn.IFS(AK16="Mi jefe/jefa es muy abierto (a) y nos escucha para identificar las necesidades y áreas de mejora de la dependencia",1,AK16="Mi jefe/jefa NO es muy abierto (a) y NO nos escucha para identificar las necesidades y áreas de mejora de la dependencia",0)</f>
        <v>#N/A</v>
      </c>
      <c r="CJ16" s="8" t="e" cm="1">
        <f t="array" ref="CJ16">_xlfn.IFS(AL16="De acuerdo",0,AL16="Ni de acuerdo ni en desacuerdo",0.5,AL16="En desacuerdo",1)</f>
        <v>#N/A</v>
      </c>
      <c r="CK16" s="8" t="e" cm="1">
        <f t="array" ref="CK16">_xlfn.IFS(AM16="De acuerdo",1,AM16="Ni de acuerdo ni en desacuerdo",0.5,AM16="En desacuerdo",0)</f>
        <v>#N/A</v>
      </c>
      <c r="CL16" s="8" t="e" cm="1">
        <f t="array" ref="CL16">_xlfn.IFS(AN16="De acuerdo",1,AN16="Ni de acuerdo ni en desacuerdo",0.5,AN16="En desacuerdo",0)</f>
        <v>#N/A</v>
      </c>
      <c r="CM16" s="8" t="e" cm="1">
        <f t="array" ref="CM16">_xlfn.IFS(AO16="De acuerdo",0,AO16="Ni de acuerdo ni en desacuerdo",0.5,AO16="En desacuerdo",1)</f>
        <v>#N/A</v>
      </c>
      <c r="CN16" s="8" t="e" cm="1">
        <f t="array" ref="CN16">_xlfn.IFS(AP16="De acuerdo",0,AP16="Ni de acuerdo ni en desacuerdo",0.5,AP16="En desacuerdo",1)</f>
        <v>#N/A</v>
      </c>
      <c r="CO16" s="8" t="e" cm="1">
        <f t="array" ref="CO16">_xlfn.IFS(AQ16="De acuerdo",1,AQ16="Ni de acuerdo ni en desacuerdo",0.5,AQ16="En desacuerdo",0)</f>
        <v>#N/A</v>
      </c>
      <c r="CP16" s="8" t="e" cm="1">
        <f t="array" ref="CP16">_xlfn.IFS(AR16="De acuerdo",1,AR16="Ni de acuerdo ni en desacuerdo",0.5,AR16="En desacuerdo",0)</f>
        <v>#N/A</v>
      </c>
      <c r="CQ16" s="8" t="e" cm="1">
        <f t="array" ref="CQ16">_xlfn.IFS(AS16="De acuerdo",0,AS16="Ni de acuerdo ni en desacuerdo",0.5,AS16="En desacuerdo",1)</f>
        <v>#N/A</v>
      </c>
      <c r="CR16" s="8" t="e" cm="1">
        <f t="array" ref="CR16">_xlfn.IFS(AT16="De acuerdo",0,AT16="Ni de acuerdo ni en desacuerdo",0.5,AT16="En desacuerdo",1)</f>
        <v>#N/A</v>
      </c>
      <c r="CS16" s="8" t="e" cm="1">
        <f t="array" ref="CS16">_xlfn.IFS(AU16="De acuerdo",0,AU16="Ni de acuerdo ni en desacuerdo",0.5,AU16="En desacuerdo",1)</f>
        <v>#N/A</v>
      </c>
      <c r="CT16" s="25" t="e" cm="1">
        <f t="array" ref="CT16">_xlfn.IFS(AV16="De acuerdo",1,AV16="Ni de acuerdo ni en desacuerdo",0.5,AV16="En desacuerdo",0)</f>
        <v>#N/A</v>
      </c>
      <c r="CU16" s="8" t="e" cm="1">
        <f t="array" ref="CU16">_xlfn.IFS(AW16="De acuerdo",0,AW16="Ni de acuerdo ni en desacuerdo",0.5,AW16="En desacuerdo",1)</f>
        <v>#N/A</v>
      </c>
    </row>
    <row r="17" spans="1:99" x14ac:dyDescent="0.2">
      <c r="A17" s="17">
        <v>118480113982</v>
      </c>
      <c r="B17" s="24" t="s">
        <v>267</v>
      </c>
      <c r="C17" s="24" t="s">
        <v>116</v>
      </c>
      <c r="D17" s="24" t="s">
        <v>86</v>
      </c>
      <c r="E17" s="24" t="s">
        <v>827</v>
      </c>
      <c r="F17" s="24" t="s">
        <v>828</v>
      </c>
      <c r="G17" s="24" t="s">
        <v>829</v>
      </c>
      <c r="H17" s="24" t="s">
        <v>86</v>
      </c>
      <c r="I17" s="24" t="s">
        <v>85</v>
      </c>
      <c r="J17" s="24" t="s">
        <v>856</v>
      </c>
      <c r="K17" s="24" t="s">
        <v>831</v>
      </c>
      <c r="L17" s="24" t="s">
        <v>832</v>
      </c>
      <c r="M17" s="24" t="s">
        <v>85</v>
      </c>
      <c r="N17" s="24" t="s">
        <v>85</v>
      </c>
      <c r="O17" s="24" t="s">
        <v>86</v>
      </c>
      <c r="P17" s="24" t="s">
        <v>86</v>
      </c>
      <c r="Q17" s="24" t="s">
        <v>86</v>
      </c>
      <c r="R17" s="24" t="s">
        <v>86</v>
      </c>
      <c r="S17" s="24" t="s">
        <v>86</v>
      </c>
      <c r="T17" s="24" t="s">
        <v>834</v>
      </c>
      <c r="U17" s="24" t="s">
        <v>859</v>
      </c>
      <c r="V17" s="24" t="s">
        <v>836</v>
      </c>
      <c r="W17" s="24"/>
      <c r="X17" s="24" t="s">
        <v>837</v>
      </c>
      <c r="Y17" s="24" t="s">
        <v>861</v>
      </c>
      <c r="Z17" s="24" t="s">
        <v>839</v>
      </c>
      <c r="AA17" s="24" t="s">
        <v>840</v>
      </c>
      <c r="AB17" s="24" t="s">
        <v>85</v>
      </c>
      <c r="AC17" s="24" t="s">
        <v>841</v>
      </c>
      <c r="AD17" s="24" t="s">
        <v>885</v>
      </c>
      <c r="AE17" s="24" t="s">
        <v>85</v>
      </c>
      <c r="AF17" s="24" t="s">
        <v>85</v>
      </c>
      <c r="AG17" s="24" t="s">
        <v>85</v>
      </c>
      <c r="AH17" s="24" t="s">
        <v>85</v>
      </c>
      <c r="AI17" s="24" t="s">
        <v>843</v>
      </c>
      <c r="AJ17" s="24" t="s">
        <v>844</v>
      </c>
      <c r="AK17" s="24" t="s">
        <v>845</v>
      </c>
      <c r="AL17" s="24" t="s">
        <v>848</v>
      </c>
      <c r="AM17" s="24" t="s">
        <v>870</v>
      </c>
      <c r="AN17" s="24" t="s">
        <v>847</v>
      </c>
      <c r="AO17" s="24" t="s">
        <v>848</v>
      </c>
      <c r="AP17" s="24" t="s">
        <v>848</v>
      </c>
      <c r="AQ17" s="24" t="s">
        <v>847</v>
      </c>
      <c r="AR17" s="24" t="s">
        <v>847</v>
      </c>
      <c r="AS17" s="24" t="s">
        <v>870</v>
      </c>
      <c r="AT17" s="24" t="s">
        <v>847</v>
      </c>
      <c r="AU17" s="24" t="s">
        <v>870</v>
      </c>
      <c r="AV17" s="24" t="s">
        <v>847</v>
      </c>
      <c r="AW17" s="24" t="s">
        <v>870</v>
      </c>
      <c r="AY17" s="17">
        <v>118480113982</v>
      </c>
      <c r="AZ17" s="24" t="s">
        <v>267</v>
      </c>
      <c r="BA17" s="8" cm="1">
        <f t="array" ref="BA17">_xlfn.IFS(C17="Mucho",1,C17="Más o menos",0.5,C17="Nada",0)</f>
        <v>1</v>
      </c>
      <c r="BB17" s="8" cm="1">
        <f t="array" ref="BB17">_xlfn.IFS(D17="No",1,D17="No estoy segura/seguro",0.5,D17="Sí",0)</f>
        <v>1</v>
      </c>
      <c r="BC17" s="8" cm="1">
        <f t="array" ref="BC17">_xlfn.IFS(E17="Es poco",1,E17="Es normal (ni mucho ni poco)",0.5,E17="Es mucho",0)</f>
        <v>0.5</v>
      </c>
      <c r="BD17" s="8" cm="1">
        <f t="array" ref="BD17">_xlfn.IFS(F17="Son pocos",1,F17="Son los necesarios (ni muchos ni pocos)",0.5,F17="Son muchos",0)</f>
        <v>0.5</v>
      </c>
      <c r="BE17" s="8" cm="1">
        <f t="array" ref="BE17">_xlfn.IFS(G17="Es económico",1,G17="Es justo (ni mucho ni poco)",0.5,G17="Es caro",0)</f>
        <v>0.5</v>
      </c>
      <c r="BF17" s="8" cm="1">
        <f t="array" ref="BF17">_xlfn.IFS(H17="No",1,H17="Sí",0)</f>
        <v>1</v>
      </c>
      <c r="BG17" s="8" cm="1">
        <f t="array" ref="BG17">_xlfn.IFS(I17="Sí",1,I17="No sé",0.5,I17="No",0)</f>
        <v>1</v>
      </c>
      <c r="BH17" s="8" cm="1">
        <f t="array" ref="BH17">_xlfn.IFS(J17="El número de personal para atender los trámites en esta dependencia es suficiente",1,J17="Necesitamos más personal para atender los trámites en esta dependencia",0)</f>
        <v>0</v>
      </c>
      <c r="BI17" s="8" cm="1">
        <f t="array" ref="BI17">_xlfn.IFS(K17="Sí existe una área específica para brindar información y atender dudas",1,K17="No, es la misma ventanilla donde se realizan los trámites",0)</f>
        <v>1</v>
      </c>
      <c r="BJ17" s="8" cm="1">
        <f t="array" ref="BJ17">_xlfn.IFS(L17="El mayor número de personas llega a esta oficina conociendo cuáles son los costos, requisitos y tiempos para realizar su trámite",1,L17="El mayor número de personas llega a esta oficina sin conocer cuáles son los costos, requisitos y tiempos para realizar su trámite",0)</f>
        <v>0</v>
      </c>
      <c r="BK17" s="8" cm="1">
        <f t="array" ref="BK17">_xlfn.IFS(M17="Sí",1,M17="No",0)</f>
        <v>1</v>
      </c>
      <c r="BL17" s="8" cm="1">
        <f t="array" ref="BL17">_xlfn.IFS(N17="Sí",1,N17="No recuerdo",0.5,N17="No",0)</f>
        <v>1</v>
      </c>
      <c r="BM17" s="8" cm="1">
        <f t="array" ref="BM17">_xlfn.IFS(O17="Sí",1,O17="No recuerdo",0.5,O17="No",0)</f>
        <v>0</v>
      </c>
      <c r="BN17" s="8" cm="1">
        <f t="array" ref="BN17">_xlfn.IFS(P17="Sí",1,P17="No recuerdo",0.5,P17="No",0)</f>
        <v>0</v>
      </c>
      <c r="BO17" s="8" cm="1">
        <f t="array" ref="BO17">_xlfn.IFS(Q17="Sí",1,Q17="No recuerdo",0.5,Q17="No",0)</f>
        <v>0</v>
      </c>
      <c r="BP17" s="8" cm="1">
        <f t="array" ref="BP17">_xlfn.IFS(R17="Sí",1,R17="No recuerdo",0.5,R17="No",0)</f>
        <v>0</v>
      </c>
      <c r="BQ17" s="8" cm="1">
        <f t="array" ref="BQ17">_xlfn.IFS(S17="Sí",1,S17="No recuerdo",0.5,S17="No",0)</f>
        <v>0</v>
      </c>
      <c r="BR17" s="8" cm="1">
        <f t="array" ref="BR17">_xlfn.IFS(T17="Han sido buenas (me brindaron nuevos conocimientos para cumplir mejor con mis labores)",1,T17="Han sido malas (no me brindaron nuevos conocimientos para cumplir mejor con mis labores",0)</f>
        <v>1</v>
      </c>
      <c r="BS17" s="8" cm="1">
        <f t="array" ref="BS17">_xlfn.IFS(U17="Actualmente considero que no necesito más capacitaciones para desarrollar mis labores de manera eficiente",1,U17="Actualmente considero que necesito más capacitaciones para desarrollar mis labores de manera eficiente",0)</f>
        <v>0</v>
      </c>
      <c r="BT17" s="8" cm="1">
        <f t="array" ref="BT17">_xlfn.IFS(V17="Pienso que mi desempeño es bueno",1,V17="Pienso que mi desempeño no es ni bueno ni malo (regular)",0.5,V17="Pienso que mi desempeño es malo",0)</f>
        <v>1</v>
      </c>
      <c r="BU17" s="8">
        <v>0</v>
      </c>
      <c r="BV17" s="8" cm="1">
        <f t="array" ref="BV17">_xlfn.IFS(X17="Muy eficiente",1,X17="Regular",0.5,X17="Nada eficiente",0)</f>
        <v>1</v>
      </c>
      <c r="BW17" s="8" cm="1">
        <f t="array" ref="BW17">_xlfn.IFS(Y17="Los tiempos de respuesta son cortos",1,Y17="Los tiempos de respuesta son regulares (ni largos ni cortos)",0.5,Y17="Los tiempos de respuesta son largos",0)</f>
        <v>0.5</v>
      </c>
      <c r="BX17" s="8" cm="1">
        <f t="array" ref="BX17">_xlfn.IFS(Z17="La relación es buena",1,Z17="La relación es regular (ni buena ni mala)",0.5,Z17="La relación es mala",0)</f>
        <v>1</v>
      </c>
      <c r="BY17" s="8" cm="1">
        <f t="array" ref="BY17">_xlfn.IFS(AA17="Pienso que las cargas de trabajo se distribuyen de manera equitativa dentro de esta dependencia",1,AA17="Pienso que las cargas de trabajo NO se distribuyen de manera equitativa dentro de esta dependencia",0)</f>
        <v>1</v>
      </c>
      <c r="BZ17" s="8" cm="1">
        <f t="array" ref="BZ17">_xlfn.IFS(AB17="Sí",1,AB17="No",0)</f>
        <v>1</v>
      </c>
      <c r="CA17" s="8" cm="1">
        <f t="array" ref="CA17">_xlfn.IFS(AC17="Las atiende una persona diferente a a la que atiende los trámites presenciales en ventanilla",1,AC17="Las atiende la misma persona que atiende los trámites presenciales en ventanilla",0)</f>
        <v>1</v>
      </c>
      <c r="CB17" s="8" cm="1">
        <f t="array" ref="CB17">_xlfn.IFS(AD17="Siguen un proceso diferente al de una solicitud presencial en ventanilla",1,AD17="Siguen el mismo proceso que el de una solicitud presencial en ventanilla",0)</f>
        <v>1</v>
      </c>
      <c r="CC17" s="8" cm="1">
        <f t="array" ref="CC17">_xlfn.IFS(AE17="Sí",1,AE17="No",0)</f>
        <v>1</v>
      </c>
      <c r="CD17" s="8" cm="1">
        <f t="array" ref="CD17">_xlfn.IFS(AF17="Sí",1,AF17="No",0)</f>
        <v>1</v>
      </c>
      <c r="CE17" s="8" cm="1">
        <f t="array" ref="CE17">_xlfn.IFS(AG17="Sí",1,AG17="No",0)</f>
        <v>1</v>
      </c>
      <c r="CF17" s="8" cm="1">
        <f t="array" ref="CF17">_xlfn.IFS(AH17="Sí",1,AH17="No",0)</f>
        <v>1</v>
      </c>
      <c r="CG17" s="8" cm="1">
        <f t="array" ref="CG17">_xlfn.IFS(AI17="El horario es adecuado",1,AI17="El horario debería ampliarse",0)</f>
        <v>1</v>
      </c>
      <c r="CH17" s="8" cm="1">
        <f t="array" ref="CH17">_xlfn.IFS(AJ17="Es un buen ambiente de trabajo",1,AJ17="Es un mal ambiente de trabajo",0)</f>
        <v>1</v>
      </c>
      <c r="CI17" s="8" cm="1">
        <f t="array" ref="CI17">_xlfn.IFS(AK17="Mi jefe/jefa es muy abierto (a) y nos escucha para identificar las necesidades y áreas de mejora de la dependencia",1,AK17="Mi jefe/jefa NO es muy abierto (a) y NO nos escucha para identificar las necesidades y áreas de mejora de la dependencia",0)</f>
        <v>1</v>
      </c>
      <c r="CJ17" s="8" cm="1">
        <f t="array" ref="CJ17">_xlfn.IFS(AL17="De acuerdo",0,AL17="Ni de acuerdo ni en desacuerdo",0.5,AL17="En desacuerdo",1)</f>
        <v>1</v>
      </c>
      <c r="CK17" s="8" cm="1">
        <f t="array" ref="CK17">_xlfn.IFS(AM17="De acuerdo",1,AM17="Ni de acuerdo ni en desacuerdo",0.5,AM17="En desacuerdo",0)</f>
        <v>0.5</v>
      </c>
      <c r="CL17" s="8" cm="1">
        <f t="array" ref="CL17">_xlfn.IFS(AN17="De acuerdo",1,AN17="Ni de acuerdo ni en desacuerdo",0.5,AN17="En desacuerdo",0)</f>
        <v>1</v>
      </c>
      <c r="CM17" s="8" cm="1">
        <f t="array" ref="CM17">_xlfn.IFS(AO17="De acuerdo",0,AO17="Ni de acuerdo ni en desacuerdo",0.5,AO17="En desacuerdo",1)</f>
        <v>1</v>
      </c>
      <c r="CN17" s="8" cm="1">
        <f t="array" ref="CN17">_xlfn.IFS(AP17="De acuerdo",0,AP17="Ni de acuerdo ni en desacuerdo",0.5,AP17="En desacuerdo",1)</f>
        <v>1</v>
      </c>
      <c r="CO17" s="8" cm="1">
        <f t="array" ref="CO17">_xlfn.IFS(AQ17="De acuerdo",1,AQ17="Ni de acuerdo ni en desacuerdo",0.5,AQ17="En desacuerdo",0)</f>
        <v>1</v>
      </c>
      <c r="CP17" s="8" cm="1">
        <f t="array" ref="CP17">_xlfn.IFS(AR17="De acuerdo",1,AR17="Ni de acuerdo ni en desacuerdo",0.5,AR17="En desacuerdo",0)</f>
        <v>1</v>
      </c>
      <c r="CQ17" s="8" cm="1">
        <f t="array" ref="CQ17">_xlfn.IFS(AS17="De acuerdo",0,AS17="Ni de acuerdo ni en desacuerdo",0.5,AS17="En desacuerdo",1)</f>
        <v>0.5</v>
      </c>
      <c r="CR17" s="8" cm="1">
        <f t="array" ref="CR17">_xlfn.IFS(AT17="De acuerdo",0,AT17="Ni de acuerdo ni en desacuerdo",0.5,AT17="En desacuerdo",1)</f>
        <v>0</v>
      </c>
      <c r="CS17" s="8" cm="1">
        <f t="array" ref="CS17">_xlfn.IFS(AU17="De acuerdo",0,AU17="Ni de acuerdo ni en desacuerdo",0.5,AU17="En desacuerdo",1)</f>
        <v>0.5</v>
      </c>
      <c r="CT17" s="25" cm="1">
        <f t="array" ref="CT17">_xlfn.IFS(AV17="De acuerdo",1,AV17="Ni de acuerdo ni en desacuerdo",0.5,AV17="En desacuerdo",0)</f>
        <v>1</v>
      </c>
      <c r="CU17" s="8" cm="1">
        <f t="array" ref="CU17">_xlfn.IFS(AW17="De acuerdo",0,AW17="Ni de acuerdo ni en desacuerdo",0.5,AW17="En desacuerdo",1)</f>
        <v>0.5</v>
      </c>
    </row>
    <row r="18" spans="1:99" x14ac:dyDescent="0.2">
      <c r="A18" s="17">
        <v>118477970366</v>
      </c>
      <c r="B18" s="24" t="s">
        <v>11</v>
      </c>
      <c r="C18" s="24" t="s">
        <v>116</v>
      </c>
      <c r="D18" s="24" t="s">
        <v>86</v>
      </c>
      <c r="E18" s="24" t="s">
        <v>827</v>
      </c>
      <c r="F18" s="24" t="s">
        <v>828</v>
      </c>
      <c r="G18" s="24" t="s">
        <v>878</v>
      </c>
      <c r="H18" s="24" t="s">
        <v>86</v>
      </c>
      <c r="I18" s="24" t="s">
        <v>85</v>
      </c>
      <c r="J18" s="24" t="s">
        <v>830</v>
      </c>
      <c r="K18" s="24" t="s">
        <v>831</v>
      </c>
      <c r="L18" s="24" t="s">
        <v>867</v>
      </c>
      <c r="M18" s="24" t="s">
        <v>86</v>
      </c>
      <c r="N18" s="24"/>
      <c r="O18" s="24"/>
      <c r="P18" s="24"/>
      <c r="Q18" s="24"/>
      <c r="R18" s="24"/>
      <c r="S18" s="24"/>
      <c r="T18" s="24"/>
      <c r="U18" s="24" t="s">
        <v>859</v>
      </c>
      <c r="V18" s="24" t="s">
        <v>836</v>
      </c>
      <c r="W18" s="24"/>
      <c r="X18" s="24" t="s">
        <v>837</v>
      </c>
      <c r="Y18" s="24" t="s">
        <v>861</v>
      </c>
      <c r="Z18" s="24" t="s">
        <v>839</v>
      </c>
      <c r="AA18" s="24" t="s">
        <v>863</v>
      </c>
      <c r="AB18" s="24" t="s">
        <v>86</v>
      </c>
      <c r="AC18" s="24"/>
      <c r="AD18" s="24"/>
      <c r="AE18" s="24" t="s">
        <v>86</v>
      </c>
      <c r="AF18" s="24" t="s">
        <v>85</v>
      </c>
      <c r="AG18" s="24" t="s">
        <v>85</v>
      </c>
      <c r="AH18" s="24" t="s">
        <v>85</v>
      </c>
      <c r="AI18" s="24" t="s">
        <v>843</v>
      </c>
      <c r="AJ18" s="24" t="s">
        <v>844</v>
      </c>
      <c r="AK18" s="24" t="s">
        <v>845</v>
      </c>
      <c r="AL18" s="24" t="s">
        <v>848</v>
      </c>
      <c r="AM18" s="24" t="s">
        <v>847</v>
      </c>
      <c r="AN18" s="24" t="s">
        <v>870</v>
      </c>
      <c r="AO18" s="24" t="s">
        <v>848</v>
      </c>
      <c r="AP18" s="24" t="s">
        <v>870</v>
      </c>
      <c r="AQ18" s="24" t="s">
        <v>847</v>
      </c>
      <c r="AR18" s="24" t="s">
        <v>847</v>
      </c>
      <c r="AS18" s="24" t="s">
        <v>848</v>
      </c>
      <c r="AT18" s="24" t="s">
        <v>848</v>
      </c>
      <c r="AU18" s="24" t="s">
        <v>848</v>
      </c>
      <c r="AV18" s="24" t="s">
        <v>847</v>
      </c>
      <c r="AW18" s="24" t="s">
        <v>848</v>
      </c>
      <c r="AY18" s="17">
        <v>118477970366</v>
      </c>
      <c r="AZ18" s="24" t="s">
        <v>11</v>
      </c>
      <c r="BA18" s="8" cm="1">
        <f t="array" ref="BA18">_xlfn.IFS(C18="Mucho",1,C18="Más o menos",0.5,C18="Nada",0)</f>
        <v>1</v>
      </c>
      <c r="BB18" s="8" cm="1">
        <f t="array" ref="BB18">_xlfn.IFS(D18="No",1,D18="No estoy segura/seguro",0.5,D18="Sí",0)</f>
        <v>1</v>
      </c>
      <c r="BC18" s="8" cm="1">
        <f t="array" ref="BC18">_xlfn.IFS(E18="Es poco",1,E18="Es normal (ni mucho ni poco)",0.5,E18="Es mucho",0)</f>
        <v>0.5</v>
      </c>
      <c r="BD18" s="8" cm="1">
        <f t="array" ref="BD18">_xlfn.IFS(F18="Son pocos",1,F18="Son los necesarios (ni muchos ni pocos)",0.5,F18="Son muchos",0)</f>
        <v>0.5</v>
      </c>
      <c r="BE18" s="8" cm="1">
        <f t="array" ref="BE18">_xlfn.IFS(G18="Es económico",1,G18="Es justo (ni mucho ni poco)",0.5,G18="Es caro",0)</f>
        <v>1</v>
      </c>
      <c r="BF18" s="8" cm="1">
        <f t="array" ref="BF18">_xlfn.IFS(H18="No",1,H18="Sí",0)</f>
        <v>1</v>
      </c>
      <c r="BG18" s="8" cm="1">
        <f t="array" ref="BG18">_xlfn.IFS(I18="Sí",1,I18="No sé",0.5,I18="No",0)</f>
        <v>1</v>
      </c>
      <c r="BH18" s="8" cm="1">
        <f t="array" ref="BH18">_xlfn.IFS(J18="El número de personal para atender los trámites en esta dependencia es suficiente",1,J18="Necesitamos más personal para atender los trámites en esta dependencia",0)</f>
        <v>1</v>
      </c>
      <c r="BI18" s="8" cm="1">
        <f t="array" ref="BI18">_xlfn.IFS(K18="Sí existe una área específica para brindar información y atender dudas",1,K18="No, es la misma ventanilla donde se realizan los trámites",0)</f>
        <v>1</v>
      </c>
      <c r="BJ18" s="8" cm="1">
        <f t="array" ref="BJ18">_xlfn.IFS(L18="El mayor número de personas llega a esta oficina conociendo cuáles son los costos, requisitos y tiempos para realizar su trámite",1,L18="El mayor número de personas llega a esta oficina sin conocer cuáles son los costos, requisitos y tiempos para realizar su trámite",0)</f>
        <v>1</v>
      </c>
      <c r="BK18" s="8" cm="1">
        <f t="array" ref="BK18">_xlfn.IFS(M18="Sí",1,M18="No",0)</f>
        <v>0</v>
      </c>
      <c r="BL18" s="8" t="e" cm="1">
        <f t="array" ref="BL18">_xlfn.IFS(N18="Sí",1,N18="No recuerdo",0.5,N18="No",0)</f>
        <v>#N/A</v>
      </c>
      <c r="BM18" s="8" t="e" cm="1">
        <f t="array" ref="BM18">_xlfn.IFS(O18="Sí",1,O18="No recuerdo",0.5,O18="No",0)</f>
        <v>#N/A</v>
      </c>
      <c r="BN18" s="8" t="e" cm="1">
        <f t="array" ref="BN18">_xlfn.IFS(P18="Sí",1,P18="No recuerdo",0.5,P18="No",0)</f>
        <v>#N/A</v>
      </c>
      <c r="BO18" s="8" t="e" cm="1">
        <f t="array" ref="BO18">_xlfn.IFS(Q18="Sí",1,Q18="No recuerdo",0.5,Q18="No",0)</f>
        <v>#N/A</v>
      </c>
      <c r="BP18" s="8" t="e" cm="1">
        <f t="array" ref="BP18">_xlfn.IFS(R18="Sí",1,R18="No recuerdo",0.5,R18="No",0)</f>
        <v>#N/A</v>
      </c>
      <c r="BQ18" s="8" t="e" cm="1">
        <f t="array" ref="BQ18">_xlfn.IFS(S18="Sí",1,S18="No recuerdo",0.5,S18="No",0)</f>
        <v>#N/A</v>
      </c>
      <c r="BR18" s="8" t="e" cm="1">
        <f t="array" ref="BR18">_xlfn.IFS(T18="Han sido buenas (me brindaron nuevos conocimientos para cumplir mejor con mis labores)",1,T18="Han sido malas (no me brindaron nuevos conocimientos para cumplir mejor con mis labores",0)</f>
        <v>#N/A</v>
      </c>
      <c r="BS18" s="8" cm="1">
        <f t="array" ref="BS18">_xlfn.IFS(U18="Actualmente considero que no necesito más capacitaciones para desarrollar mis labores de manera eficiente",1,U18="Actualmente considero que necesito más capacitaciones para desarrollar mis labores de manera eficiente",0)</f>
        <v>0</v>
      </c>
      <c r="BT18" s="8" cm="1">
        <f t="array" ref="BT18">_xlfn.IFS(V18="Pienso que mi desempeño es bueno",1,V18="Pienso que mi desempeño no es ni bueno ni malo (regular)",0.5,V18="Pienso que mi desempeño es malo",0)</f>
        <v>1</v>
      </c>
      <c r="BU18" s="8" t="e" cm="1">
        <f t="array" ref="BU18">_xlfn.IFS(W18="Sí",1,W18="No",0)</f>
        <v>#N/A</v>
      </c>
      <c r="BV18" s="8" cm="1">
        <f t="array" ref="BV18">_xlfn.IFS(X18="Muy eficiente",1,X18="Regular",0.5,X18="Nada eficiente",0)</f>
        <v>1</v>
      </c>
      <c r="BW18" s="8" cm="1">
        <f t="array" ref="BW18">_xlfn.IFS(Y18="Los tiempos de respuesta son cortos",1,Y18="Los tiempos de respuesta son regulares (ni largos ni cortos)",0.5,Y18="Los tiempos de respuesta son largos",0)</f>
        <v>0.5</v>
      </c>
      <c r="BX18" s="8" cm="1">
        <f t="array" ref="BX18">_xlfn.IFS(Z18="La relación es buena",1,Z18="La relación es regular (ni buena ni mala)",0.5,Z18="La relación es mala",0)</f>
        <v>1</v>
      </c>
      <c r="BY18" s="8" cm="1">
        <f t="array" ref="BY18">_xlfn.IFS(AA18="Pienso que las cargas de trabajo se distribuyen de manera equitativa dentro de esta dependencia",1,AA18="Pienso que las cargas de trabajo NO se distribuyen de manera equitativa dentro de esta dependencia",0)</f>
        <v>0</v>
      </c>
      <c r="BZ18" s="8" cm="1">
        <f t="array" ref="BZ18">_xlfn.IFS(AB18="Sí",1,AB18="No",0)</f>
        <v>0</v>
      </c>
      <c r="CA18" s="8" t="e" cm="1">
        <f t="array" ref="CA18">_xlfn.IFS(AC18="Las atiende una persona diferente a a la que atiende los trámites presenciales en ventanilla",1,AC18="Las atiende la misma persona que atiende los trámites presenciales en ventanilla",0)</f>
        <v>#N/A</v>
      </c>
      <c r="CB18" s="8" t="e" cm="1">
        <f t="array" ref="CB18">_xlfn.IFS(AD18="Siguen un proceso diferente al de una solicitud presencial en ventanilla",1,AD18="Siguen el mismo proceso que el de una solicitud presencial en ventanilla",0)</f>
        <v>#N/A</v>
      </c>
      <c r="CC18" s="8" cm="1">
        <f t="array" ref="CC18">_xlfn.IFS(AE18="Sí",1,AE18="No",0)</f>
        <v>0</v>
      </c>
      <c r="CD18" s="8" cm="1">
        <f t="array" ref="CD18">_xlfn.IFS(AF18="Sí",1,AF18="No",0)</f>
        <v>1</v>
      </c>
      <c r="CE18" s="8" cm="1">
        <f t="array" ref="CE18">_xlfn.IFS(AG18="Sí",1,AG18="No",0)</f>
        <v>1</v>
      </c>
      <c r="CF18" s="8" cm="1">
        <f t="array" ref="CF18">_xlfn.IFS(AH18="Sí",1,AH18="No",0)</f>
        <v>1</v>
      </c>
      <c r="CG18" s="8" cm="1">
        <f t="array" ref="CG18">_xlfn.IFS(AI18="El horario es adecuado",1,AI18="El horario debería ampliarse",0)</f>
        <v>1</v>
      </c>
      <c r="CH18" s="8" cm="1">
        <f t="array" ref="CH18">_xlfn.IFS(AJ18="Es un buen ambiente de trabajo",1,AJ18="Es un mal ambiente de trabajo",0)</f>
        <v>1</v>
      </c>
      <c r="CI18" s="8" cm="1">
        <f t="array" ref="CI18">_xlfn.IFS(AK18="Mi jefe/jefa es muy abierto (a) y nos escucha para identificar las necesidades y áreas de mejora de la dependencia",1,AK18="Mi jefe/jefa NO es muy abierto (a) y NO nos escucha para identificar las necesidades y áreas de mejora de la dependencia",0)</f>
        <v>1</v>
      </c>
      <c r="CJ18" s="8" cm="1">
        <f t="array" ref="CJ18">_xlfn.IFS(AL18="De acuerdo",0,AL18="Ni de acuerdo ni en desacuerdo",0.5,AL18="En desacuerdo",1)</f>
        <v>1</v>
      </c>
      <c r="CK18" s="8" cm="1">
        <f t="array" ref="CK18">_xlfn.IFS(AM18="De acuerdo",1,AM18="Ni de acuerdo ni en desacuerdo",0.5,AM18="En desacuerdo",0)</f>
        <v>1</v>
      </c>
      <c r="CL18" s="8" cm="1">
        <f t="array" ref="CL18">_xlfn.IFS(AN18="De acuerdo",1,AN18="Ni de acuerdo ni en desacuerdo",0.5,AN18="En desacuerdo",0)</f>
        <v>0.5</v>
      </c>
      <c r="CM18" s="8" cm="1">
        <f t="array" ref="CM18">_xlfn.IFS(AO18="De acuerdo",0,AO18="Ni de acuerdo ni en desacuerdo",0.5,AO18="En desacuerdo",1)</f>
        <v>1</v>
      </c>
      <c r="CN18" s="8" cm="1">
        <f t="array" ref="CN18">_xlfn.IFS(AP18="De acuerdo",0,AP18="Ni de acuerdo ni en desacuerdo",0.5,AP18="En desacuerdo",1)</f>
        <v>0.5</v>
      </c>
      <c r="CO18" s="8" cm="1">
        <f t="array" ref="CO18">_xlfn.IFS(AQ18="De acuerdo",1,AQ18="Ni de acuerdo ni en desacuerdo",0.5,AQ18="En desacuerdo",0)</f>
        <v>1</v>
      </c>
      <c r="CP18" s="8" cm="1">
        <f t="array" ref="CP18">_xlfn.IFS(AR18="De acuerdo",1,AR18="Ni de acuerdo ni en desacuerdo",0.5,AR18="En desacuerdo",0)</f>
        <v>1</v>
      </c>
      <c r="CQ18" s="8" cm="1">
        <f t="array" ref="CQ18">_xlfn.IFS(AS18="De acuerdo",0,AS18="Ni de acuerdo ni en desacuerdo",0.5,AS18="En desacuerdo",1)</f>
        <v>1</v>
      </c>
      <c r="CR18" s="8" cm="1">
        <f t="array" ref="CR18">_xlfn.IFS(AT18="De acuerdo",0,AT18="Ni de acuerdo ni en desacuerdo",0.5,AT18="En desacuerdo",1)</f>
        <v>1</v>
      </c>
      <c r="CS18" s="8" cm="1">
        <f t="array" ref="CS18">_xlfn.IFS(AU18="De acuerdo",0,AU18="Ni de acuerdo ni en desacuerdo",0.5,AU18="En desacuerdo",1)</f>
        <v>1</v>
      </c>
      <c r="CT18" s="25" cm="1">
        <f t="array" ref="CT18">_xlfn.IFS(AV18="De acuerdo",1,AV18="Ni de acuerdo ni en desacuerdo",0.5,AV18="En desacuerdo",0)</f>
        <v>1</v>
      </c>
      <c r="CU18" s="8" cm="1">
        <f t="array" ref="CU18">_xlfn.IFS(AW18="De acuerdo",0,AW18="Ni de acuerdo ni en desacuerdo",0.5,AW18="En desacuerdo",1)</f>
        <v>1</v>
      </c>
    </row>
    <row r="19" spans="1:99" x14ac:dyDescent="0.2">
      <c r="A19" s="17">
        <v>118477976578</v>
      </c>
      <c r="B19" s="24" t="s">
        <v>11</v>
      </c>
      <c r="C19" s="24" t="s">
        <v>116</v>
      </c>
      <c r="D19" s="24" t="s">
        <v>86</v>
      </c>
      <c r="E19" s="24" t="s">
        <v>827</v>
      </c>
      <c r="F19" s="24" t="s">
        <v>828</v>
      </c>
      <c r="G19" s="24" t="s">
        <v>829</v>
      </c>
      <c r="H19" s="24" t="s">
        <v>86</v>
      </c>
      <c r="I19" s="24" t="s">
        <v>85</v>
      </c>
      <c r="J19" s="24" t="s">
        <v>830</v>
      </c>
      <c r="K19" s="24" t="s">
        <v>831</v>
      </c>
      <c r="L19" s="24" t="s">
        <v>832</v>
      </c>
      <c r="M19" s="24" t="s">
        <v>86</v>
      </c>
      <c r="N19" s="24"/>
      <c r="O19" s="24"/>
      <c r="P19" s="24"/>
      <c r="Q19" s="24"/>
      <c r="R19" s="24"/>
      <c r="S19" s="24"/>
      <c r="T19" s="24"/>
      <c r="U19" s="24" t="s">
        <v>859</v>
      </c>
      <c r="V19" s="24" t="s">
        <v>836</v>
      </c>
      <c r="W19" s="24"/>
      <c r="X19" s="24" t="s">
        <v>837</v>
      </c>
      <c r="Y19" s="24" t="s">
        <v>861</v>
      </c>
      <c r="Z19" s="24" t="s">
        <v>839</v>
      </c>
      <c r="AA19" s="24" t="s">
        <v>840</v>
      </c>
      <c r="AB19" s="24" t="s">
        <v>86</v>
      </c>
      <c r="AC19" s="24" t="s">
        <v>869</v>
      </c>
      <c r="AD19" s="24" t="s">
        <v>842</v>
      </c>
      <c r="AE19" s="24" t="s">
        <v>85</v>
      </c>
      <c r="AF19" s="24" t="s">
        <v>85</v>
      </c>
      <c r="AG19" s="24" t="s">
        <v>86</v>
      </c>
      <c r="AH19" s="24" t="s">
        <v>85</v>
      </c>
      <c r="AI19" s="24" t="s">
        <v>843</v>
      </c>
      <c r="AJ19" s="24" t="s">
        <v>844</v>
      </c>
      <c r="AK19" s="24" t="s">
        <v>845</v>
      </c>
      <c r="AL19" s="24" t="s">
        <v>848</v>
      </c>
      <c r="AM19" s="24" t="s">
        <v>847</v>
      </c>
      <c r="AN19" s="24" t="s">
        <v>847</v>
      </c>
      <c r="AO19" s="24" t="s">
        <v>848</v>
      </c>
      <c r="AP19" s="24" t="s">
        <v>848</v>
      </c>
      <c r="AQ19" s="24" t="s">
        <v>847</v>
      </c>
      <c r="AR19" s="24" t="s">
        <v>847</v>
      </c>
      <c r="AS19" s="24" t="s">
        <v>848</v>
      </c>
      <c r="AT19" s="24" t="s">
        <v>848</v>
      </c>
      <c r="AU19" s="24" t="s">
        <v>848</v>
      </c>
      <c r="AV19" s="24" t="s">
        <v>847</v>
      </c>
      <c r="AW19" s="24" t="s">
        <v>848</v>
      </c>
      <c r="AY19" s="17">
        <v>118477976578</v>
      </c>
      <c r="AZ19" s="24" t="s">
        <v>11</v>
      </c>
      <c r="BA19" s="8" cm="1">
        <f t="array" ref="BA19">_xlfn.IFS(C19="Mucho",1,C19="Más o menos",0.5,C19="Nada",0)</f>
        <v>1</v>
      </c>
      <c r="BB19" s="8" cm="1">
        <f t="array" ref="BB19">_xlfn.IFS(D19="No",1,D19="No estoy segura/seguro",0.5,D19="Sí",0)</f>
        <v>1</v>
      </c>
      <c r="BC19" s="8" cm="1">
        <f t="array" ref="BC19">_xlfn.IFS(E19="Es poco",1,E19="Es normal (ni mucho ni poco)",0.5,E19="Es mucho",0)</f>
        <v>0.5</v>
      </c>
      <c r="BD19" s="8" cm="1">
        <f t="array" ref="BD19">_xlfn.IFS(F19="Son pocos",1,F19="Son los necesarios (ni muchos ni pocos)",0.5,F19="Son muchos",0)</f>
        <v>0.5</v>
      </c>
      <c r="BE19" s="8" cm="1">
        <f t="array" ref="BE19">_xlfn.IFS(G19="Es económico",1,G19="Es justo (ni mucho ni poco)",0.5,G19="Es caro",0)</f>
        <v>0.5</v>
      </c>
      <c r="BF19" s="8" cm="1">
        <f t="array" ref="BF19">_xlfn.IFS(H19="No",1,H19="Sí",0)</f>
        <v>1</v>
      </c>
      <c r="BG19" s="8" cm="1">
        <f t="array" ref="BG19">_xlfn.IFS(I19="Sí",1,I19="No sé",0.5,I19="No",0)</f>
        <v>1</v>
      </c>
      <c r="BH19" s="8" cm="1">
        <f t="array" ref="BH19">_xlfn.IFS(J19="El número de personal para atender los trámites en esta dependencia es suficiente",1,J19="Necesitamos más personal para atender los trámites en esta dependencia",0)</f>
        <v>1</v>
      </c>
      <c r="BI19" s="8" cm="1">
        <f t="array" ref="BI19">_xlfn.IFS(K19="Sí existe una área específica para brindar información y atender dudas",1,K19="No, es la misma ventanilla donde se realizan los trámites",0)</f>
        <v>1</v>
      </c>
      <c r="BJ19" s="8" cm="1">
        <f t="array" ref="BJ19">_xlfn.IFS(L19="El mayor número de personas llega a esta oficina conociendo cuáles son los costos, requisitos y tiempos para realizar su trámite",1,L19="El mayor número de personas llega a esta oficina sin conocer cuáles son los costos, requisitos y tiempos para realizar su trámite",0)</f>
        <v>0</v>
      </c>
      <c r="BK19" s="8" cm="1">
        <f t="array" ref="BK19">_xlfn.IFS(M19="Sí",1,M19="No",0)</f>
        <v>0</v>
      </c>
      <c r="BL19" s="8" t="e" cm="1">
        <f t="array" ref="BL19">_xlfn.IFS(N19="Sí",1,N19="No recuerdo",0.5,N19="No",0)</f>
        <v>#N/A</v>
      </c>
      <c r="BM19" s="8" t="e" cm="1">
        <f t="array" ref="BM19">_xlfn.IFS(O19="Sí",1,O19="No recuerdo",0.5,O19="No",0)</f>
        <v>#N/A</v>
      </c>
      <c r="BN19" s="8" t="e" cm="1">
        <f t="array" ref="BN19">_xlfn.IFS(P19="Sí",1,P19="No recuerdo",0.5,P19="No",0)</f>
        <v>#N/A</v>
      </c>
      <c r="BO19" s="8" t="e" cm="1">
        <f t="array" ref="BO19">_xlfn.IFS(Q19="Sí",1,Q19="No recuerdo",0.5,Q19="No",0)</f>
        <v>#N/A</v>
      </c>
      <c r="BP19" s="8" t="e" cm="1">
        <f t="array" ref="BP19">_xlfn.IFS(R19="Sí",1,R19="No recuerdo",0.5,R19="No",0)</f>
        <v>#N/A</v>
      </c>
      <c r="BQ19" s="8" t="e" cm="1">
        <f t="array" ref="BQ19">_xlfn.IFS(S19="Sí",1,S19="No recuerdo",0.5,S19="No",0)</f>
        <v>#N/A</v>
      </c>
      <c r="BR19" s="8" t="e" cm="1">
        <f t="array" ref="BR19">_xlfn.IFS(T19="Han sido buenas (me brindaron nuevos conocimientos para cumplir mejor con mis labores)",1,T19="Han sido malas (no me brindaron nuevos conocimientos para cumplir mejor con mis labores",0)</f>
        <v>#N/A</v>
      </c>
      <c r="BS19" s="8" cm="1">
        <f t="array" ref="BS19">_xlfn.IFS(U19="Actualmente considero que no necesito más capacitaciones para desarrollar mis labores de manera eficiente",1,U19="Actualmente considero que necesito más capacitaciones para desarrollar mis labores de manera eficiente",0)</f>
        <v>0</v>
      </c>
      <c r="BT19" s="8" cm="1">
        <f t="array" ref="BT19">_xlfn.IFS(V19="Pienso que mi desempeño es bueno",1,V19="Pienso que mi desempeño no es ni bueno ni malo (regular)",0.5,V19="Pienso que mi desempeño es malo",0)</f>
        <v>1</v>
      </c>
      <c r="BU19" s="8" t="e" cm="1">
        <f t="array" ref="BU19">_xlfn.IFS(W19="Sí",1,W19="No",0)</f>
        <v>#N/A</v>
      </c>
      <c r="BV19" s="8" cm="1">
        <f t="array" ref="BV19">_xlfn.IFS(X19="Muy eficiente",1,X19="Regular",0.5,X19="Nada eficiente",0)</f>
        <v>1</v>
      </c>
      <c r="BW19" s="8" cm="1">
        <f t="array" ref="BW19">_xlfn.IFS(Y19="Los tiempos de respuesta son cortos",1,Y19="Los tiempos de respuesta son regulares (ni largos ni cortos)",0.5,Y19="Los tiempos de respuesta son largos",0)</f>
        <v>0.5</v>
      </c>
      <c r="BX19" s="8" cm="1">
        <f t="array" ref="BX19">_xlfn.IFS(Z19="La relación es buena",1,Z19="La relación es regular (ni buena ni mala)",0.5,Z19="La relación es mala",0)</f>
        <v>1</v>
      </c>
      <c r="BY19" s="8" cm="1">
        <f t="array" ref="BY19">_xlfn.IFS(AA19="Pienso que las cargas de trabajo se distribuyen de manera equitativa dentro de esta dependencia",1,AA19="Pienso que las cargas de trabajo NO se distribuyen de manera equitativa dentro de esta dependencia",0)</f>
        <v>1</v>
      </c>
      <c r="BZ19" s="8" cm="1">
        <f t="array" ref="BZ19">_xlfn.IFS(AB19="Sí",1,AB19="No",0)</f>
        <v>0</v>
      </c>
      <c r="CA19" s="8" cm="1">
        <f t="array" ref="CA19">_xlfn.IFS(AC19="Las atiende una persona diferente a a la que atiende los trámites presenciales en ventanilla",1,AC19="Las atiende la misma persona que atiende los trámites presenciales en ventanilla",0)</f>
        <v>0</v>
      </c>
      <c r="CB19" s="8" cm="1">
        <f t="array" ref="CB19">_xlfn.IFS(AD19="Siguen un proceso diferente al de una solicitud presencial en ventanilla",1,AD19="Siguen el mismo proceso que el de una solicitud presencial en ventanilla",0)</f>
        <v>0</v>
      </c>
      <c r="CC19" s="8" cm="1">
        <f t="array" ref="CC19">_xlfn.IFS(AE19="Sí",1,AE19="No",0)</f>
        <v>1</v>
      </c>
      <c r="CD19" s="8" cm="1">
        <f t="array" ref="CD19">_xlfn.IFS(AF19="Sí",1,AF19="No",0)</f>
        <v>1</v>
      </c>
      <c r="CE19" s="8" cm="1">
        <f t="array" ref="CE19">_xlfn.IFS(AG19="Sí",1,AG19="No",0)</f>
        <v>0</v>
      </c>
      <c r="CF19" s="8" cm="1">
        <f t="array" ref="CF19">_xlfn.IFS(AH19="Sí",1,AH19="No",0)</f>
        <v>1</v>
      </c>
      <c r="CG19" s="8" cm="1">
        <f t="array" ref="CG19">_xlfn.IFS(AI19="El horario es adecuado",1,AI19="El horario debería ampliarse",0)</f>
        <v>1</v>
      </c>
      <c r="CH19" s="8" cm="1">
        <f t="array" ref="CH19">_xlfn.IFS(AJ19="Es un buen ambiente de trabajo",1,AJ19="Es un mal ambiente de trabajo",0)</f>
        <v>1</v>
      </c>
      <c r="CI19" s="8" cm="1">
        <f t="array" ref="CI19">_xlfn.IFS(AK19="Mi jefe/jefa es muy abierto (a) y nos escucha para identificar las necesidades y áreas de mejora de la dependencia",1,AK19="Mi jefe/jefa NO es muy abierto (a) y NO nos escucha para identificar las necesidades y áreas de mejora de la dependencia",0)</f>
        <v>1</v>
      </c>
      <c r="CJ19" s="8" cm="1">
        <f t="array" ref="CJ19">_xlfn.IFS(AL19="De acuerdo",0,AL19="Ni de acuerdo ni en desacuerdo",0.5,AL19="En desacuerdo",1)</f>
        <v>1</v>
      </c>
      <c r="CK19" s="8" cm="1">
        <f t="array" ref="CK19">_xlfn.IFS(AM19="De acuerdo",1,AM19="Ni de acuerdo ni en desacuerdo",0.5,AM19="En desacuerdo",0)</f>
        <v>1</v>
      </c>
      <c r="CL19" s="8" cm="1">
        <f t="array" ref="CL19">_xlfn.IFS(AN19="De acuerdo",1,AN19="Ni de acuerdo ni en desacuerdo",0.5,AN19="En desacuerdo",0)</f>
        <v>1</v>
      </c>
      <c r="CM19" s="8" cm="1">
        <f t="array" ref="CM19">_xlfn.IFS(AO19="De acuerdo",0,AO19="Ni de acuerdo ni en desacuerdo",0.5,AO19="En desacuerdo",1)</f>
        <v>1</v>
      </c>
      <c r="CN19" s="8" cm="1">
        <f t="array" ref="CN19">_xlfn.IFS(AP19="De acuerdo",0,AP19="Ni de acuerdo ni en desacuerdo",0.5,AP19="En desacuerdo",1)</f>
        <v>1</v>
      </c>
      <c r="CO19" s="8" cm="1">
        <f t="array" ref="CO19">_xlfn.IFS(AQ19="De acuerdo",1,AQ19="Ni de acuerdo ni en desacuerdo",0.5,AQ19="En desacuerdo",0)</f>
        <v>1</v>
      </c>
      <c r="CP19" s="8" cm="1">
        <f t="array" ref="CP19">_xlfn.IFS(AR19="De acuerdo",1,AR19="Ni de acuerdo ni en desacuerdo",0.5,AR19="En desacuerdo",0)</f>
        <v>1</v>
      </c>
      <c r="CQ19" s="8" cm="1">
        <f t="array" ref="CQ19">_xlfn.IFS(AS19="De acuerdo",0,AS19="Ni de acuerdo ni en desacuerdo",0.5,AS19="En desacuerdo",1)</f>
        <v>1</v>
      </c>
      <c r="CR19" s="8" cm="1">
        <f t="array" ref="CR19">_xlfn.IFS(AT19="De acuerdo",0,AT19="Ni de acuerdo ni en desacuerdo",0.5,AT19="En desacuerdo",1)</f>
        <v>1</v>
      </c>
      <c r="CS19" s="8" cm="1">
        <f t="array" ref="CS19">_xlfn.IFS(AU19="De acuerdo",0,AU19="Ni de acuerdo ni en desacuerdo",0.5,AU19="En desacuerdo",1)</f>
        <v>1</v>
      </c>
      <c r="CT19" s="25" cm="1">
        <f t="array" ref="CT19">_xlfn.IFS(AV19="De acuerdo",1,AV19="Ni de acuerdo ni en desacuerdo",0.5,AV19="En desacuerdo",0)</f>
        <v>1</v>
      </c>
      <c r="CU19" s="8" cm="1">
        <f t="array" ref="CU19">_xlfn.IFS(AW19="De acuerdo",0,AW19="Ni de acuerdo ni en desacuerdo",0.5,AW19="En desacuerdo",1)</f>
        <v>1</v>
      </c>
    </row>
    <row r="20" spans="1:99" x14ac:dyDescent="0.2">
      <c r="A20" s="17">
        <v>118477968295</v>
      </c>
      <c r="B20" s="24" t="s">
        <v>11</v>
      </c>
      <c r="C20" s="24" t="s">
        <v>116</v>
      </c>
      <c r="D20" s="24" t="s">
        <v>86</v>
      </c>
      <c r="E20" s="24" t="s">
        <v>852</v>
      </c>
      <c r="F20" s="24" t="s">
        <v>873</v>
      </c>
      <c r="G20" s="24" t="s">
        <v>878</v>
      </c>
      <c r="H20" s="24" t="s">
        <v>86</v>
      </c>
      <c r="I20" s="24" t="s">
        <v>85</v>
      </c>
      <c r="J20" s="24" t="s">
        <v>830</v>
      </c>
      <c r="K20" s="24" t="s">
        <v>831</v>
      </c>
      <c r="L20" s="24" t="s">
        <v>867</v>
      </c>
      <c r="M20" s="24" t="s">
        <v>85</v>
      </c>
      <c r="N20" s="24" t="s">
        <v>85</v>
      </c>
      <c r="O20" s="24" t="s">
        <v>86</v>
      </c>
      <c r="P20" s="24" t="s">
        <v>85</v>
      </c>
      <c r="Q20" s="24" t="s">
        <v>86</v>
      </c>
      <c r="R20" s="24" t="s">
        <v>85</v>
      </c>
      <c r="S20" s="24" t="s">
        <v>85</v>
      </c>
      <c r="T20" s="24" t="s">
        <v>834</v>
      </c>
      <c r="U20" s="24" t="s">
        <v>859</v>
      </c>
      <c r="V20" s="24" t="s">
        <v>836</v>
      </c>
      <c r="W20" s="24"/>
      <c r="X20" s="24" t="s">
        <v>837</v>
      </c>
      <c r="Y20" s="24" t="s">
        <v>838</v>
      </c>
      <c r="Z20" s="24" t="s">
        <v>839</v>
      </c>
      <c r="AA20" s="24" t="s">
        <v>840</v>
      </c>
      <c r="AB20" s="24" t="s">
        <v>86</v>
      </c>
      <c r="AC20" s="24" t="s">
        <v>869</v>
      </c>
      <c r="AD20" s="24" t="s">
        <v>842</v>
      </c>
      <c r="AE20" s="24" t="s">
        <v>86</v>
      </c>
      <c r="AF20" s="24" t="s">
        <v>85</v>
      </c>
      <c r="AG20" s="24" t="s">
        <v>85</v>
      </c>
      <c r="AH20" s="24" t="s">
        <v>85</v>
      </c>
      <c r="AI20" s="24" t="s">
        <v>843</v>
      </c>
      <c r="AJ20" s="24" t="s">
        <v>844</v>
      </c>
      <c r="AK20" s="24" t="s">
        <v>845</v>
      </c>
      <c r="AL20" s="24" t="s">
        <v>848</v>
      </c>
      <c r="AM20" s="24" t="s">
        <v>847</v>
      </c>
      <c r="AN20" s="24" t="s">
        <v>847</v>
      </c>
      <c r="AO20" s="24" t="s">
        <v>848</v>
      </c>
      <c r="AP20" s="24" t="s">
        <v>848</v>
      </c>
      <c r="AQ20" s="24" t="s">
        <v>847</v>
      </c>
      <c r="AR20" s="24" t="s">
        <v>847</v>
      </c>
      <c r="AS20" s="24" t="s">
        <v>848</v>
      </c>
      <c r="AT20" s="24" t="s">
        <v>848</v>
      </c>
      <c r="AU20" s="24" t="s">
        <v>848</v>
      </c>
      <c r="AV20" s="24" t="s">
        <v>847</v>
      </c>
      <c r="AW20" s="24" t="s">
        <v>848</v>
      </c>
      <c r="AY20" s="17">
        <v>118477968295</v>
      </c>
      <c r="AZ20" s="24" t="s">
        <v>11</v>
      </c>
      <c r="BA20" s="8" cm="1">
        <f t="array" ref="BA20">_xlfn.IFS(C20="Mucho",1,C20="Más o menos",0.5,C20="Nada",0)</f>
        <v>1</v>
      </c>
      <c r="BB20" s="8" cm="1">
        <f t="array" ref="BB20">_xlfn.IFS(D20="No",1,D20="No estoy segura/seguro",0.5,D20="Sí",0)</f>
        <v>1</v>
      </c>
      <c r="BC20" s="8" cm="1">
        <f t="array" ref="BC20">_xlfn.IFS(E20="Es poco",1,E20="Es normal (ni mucho ni poco)",0.5,E20="Es mucho",0)</f>
        <v>1</v>
      </c>
      <c r="BD20" s="8" cm="1">
        <f t="array" ref="BD20">_xlfn.IFS(F20="Son pocos",1,F20="Son los necesarios (ni muchos ni pocos)",0.5,F20="Son muchos",0)</f>
        <v>1</v>
      </c>
      <c r="BE20" s="8" cm="1">
        <f t="array" ref="BE20">_xlfn.IFS(G20="Es económico",1,G20="Es justo (ni mucho ni poco)",0.5,G20="Es caro",0)</f>
        <v>1</v>
      </c>
      <c r="BF20" s="8" cm="1">
        <f t="array" ref="BF20">_xlfn.IFS(H20="No",1,H20="Sí",0)</f>
        <v>1</v>
      </c>
      <c r="BG20" s="8" cm="1">
        <f t="array" ref="BG20">_xlfn.IFS(I20="Sí",1,I20="No sé",0.5,I20="No",0)</f>
        <v>1</v>
      </c>
      <c r="BH20" s="8" cm="1">
        <f t="array" ref="BH20">_xlfn.IFS(J20="El número de personal para atender los trámites en esta dependencia es suficiente",1,J20="Necesitamos más personal para atender los trámites en esta dependencia",0)</f>
        <v>1</v>
      </c>
      <c r="BI20" s="8" cm="1">
        <f t="array" ref="BI20">_xlfn.IFS(K20="Sí existe una área específica para brindar información y atender dudas",1,K20="No, es la misma ventanilla donde se realizan los trámites",0)</f>
        <v>1</v>
      </c>
      <c r="BJ20" s="8" cm="1">
        <f t="array" ref="BJ20">_xlfn.IFS(L20="El mayor número de personas llega a esta oficina conociendo cuáles son los costos, requisitos y tiempos para realizar su trámite",1,L20="El mayor número de personas llega a esta oficina sin conocer cuáles son los costos, requisitos y tiempos para realizar su trámite",0)</f>
        <v>1</v>
      </c>
      <c r="BK20" s="8" cm="1">
        <f t="array" ref="BK20">_xlfn.IFS(M20="Sí",1,M20="No",0)</f>
        <v>1</v>
      </c>
      <c r="BL20" s="8" cm="1">
        <f t="array" ref="BL20">_xlfn.IFS(N20="Sí",1,N20="No recuerdo",0.5,N20="No",0)</f>
        <v>1</v>
      </c>
      <c r="BM20" s="8" cm="1">
        <f t="array" ref="BM20">_xlfn.IFS(O20="Sí",1,O20="No recuerdo",0.5,O20="No",0)</f>
        <v>0</v>
      </c>
      <c r="BN20" s="8" cm="1">
        <f t="array" ref="BN20">_xlfn.IFS(P20="Sí",1,P20="No recuerdo",0.5,P20="No",0)</f>
        <v>1</v>
      </c>
      <c r="BO20" s="8" cm="1">
        <f t="array" ref="BO20">_xlfn.IFS(Q20="Sí",1,Q20="No recuerdo",0.5,Q20="No",0)</f>
        <v>0</v>
      </c>
      <c r="BP20" s="8" cm="1">
        <f t="array" ref="BP20">_xlfn.IFS(R20="Sí",1,R20="No recuerdo",0.5,R20="No",0)</f>
        <v>1</v>
      </c>
      <c r="BQ20" s="8" cm="1">
        <f t="array" ref="BQ20">_xlfn.IFS(S20="Sí",1,S20="No recuerdo",0.5,S20="No",0)</f>
        <v>1</v>
      </c>
      <c r="BR20" s="8" cm="1">
        <f t="array" ref="BR20">_xlfn.IFS(T20="Han sido buenas (me brindaron nuevos conocimientos para cumplir mejor con mis labores)",1,T20="Han sido malas (no me brindaron nuevos conocimientos para cumplir mejor con mis labores",0)</f>
        <v>1</v>
      </c>
      <c r="BS20" s="8" cm="1">
        <f t="array" ref="BS20">_xlfn.IFS(U20="Actualmente considero que no necesito más capacitaciones para desarrollar mis labores de manera eficiente",1,U20="Actualmente considero que necesito más capacitaciones para desarrollar mis labores de manera eficiente",0)</f>
        <v>0</v>
      </c>
      <c r="BT20" s="8" cm="1">
        <f t="array" ref="BT20">_xlfn.IFS(V20="Pienso que mi desempeño es bueno",1,V20="Pienso que mi desempeño no es ni bueno ni malo (regular)",0.5,V20="Pienso que mi desempeño es malo",0)</f>
        <v>1</v>
      </c>
      <c r="BU20" s="8">
        <v>0</v>
      </c>
      <c r="BV20" s="8" cm="1">
        <f t="array" ref="BV20">_xlfn.IFS(X20="Muy eficiente",1,X20="Regular",0.5,X20="Nada eficiente",0)</f>
        <v>1</v>
      </c>
      <c r="BW20" s="8" cm="1">
        <f t="array" ref="BW20">_xlfn.IFS(Y20="Los tiempos de respuesta son cortos",1,Y20="Los tiempos de respuesta son regulares (ni largos ni cortos)",0.5,Y20="Los tiempos de respuesta son largos",0)</f>
        <v>1</v>
      </c>
      <c r="BX20" s="8" cm="1">
        <f t="array" ref="BX20">_xlfn.IFS(Z20="La relación es buena",1,Z20="La relación es regular (ni buena ni mala)",0.5,Z20="La relación es mala",0)</f>
        <v>1</v>
      </c>
      <c r="BY20" s="8" cm="1">
        <f t="array" ref="BY20">_xlfn.IFS(AA20="Pienso que las cargas de trabajo se distribuyen de manera equitativa dentro de esta dependencia",1,AA20="Pienso que las cargas de trabajo NO se distribuyen de manera equitativa dentro de esta dependencia",0)</f>
        <v>1</v>
      </c>
      <c r="BZ20" s="8" cm="1">
        <f t="array" ref="BZ20">_xlfn.IFS(AB20="Sí",1,AB20="No",0)</f>
        <v>0</v>
      </c>
      <c r="CA20" s="8" cm="1">
        <f t="array" ref="CA20">_xlfn.IFS(AC20="Las atiende una persona diferente a a la que atiende los trámites presenciales en ventanilla",1,AC20="Las atiende la misma persona que atiende los trámites presenciales en ventanilla",0)</f>
        <v>0</v>
      </c>
      <c r="CB20" s="8" cm="1">
        <f t="array" ref="CB20">_xlfn.IFS(AD20="Siguen un proceso diferente al de una solicitud presencial en ventanilla",1,AD20="Siguen el mismo proceso que el de una solicitud presencial en ventanilla",0)</f>
        <v>0</v>
      </c>
      <c r="CC20" s="8" cm="1">
        <f t="array" ref="CC20">_xlfn.IFS(AE20="Sí",1,AE20="No",0)</f>
        <v>0</v>
      </c>
      <c r="CD20" s="8" cm="1">
        <f t="array" ref="CD20">_xlfn.IFS(AF20="Sí",1,AF20="No",0)</f>
        <v>1</v>
      </c>
      <c r="CE20" s="8" cm="1">
        <f t="array" ref="CE20">_xlfn.IFS(AG20="Sí",1,AG20="No",0)</f>
        <v>1</v>
      </c>
      <c r="CF20" s="8" cm="1">
        <f t="array" ref="CF20">_xlfn.IFS(AH20="Sí",1,AH20="No",0)</f>
        <v>1</v>
      </c>
      <c r="CG20" s="8" cm="1">
        <f t="array" ref="CG20">_xlfn.IFS(AI20="El horario es adecuado",1,AI20="El horario debería ampliarse",0)</f>
        <v>1</v>
      </c>
      <c r="CH20" s="8" cm="1">
        <f t="array" ref="CH20">_xlfn.IFS(AJ20="Es un buen ambiente de trabajo",1,AJ20="Es un mal ambiente de trabajo",0)</f>
        <v>1</v>
      </c>
      <c r="CI20" s="8" cm="1">
        <f t="array" ref="CI20">_xlfn.IFS(AK20="Mi jefe/jefa es muy abierto (a) y nos escucha para identificar las necesidades y áreas de mejora de la dependencia",1,AK20="Mi jefe/jefa NO es muy abierto (a) y NO nos escucha para identificar las necesidades y áreas de mejora de la dependencia",0)</f>
        <v>1</v>
      </c>
      <c r="CJ20" s="8" cm="1">
        <f t="array" ref="CJ20">_xlfn.IFS(AL20="De acuerdo",0,AL20="Ni de acuerdo ni en desacuerdo",0.5,AL20="En desacuerdo",1)</f>
        <v>1</v>
      </c>
      <c r="CK20" s="8" cm="1">
        <f t="array" ref="CK20">_xlfn.IFS(AM20="De acuerdo",1,AM20="Ni de acuerdo ni en desacuerdo",0.5,AM20="En desacuerdo",0)</f>
        <v>1</v>
      </c>
      <c r="CL20" s="8" cm="1">
        <f t="array" ref="CL20">_xlfn.IFS(AN20="De acuerdo",1,AN20="Ni de acuerdo ni en desacuerdo",0.5,AN20="En desacuerdo",0)</f>
        <v>1</v>
      </c>
      <c r="CM20" s="8" cm="1">
        <f t="array" ref="CM20">_xlfn.IFS(AO20="De acuerdo",0,AO20="Ni de acuerdo ni en desacuerdo",0.5,AO20="En desacuerdo",1)</f>
        <v>1</v>
      </c>
      <c r="CN20" s="8" cm="1">
        <f t="array" ref="CN20">_xlfn.IFS(AP20="De acuerdo",0,AP20="Ni de acuerdo ni en desacuerdo",0.5,AP20="En desacuerdo",1)</f>
        <v>1</v>
      </c>
      <c r="CO20" s="8" cm="1">
        <f t="array" ref="CO20">_xlfn.IFS(AQ20="De acuerdo",1,AQ20="Ni de acuerdo ni en desacuerdo",0.5,AQ20="En desacuerdo",0)</f>
        <v>1</v>
      </c>
      <c r="CP20" s="8" cm="1">
        <f t="array" ref="CP20">_xlfn.IFS(AR20="De acuerdo",1,AR20="Ni de acuerdo ni en desacuerdo",0.5,AR20="En desacuerdo",0)</f>
        <v>1</v>
      </c>
      <c r="CQ20" s="8" cm="1">
        <f t="array" ref="CQ20">_xlfn.IFS(AS20="De acuerdo",0,AS20="Ni de acuerdo ni en desacuerdo",0.5,AS20="En desacuerdo",1)</f>
        <v>1</v>
      </c>
      <c r="CR20" s="8" cm="1">
        <f t="array" ref="CR20">_xlfn.IFS(AT20="De acuerdo",0,AT20="Ni de acuerdo ni en desacuerdo",0.5,AT20="En desacuerdo",1)</f>
        <v>1</v>
      </c>
      <c r="CS20" s="8" cm="1">
        <f t="array" ref="CS20">_xlfn.IFS(AU20="De acuerdo",0,AU20="Ni de acuerdo ni en desacuerdo",0.5,AU20="En desacuerdo",1)</f>
        <v>1</v>
      </c>
      <c r="CT20" s="25" cm="1">
        <f t="array" ref="CT20">_xlfn.IFS(AV20="De acuerdo",1,AV20="Ni de acuerdo ni en desacuerdo",0.5,AV20="En desacuerdo",0)</f>
        <v>1</v>
      </c>
      <c r="CU20" s="8" cm="1">
        <f t="array" ref="CU20">_xlfn.IFS(AW20="De acuerdo",0,AW20="Ni de acuerdo ni en desacuerdo",0.5,AW20="En desacuerdo",1)</f>
        <v>1</v>
      </c>
    </row>
    <row r="21" spans="1:99" x14ac:dyDescent="0.2">
      <c r="A21" s="17">
        <v>118477368697</v>
      </c>
      <c r="B21" s="24" t="s">
        <v>12</v>
      </c>
      <c r="C21" s="24" t="s">
        <v>116</v>
      </c>
      <c r="D21" s="24" t="s">
        <v>85</v>
      </c>
      <c r="E21" s="24" t="s">
        <v>852</v>
      </c>
      <c r="F21" s="24" t="s">
        <v>828</v>
      </c>
      <c r="G21" s="24" t="s">
        <v>878</v>
      </c>
      <c r="H21" s="24" t="s">
        <v>86</v>
      </c>
      <c r="I21" s="24" t="s">
        <v>85</v>
      </c>
      <c r="J21" s="24" t="s">
        <v>856</v>
      </c>
      <c r="K21" s="24" t="s">
        <v>883</v>
      </c>
      <c r="L21" s="24" t="s">
        <v>867</v>
      </c>
      <c r="M21" s="24" t="s">
        <v>86</v>
      </c>
      <c r="N21" s="24"/>
      <c r="O21" s="24"/>
      <c r="P21" s="24"/>
      <c r="Q21" s="24"/>
      <c r="R21" s="24"/>
      <c r="S21" s="24"/>
      <c r="T21" s="24"/>
      <c r="U21" s="24" t="s">
        <v>859</v>
      </c>
      <c r="V21" s="24" t="s">
        <v>836</v>
      </c>
      <c r="W21" s="24"/>
      <c r="X21" s="24" t="s">
        <v>837</v>
      </c>
      <c r="Y21" s="24" t="s">
        <v>838</v>
      </c>
      <c r="Z21" s="24" t="s">
        <v>862</v>
      </c>
      <c r="AA21" s="24" t="s">
        <v>863</v>
      </c>
      <c r="AB21" s="24" t="s">
        <v>86</v>
      </c>
      <c r="AC21" s="24" t="s">
        <v>869</v>
      </c>
      <c r="AD21" s="24" t="s">
        <v>885</v>
      </c>
      <c r="AE21" s="24" t="s">
        <v>86</v>
      </c>
      <c r="AF21" s="24" t="s">
        <v>85</v>
      </c>
      <c r="AG21" s="24" t="s">
        <v>86</v>
      </c>
      <c r="AH21" s="24" t="s">
        <v>85</v>
      </c>
      <c r="AI21" s="24" t="s">
        <v>843</v>
      </c>
      <c r="AJ21" s="24" t="s">
        <v>844</v>
      </c>
      <c r="AK21" s="24" t="s">
        <v>919</v>
      </c>
      <c r="AL21" s="24" t="s">
        <v>848</v>
      </c>
      <c r="AM21" s="24" t="s">
        <v>847</v>
      </c>
      <c r="AN21" s="24" t="s">
        <v>847</v>
      </c>
      <c r="AO21" s="24" t="s">
        <v>848</v>
      </c>
      <c r="AP21" s="24" t="s">
        <v>848</v>
      </c>
      <c r="AQ21" s="24" t="s">
        <v>847</v>
      </c>
      <c r="AR21" s="24" t="s">
        <v>847</v>
      </c>
      <c r="AS21" s="24" t="s">
        <v>847</v>
      </c>
      <c r="AT21" s="24" t="s">
        <v>848</v>
      </c>
      <c r="AU21" s="24" t="s">
        <v>848</v>
      </c>
      <c r="AV21" s="24" t="s">
        <v>847</v>
      </c>
      <c r="AW21" s="24" t="s">
        <v>848</v>
      </c>
      <c r="AY21" s="17">
        <v>118477368697</v>
      </c>
      <c r="AZ21" s="24" t="s">
        <v>12</v>
      </c>
      <c r="BA21" s="8" cm="1">
        <f t="array" ref="BA21">_xlfn.IFS(C21="Mucho",1,C21="Más o menos",0.5,C21="Nada",0)</f>
        <v>1</v>
      </c>
      <c r="BB21" s="8" cm="1">
        <f t="array" ref="BB21">_xlfn.IFS(D21="No",1,D21="No estoy segura/seguro",0.5,D21="Sí",0)</f>
        <v>0</v>
      </c>
      <c r="BC21" s="8" cm="1">
        <f t="array" ref="BC21">_xlfn.IFS(E21="Es poco",1,E21="Es normal (ni mucho ni poco)",0.5,E21="Es mucho",0)</f>
        <v>1</v>
      </c>
      <c r="BD21" s="8" cm="1">
        <f t="array" ref="BD21">_xlfn.IFS(F21="Son pocos",1,F21="Son los necesarios (ni muchos ni pocos)",0.5,F21="Son muchos",0)</f>
        <v>0.5</v>
      </c>
      <c r="BE21" s="8" cm="1">
        <f t="array" ref="BE21">_xlfn.IFS(G21="Es económico",1,G21="Es justo (ni mucho ni poco)",0.5,G21="Es caro",0)</f>
        <v>1</v>
      </c>
      <c r="BF21" s="8" cm="1">
        <f t="array" ref="BF21">_xlfn.IFS(H21="No",1,H21="Sí",0)</f>
        <v>1</v>
      </c>
      <c r="BG21" s="8" cm="1">
        <f t="array" ref="BG21">_xlfn.IFS(I21="Sí",1,I21="No sé",0.5,I21="No",0)</f>
        <v>1</v>
      </c>
      <c r="BH21" s="8" cm="1">
        <f t="array" ref="BH21">_xlfn.IFS(J21="El número de personal para atender los trámites en esta dependencia es suficiente",1,J21="Necesitamos más personal para atender los trámites en esta dependencia",0)</f>
        <v>0</v>
      </c>
      <c r="BI21" s="8" cm="1">
        <f t="array" ref="BI21">_xlfn.IFS(K21="Sí existe una área específica para brindar información y atender dudas",1,K21="No, es la misma ventanilla donde se realizan los trámites",0)</f>
        <v>0</v>
      </c>
      <c r="BJ21" s="8" cm="1">
        <f t="array" ref="BJ21">_xlfn.IFS(L21="El mayor número de personas llega a esta oficina conociendo cuáles son los costos, requisitos y tiempos para realizar su trámite",1,L21="El mayor número de personas llega a esta oficina sin conocer cuáles son los costos, requisitos y tiempos para realizar su trámite",0)</f>
        <v>1</v>
      </c>
      <c r="BK21" s="8" cm="1">
        <f t="array" ref="BK21">_xlfn.IFS(M21="Sí",1,M21="No",0)</f>
        <v>0</v>
      </c>
      <c r="BL21" s="8" t="e" cm="1">
        <f t="array" ref="BL21">_xlfn.IFS(N21="Sí",1,N21="No recuerdo",0.5,N21="No",0)</f>
        <v>#N/A</v>
      </c>
      <c r="BM21" s="8" t="e" cm="1">
        <f t="array" ref="BM21">_xlfn.IFS(O21="Sí",1,O21="No recuerdo",0.5,O21="No",0)</f>
        <v>#N/A</v>
      </c>
      <c r="BN21" s="8" t="e" cm="1">
        <f t="array" ref="BN21">_xlfn.IFS(P21="Sí",1,P21="No recuerdo",0.5,P21="No",0)</f>
        <v>#N/A</v>
      </c>
      <c r="BO21" s="8" t="e" cm="1">
        <f t="array" ref="BO21">_xlfn.IFS(Q21="Sí",1,Q21="No recuerdo",0.5,Q21="No",0)</f>
        <v>#N/A</v>
      </c>
      <c r="BP21" s="8" t="e" cm="1">
        <f t="array" ref="BP21">_xlfn.IFS(R21="Sí",1,R21="No recuerdo",0.5,R21="No",0)</f>
        <v>#N/A</v>
      </c>
      <c r="BQ21" s="8" t="e" cm="1">
        <f t="array" ref="BQ21">_xlfn.IFS(S21="Sí",1,S21="No recuerdo",0.5,S21="No",0)</f>
        <v>#N/A</v>
      </c>
      <c r="BR21" s="8" t="e" cm="1">
        <f t="array" ref="BR21">_xlfn.IFS(T21="Han sido buenas (me brindaron nuevos conocimientos para cumplir mejor con mis labores)",1,T21="Han sido malas (no me brindaron nuevos conocimientos para cumplir mejor con mis labores",0)</f>
        <v>#N/A</v>
      </c>
      <c r="BS21" s="8" cm="1">
        <f t="array" ref="BS21">_xlfn.IFS(U21="Actualmente considero que no necesito más capacitaciones para desarrollar mis labores de manera eficiente",1,U21="Actualmente considero que necesito más capacitaciones para desarrollar mis labores de manera eficiente",0)</f>
        <v>0</v>
      </c>
      <c r="BT21" s="8" cm="1">
        <f t="array" ref="BT21">_xlfn.IFS(V21="Pienso que mi desempeño es bueno",1,V21="Pienso que mi desempeño no es ni bueno ni malo (regular)",0.5,V21="Pienso que mi desempeño es malo",0)</f>
        <v>1</v>
      </c>
      <c r="BU21" s="8" t="e" cm="1">
        <f t="array" ref="BU21">_xlfn.IFS(W21="Sí",1,W21="No",0)</f>
        <v>#N/A</v>
      </c>
      <c r="BV21" s="8" cm="1">
        <f t="array" ref="BV21">_xlfn.IFS(X21="Muy eficiente",1,X21="Regular",0.5,X21="Nada eficiente",0)</f>
        <v>1</v>
      </c>
      <c r="BW21" s="8" cm="1">
        <f t="array" ref="BW21">_xlfn.IFS(Y21="Los tiempos de respuesta son cortos",1,Y21="Los tiempos de respuesta son regulares (ni largos ni cortos)",0.5,Y21="Los tiempos de respuesta son largos",0)</f>
        <v>1</v>
      </c>
      <c r="BX21" s="8" cm="1">
        <f t="array" ref="BX21">_xlfn.IFS(Z21="La relación es buena",1,Z21="La relación es regular (ni buena ni mala)",0.5,Z21="La relación es mala",0)</f>
        <v>0.5</v>
      </c>
      <c r="BY21" s="8" cm="1">
        <f t="array" ref="BY21">_xlfn.IFS(AA21="Pienso que las cargas de trabajo se distribuyen de manera equitativa dentro de esta dependencia",1,AA21="Pienso que las cargas de trabajo NO se distribuyen de manera equitativa dentro de esta dependencia",0)</f>
        <v>0</v>
      </c>
      <c r="BZ21" s="8" cm="1">
        <f t="array" ref="BZ21">_xlfn.IFS(AB21="Sí",1,AB21="No",0)</f>
        <v>0</v>
      </c>
      <c r="CA21" s="8" cm="1">
        <f t="array" ref="CA21">_xlfn.IFS(AC21="Las atiende una persona diferente a a la que atiende los trámites presenciales en ventanilla",1,AC21="Las atiende la misma persona que atiende los trámites presenciales en ventanilla",0)</f>
        <v>0</v>
      </c>
      <c r="CB21" s="8" cm="1">
        <f t="array" ref="CB21">_xlfn.IFS(AD21="Siguen un proceso diferente al de una solicitud presencial en ventanilla",1,AD21="Siguen el mismo proceso que el de una solicitud presencial en ventanilla",0)</f>
        <v>1</v>
      </c>
      <c r="CC21" s="8" cm="1">
        <f t="array" ref="CC21">_xlfn.IFS(AE21="Sí",1,AE21="No",0)</f>
        <v>0</v>
      </c>
      <c r="CD21" s="8" cm="1">
        <f t="array" ref="CD21">_xlfn.IFS(AF21="Sí",1,AF21="No",0)</f>
        <v>1</v>
      </c>
      <c r="CE21" s="8" cm="1">
        <f t="array" ref="CE21">_xlfn.IFS(AG21="Sí",1,AG21="No",0)</f>
        <v>0</v>
      </c>
      <c r="CF21" s="8" cm="1">
        <f t="array" ref="CF21">_xlfn.IFS(AH21="Sí",1,AH21="No",0)</f>
        <v>1</v>
      </c>
      <c r="CG21" s="8" cm="1">
        <f t="array" ref="CG21">_xlfn.IFS(AI21="El horario es adecuado",1,AI21="El horario debería ampliarse",0)</f>
        <v>1</v>
      </c>
      <c r="CH21" s="8" cm="1">
        <f t="array" ref="CH21">_xlfn.IFS(AJ21="Es un buen ambiente de trabajo",1,AJ21="Es un mal ambiente de trabajo",0)</f>
        <v>1</v>
      </c>
      <c r="CI21" s="8" cm="1">
        <f t="array" ref="CI21">_xlfn.IFS(AK21="Mi jefe/jefa es muy abierto (a) y nos escucha para identificar las necesidades y áreas de mejora de la dependencia",1,AK21="Mi jefe/jefa NO es muy abierto (a) y NO nos escucha para identificar las necesidades y áreas de mejora de la dependencia",0)</f>
        <v>0</v>
      </c>
      <c r="CJ21" s="8" cm="1">
        <f t="array" ref="CJ21">_xlfn.IFS(AL21="De acuerdo",0,AL21="Ni de acuerdo ni en desacuerdo",0.5,AL21="En desacuerdo",1)</f>
        <v>1</v>
      </c>
      <c r="CK21" s="8" cm="1">
        <f t="array" ref="CK21">_xlfn.IFS(AM21="De acuerdo",1,AM21="Ni de acuerdo ni en desacuerdo",0.5,AM21="En desacuerdo",0)</f>
        <v>1</v>
      </c>
      <c r="CL21" s="8" cm="1">
        <f t="array" ref="CL21">_xlfn.IFS(AN21="De acuerdo",1,AN21="Ni de acuerdo ni en desacuerdo",0.5,AN21="En desacuerdo",0)</f>
        <v>1</v>
      </c>
      <c r="CM21" s="8" cm="1">
        <f t="array" ref="CM21">_xlfn.IFS(AO21="De acuerdo",0,AO21="Ni de acuerdo ni en desacuerdo",0.5,AO21="En desacuerdo",1)</f>
        <v>1</v>
      </c>
      <c r="CN21" s="8" cm="1">
        <f t="array" ref="CN21">_xlfn.IFS(AP21="De acuerdo",0,AP21="Ni de acuerdo ni en desacuerdo",0.5,AP21="En desacuerdo",1)</f>
        <v>1</v>
      </c>
      <c r="CO21" s="8" cm="1">
        <f t="array" ref="CO21">_xlfn.IFS(AQ21="De acuerdo",1,AQ21="Ni de acuerdo ni en desacuerdo",0.5,AQ21="En desacuerdo",0)</f>
        <v>1</v>
      </c>
      <c r="CP21" s="8" cm="1">
        <f t="array" ref="CP21">_xlfn.IFS(AR21="De acuerdo",1,AR21="Ni de acuerdo ni en desacuerdo",0.5,AR21="En desacuerdo",0)</f>
        <v>1</v>
      </c>
      <c r="CQ21" s="8" cm="1">
        <f t="array" ref="CQ21">_xlfn.IFS(AS21="De acuerdo",0,AS21="Ni de acuerdo ni en desacuerdo",0.5,AS21="En desacuerdo",1)</f>
        <v>0</v>
      </c>
      <c r="CR21" s="8" cm="1">
        <f t="array" ref="CR21">_xlfn.IFS(AT21="De acuerdo",0,AT21="Ni de acuerdo ni en desacuerdo",0.5,AT21="En desacuerdo",1)</f>
        <v>1</v>
      </c>
      <c r="CS21" s="8" cm="1">
        <f t="array" ref="CS21">_xlfn.IFS(AU21="De acuerdo",0,AU21="Ni de acuerdo ni en desacuerdo",0.5,AU21="En desacuerdo",1)</f>
        <v>1</v>
      </c>
      <c r="CT21" s="25" cm="1">
        <f t="array" ref="CT21">_xlfn.IFS(AV21="De acuerdo",1,AV21="Ni de acuerdo ni en desacuerdo",0.5,AV21="En desacuerdo",0)</f>
        <v>1</v>
      </c>
      <c r="CU21" s="8" cm="1">
        <f t="array" ref="CU21">_xlfn.IFS(AW21="De acuerdo",0,AW21="Ni de acuerdo ni en desacuerdo",0.5,AW21="En desacuerdo",1)</f>
        <v>1</v>
      </c>
    </row>
    <row r="22" spans="1:99" x14ac:dyDescent="0.2">
      <c r="A22" s="17">
        <v>118477334369</v>
      </c>
      <c r="B22" s="24" t="s">
        <v>12</v>
      </c>
      <c r="C22" s="24" t="s">
        <v>116</v>
      </c>
      <c r="D22" s="24" t="s">
        <v>86</v>
      </c>
      <c r="E22" s="24" t="s">
        <v>827</v>
      </c>
      <c r="F22" s="24" t="s">
        <v>828</v>
      </c>
      <c r="G22" s="24" t="s">
        <v>829</v>
      </c>
      <c r="H22" s="24" t="s">
        <v>86</v>
      </c>
      <c r="I22" s="24" t="s">
        <v>85</v>
      </c>
      <c r="J22" s="24" t="s">
        <v>830</v>
      </c>
      <c r="K22" s="24" t="s">
        <v>831</v>
      </c>
      <c r="L22" s="24" t="s">
        <v>867</v>
      </c>
      <c r="M22" s="24" t="s">
        <v>86</v>
      </c>
      <c r="N22" s="24"/>
      <c r="O22" s="24"/>
      <c r="P22" s="24"/>
      <c r="Q22" s="24"/>
      <c r="R22" s="24"/>
      <c r="S22" s="24"/>
      <c r="T22" s="24"/>
      <c r="U22" s="24" t="s">
        <v>859</v>
      </c>
      <c r="V22" s="24" t="s">
        <v>836</v>
      </c>
      <c r="W22" s="24"/>
      <c r="X22" s="24" t="s">
        <v>183</v>
      </c>
      <c r="Y22" s="24" t="s">
        <v>838</v>
      </c>
      <c r="Z22" s="24" t="s">
        <v>839</v>
      </c>
      <c r="AA22" s="24" t="s">
        <v>863</v>
      </c>
      <c r="AB22" s="24" t="s">
        <v>86</v>
      </c>
      <c r="AC22" s="24"/>
      <c r="AD22" s="24"/>
      <c r="AE22" s="24" t="s">
        <v>85</v>
      </c>
      <c r="AF22" s="24" t="s">
        <v>85</v>
      </c>
      <c r="AG22" s="24" t="s">
        <v>85</v>
      </c>
      <c r="AH22" s="24" t="s">
        <v>85</v>
      </c>
      <c r="AI22" s="24" t="s">
        <v>843</v>
      </c>
      <c r="AJ22" s="24" t="s">
        <v>844</v>
      </c>
      <c r="AK22" s="24" t="s">
        <v>845</v>
      </c>
      <c r="AL22" s="24" t="s">
        <v>847</v>
      </c>
      <c r="AM22" s="24" t="s">
        <v>847</v>
      </c>
      <c r="AN22" s="24" t="s">
        <v>847</v>
      </c>
      <c r="AO22" s="24" t="s">
        <v>848</v>
      </c>
      <c r="AP22" s="24" t="s">
        <v>848</v>
      </c>
      <c r="AQ22" s="24" t="s">
        <v>870</v>
      </c>
      <c r="AR22" s="24" t="s">
        <v>847</v>
      </c>
      <c r="AS22" s="24" t="s">
        <v>870</v>
      </c>
      <c r="AT22" s="24" t="s">
        <v>848</v>
      </c>
      <c r="AU22" s="24" t="s">
        <v>848</v>
      </c>
      <c r="AV22" s="24" t="s">
        <v>847</v>
      </c>
      <c r="AW22" s="24" t="s">
        <v>848</v>
      </c>
      <c r="AY22" s="17">
        <v>118477334369</v>
      </c>
      <c r="AZ22" s="24" t="s">
        <v>12</v>
      </c>
      <c r="BA22" s="8" cm="1">
        <f t="array" ref="BA22">_xlfn.IFS(C22="Mucho",1,C22="Más o menos",0.5,C22="Nada",0)</f>
        <v>1</v>
      </c>
      <c r="BB22" s="8" cm="1">
        <f t="array" ref="BB22">_xlfn.IFS(D22="No",1,D22="No estoy segura/seguro",0.5,D22="Sí",0)</f>
        <v>1</v>
      </c>
      <c r="BC22" s="8" cm="1">
        <f t="array" ref="BC22">_xlfn.IFS(E22="Es poco",1,E22="Es normal (ni mucho ni poco)",0.5,E22="Es mucho",0)</f>
        <v>0.5</v>
      </c>
      <c r="BD22" s="8" cm="1">
        <f t="array" ref="BD22">_xlfn.IFS(F22="Son pocos",1,F22="Son los necesarios (ni muchos ni pocos)",0.5,F22="Son muchos",0)</f>
        <v>0.5</v>
      </c>
      <c r="BE22" s="8" cm="1">
        <f t="array" ref="BE22">_xlfn.IFS(G22="Es económico",1,G22="Es justo (ni mucho ni poco)",0.5,G22="Es caro",0)</f>
        <v>0.5</v>
      </c>
      <c r="BF22" s="8" cm="1">
        <f t="array" ref="BF22">_xlfn.IFS(H22="No",1,H22="Sí",0)</f>
        <v>1</v>
      </c>
      <c r="BG22" s="8" cm="1">
        <f t="array" ref="BG22">_xlfn.IFS(I22="Sí",1,I22="No sé",0.5,I22="No",0)</f>
        <v>1</v>
      </c>
      <c r="BH22" s="8" cm="1">
        <f t="array" ref="BH22">_xlfn.IFS(J22="El número de personal para atender los trámites en esta dependencia es suficiente",1,J22="Necesitamos más personal para atender los trámites en esta dependencia",0)</f>
        <v>1</v>
      </c>
      <c r="BI22" s="8" cm="1">
        <f t="array" ref="BI22">_xlfn.IFS(K22="Sí existe una área específica para brindar información y atender dudas",1,K22="No, es la misma ventanilla donde se realizan los trámites",0)</f>
        <v>1</v>
      </c>
      <c r="BJ22" s="8" cm="1">
        <f t="array" ref="BJ22">_xlfn.IFS(L22="El mayor número de personas llega a esta oficina conociendo cuáles son los costos, requisitos y tiempos para realizar su trámite",1,L22="El mayor número de personas llega a esta oficina sin conocer cuáles son los costos, requisitos y tiempos para realizar su trámite",0)</f>
        <v>1</v>
      </c>
      <c r="BK22" s="8" cm="1">
        <f t="array" ref="BK22">_xlfn.IFS(M22="Sí",1,M22="No",0)</f>
        <v>0</v>
      </c>
      <c r="BL22" s="8" t="e" cm="1">
        <f t="array" ref="BL22">_xlfn.IFS(N22="Sí",1,N22="No recuerdo",0.5,N22="No",0)</f>
        <v>#N/A</v>
      </c>
      <c r="BM22" s="8" t="e" cm="1">
        <f t="array" ref="BM22">_xlfn.IFS(O22="Sí",1,O22="No recuerdo",0.5,O22="No",0)</f>
        <v>#N/A</v>
      </c>
      <c r="BN22" s="8" t="e" cm="1">
        <f t="array" ref="BN22">_xlfn.IFS(P22="Sí",1,P22="No recuerdo",0.5,P22="No",0)</f>
        <v>#N/A</v>
      </c>
      <c r="BO22" s="8" t="e" cm="1">
        <f t="array" ref="BO22">_xlfn.IFS(Q22="Sí",1,Q22="No recuerdo",0.5,Q22="No",0)</f>
        <v>#N/A</v>
      </c>
      <c r="BP22" s="8" t="e" cm="1">
        <f t="array" ref="BP22">_xlfn.IFS(R22="Sí",1,R22="No recuerdo",0.5,R22="No",0)</f>
        <v>#N/A</v>
      </c>
      <c r="BQ22" s="8" t="e" cm="1">
        <f t="array" ref="BQ22">_xlfn.IFS(S22="Sí",1,S22="No recuerdo",0.5,S22="No",0)</f>
        <v>#N/A</v>
      </c>
      <c r="BR22" s="8" t="e" cm="1">
        <f t="array" ref="BR22">_xlfn.IFS(T22="Han sido buenas (me brindaron nuevos conocimientos para cumplir mejor con mis labores)",1,T22="Han sido malas (no me brindaron nuevos conocimientos para cumplir mejor con mis labores",0)</f>
        <v>#N/A</v>
      </c>
      <c r="BS22" s="8" cm="1">
        <f t="array" ref="BS22">_xlfn.IFS(U22="Actualmente considero que no necesito más capacitaciones para desarrollar mis labores de manera eficiente",1,U22="Actualmente considero que necesito más capacitaciones para desarrollar mis labores de manera eficiente",0)</f>
        <v>0</v>
      </c>
      <c r="BT22" s="8" cm="1">
        <f t="array" ref="BT22">_xlfn.IFS(V22="Pienso que mi desempeño es bueno",1,V22="Pienso que mi desempeño no es ni bueno ni malo (regular)",0.5,V22="Pienso que mi desempeño es malo",0)</f>
        <v>1</v>
      </c>
      <c r="BU22" s="8" t="e" cm="1">
        <f t="array" ref="BU22">_xlfn.IFS(W22="Sí",1,W22="No",0)</f>
        <v>#N/A</v>
      </c>
      <c r="BV22" s="8" cm="1">
        <f t="array" ref="BV22">_xlfn.IFS(X22="Muy eficiente",1,X22="Regular",0.5,X22="Nada eficiente",0)</f>
        <v>0.5</v>
      </c>
      <c r="BW22" s="8" cm="1">
        <f t="array" ref="BW22">_xlfn.IFS(Y22="Los tiempos de respuesta son cortos",1,Y22="Los tiempos de respuesta son regulares (ni largos ni cortos)",0.5,Y22="Los tiempos de respuesta son largos",0)</f>
        <v>1</v>
      </c>
      <c r="BX22" s="8" cm="1">
        <f t="array" ref="BX22">_xlfn.IFS(Z22="La relación es buena",1,Z22="La relación es regular (ni buena ni mala)",0.5,Z22="La relación es mala",0)</f>
        <v>1</v>
      </c>
      <c r="BY22" s="8" cm="1">
        <f t="array" ref="BY22">_xlfn.IFS(AA22="Pienso que las cargas de trabajo se distribuyen de manera equitativa dentro de esta dependencia",1,AA22="Pienso que las cargas de trabajo NO se distribuyen de manera equitativa dentro de esta dependencia",0)</f>
        <v>0</v>
      </c>
      <c r="BZ22" s="8" cm="1">
        <f t="array" ref="BZ22">_xlfn.IFS(AB22="Sí",1,AB22="No",0)</f>
        <v>0</v>
      </c>
      <c r="CA22" s="8" t="e" cm="1">
        <f t="array" ref="CA22">_xlfn.IFS(AC22="Las atiende una persona diferente a a la que atiende los trámites presenciales en ventanilla",1,AC22="Las atiende la misma persona que atiende los trámites presenciales en ventanilla",0)</f>
        <v>#N/A</v>
      </c>
      <c r="CB22" s="8" t="e" cm="1">
        <f t="array" ref="CB22">_xlfn.IFS(AD22="Siguen un proceso diferente al de una solicitud presencial en ventanilla",1,AD22="Siguen el mismo proceso que el de una solicitud presencial en ventanilla",0)</f>
        <v>#N/A</v>
      </c>
      <c r="CC22" s="8" cm="1">
        <f t="array" ref="CC22">_xlfn.IFS(AE22="Sí",1,AE22="No",0)</f>
        <v>1</v>
      </c>
      <c r="CD22" s="8" cm="1">
        <f t="array" ref="CD22">_xlfn.IFS(AF22="Sí",1,AF22="No",0)</f>
        <v>1</v>
      </c>
      <c r="CE22" s="8" cm="1">
        <f t="array" ref="CE22">_xlfn.IFS(AG22="Sí",1,AG22="No",0)</f>
        <v>1</v>
      </c>
      <c r="CF22" s="8" cm="1">
        <f t="array" ref="CF22">_xlfn.IFS(AH22="Sí",1,AH22="No",0)</f>
        <v>1</v>
      </c>
      <c r="CG22" s="8" cm="1">
        <f t="array" ref="CG22">_xlfn.IFS(AI22="El horario es adecuado",1,AI22="El horario debería ampliarse",0)</f>
        <v>1</v>
      </c>
      <c r="CH22" s="8" cm="1">
        <f t="array" ref="CH22">_xlfn.IFS(AJ22="Es un buen ambiente de trabajo",1,AJ22="Es un mal ambiente de trabajo",0)</f>
        <v>1</v>
      </c>
      <c r="CI22" s="8" cm="1">
        <f t="array" ref="CI22">_xlfn.IFS(AK22="Mi jefe/jefa es muy abierto (a) y nos escucha para identificar las necesidades y áreas de mejora de la dependencia",1,AK22="Mi jefe/jefa NO es muy abierto (a) y NO nos escucha para identificar las necesidades y áreas de mejora de la dependencia",0)</f>
        <v>1</v>
      </c>
      <c r="CJ22" s="8" cm="1">
        <f t="array" ref="CJ22">_xlfn.IFS(AL22="De acuerdo",0,AL22="Ni de acuerdo ni en desacuerdo",0.5,AL22="En desacuerdo",1)</f>
        <v>0</v>
      </c>
      <c r="CK22" s="8" cm="1">
        <f t="array" ref="CK22">_xlfn.IFS(AM22="De acuerdo",1,AM22="Ni de acuerdo ni en desacuerdo",0.5,AM22="En desacuerdo",0)</f>
        <v>1</v>
      </c>
      <c r="CL22" s="8" cm="1">
        <f t="array" ref="CL22">_xlfn.IFS(AN22="De acuerdo",1,AN22="Ni de acuerdo ni en desacuerdo",0.5,AN22="En desacuerdo",0)</f>
        <v>1</v>
      </c>
      <c r="CM22" s="8" cm="1">
        <f t="array" ref="CM22">_xlfn.IFS(AO22="De acuerdo",0,AO22="Ni de acuerdo ni en desacuerdo",0.5,AO22="En desacuerdo",1)</f>
        <v>1</v>
      </c>
      <c r="CN22" s="8" cm="1">
        <f t="array" ref="CN22">_xlfn.IFS(AP22="De acuerdo",0,AP22="Ni de acuerdo ni en desacuerdo",0.5,AP22="En desacuerdo",1)</f>
        <v>1</v>
      </c>
      <c r="CO22" s="8" cm="1">
        <f t="array" ref="CO22">_xlfn.IFS(AQ22="De acuerdo",1,AQ22="Ni de acuerdo ni en desacuerdo",0.5,AQ22="En desacuerdo",0)</f>
        <v>0.5</v>
      </c>
      <c r="CP22" s="8" cm="1">
        <f t="array" ref="CP22">_xlfn.IFS(AR22="De acuerdo",1,AR22="Ni de acuerdo ni en desacuerdo",0.5,AR22="En desacuerdo",0)</f>
        <v>1</v>
      </c>
      <c r="CQ22" s="8" cm="1">
        <f t="array" ref="CQ22">_xlfn.IFS(AS22="De acuerdo",0,AS22="Ni de acuerdo ni en desacuerdo",0.5,AS22="En desacuerdo",1)</f>
        <v>0.5</v>
      </c>
      <c r="CR22" s="8" cm="1">
        <f t="array" ref="CR22">_xlfn.IFS(AT22="De acuerdo",0,AT22="Ni de acuerdo ni en desacuerdo",0.5,AT22="En desacuerdo",1)</f>
        <v>1</v>
      </c>
      <c r="CS22" s="8" cm="1">
        <f t="array" ref="CS22">_xlfn.IFS(AU22="De acuerdo",0,AU22="Ni de acuerdo ni en desacuerdo",0.5,AU22="En desacuerdo",1)</f>
        <v>1</v>
      </c>
      <c r="CT22" s="25" cm="1">
        <f t="array" ref="CT22">_xlfn.IFS(AV22="De acuerdo",1,AV22="Ni de acuerdo ni en desacuerdo",0.5,AV22="En desacuerdo",0)</f>
        <v>1</v>
      </c>
      <c r="CU22" s="8" cm="1">
        <f t="array" ref="CU22">_xlfn.IFS(AW22="De acuerdo",0,AW22="Ni de acuerdo ni en desacuerdo",0.5,AW22="En desacuerdo",1)</f>
        <v>1</v>
      </c>
    </row>
    <row r="23" spans="1:99" x14ac:dyDescent="0.2">
      <c r="A23" s="17">
        <v>118477350308</v>
      </c>
      <c r="B23" s="24" t="s">
        <v>12</v>
      </c>
      <c r="C23" s="24" t="s">
        <v>925</v>
      </c>
      <c r="D23" s="24" t="s">
        <v>86</v>
      </c>
      <c r="E23" s="24" t="s">
        <v>827</v>
      </c>
      <c r="F23" s="24" t="s">
        <v>828</v>
      </c>
      <c r="G23" s="24" t="s">
        <v>865</v>
      </c>
      <c r="H23" s="24" t="s">
        <v>86</v>
      </c>
      <c r="I23" s="24" t="s">
        <v>95</v>
      </c>
      <c r="J23" s="24" t="s">
        <v>830</v>
      </c>
      <c r="K23" s="24" t="s">
        <v>883</v>
      </c>
      <c r="L23" s="24" t="s">
        <v>832</v>
      </c>
      <c r="M23" s="24" t="s">
        <v>86</v>
      </c>
      <c r="N23" s="24"/>
      <c r="O23" s="24"/>
      <c r="P23" s="24"/>
      <c r="Q23" s="24"/>
      <c r="R23" s="24"/>
      <c r="S23" s="24"/>
      <c r="T23" s="24"/>
      <c r="U23" s="24" t="s">
        <v>835</v>
      </c>
      <c r="V23" s="24" t="s">
        <v>926</v>
      </c>
      <c r="W23" s="24" t="s">
        <v>85</v>
      </c>
      <c r="X23" s="24" t="s">
        <v>837</v>
      </c>
      <c r="Y23" s="24" t="s">
        <v>861</v>
      </c>
      <c r="Z23" s="24" t="s">
        <v>839</v>
      </c>
      <c r="AA23" s="24" t="s">
        <v>840</v>
      </c>
      <c r="AB23" s="24" t="s">
        <v>86</v>
      </c>
      <c r="AC23" s="24"/>
      <c r="AD23" s="24"/>
      <c r="AE23" s="24" t="s">
        <v>85</v>
      </c>
      <c r="AF23" s="24" t="s">
        <v>86</v>
      </c>
      <c r="AG23" s="24" t="s">
        <v>86</v>
      </c>
      <c r="AH23" s="24" t="s">
        <v>85</v>
      </c>
      <c r="AI23" s="24" t="s">
        <v>843</v>
      </c>
      <c r="AJ23" s="24" t="s">
        <v>844</v>
      </c>
      <c r="AK23" s="24" t="s">
        <v>919</v>
      </c>
      <c r="AL23" s="24" t="s">
        <v>870</v>
      </c>
      <c r="AM23" s="24" t="s">
        <v>870</v>
      </c>
      <c r="AN23" s="24" t="s">
        <v>870</v>
      </c>
      <c r="AO23" s="24" t="s">
        <v>847</v>
      </c>
      <c r="AP23" s="24" t="s">
        <v>870</v>
      </c>
      <c r="AQ23" s="24" t="s">
        <v>847</v>
      </c>
      <c r="AR23" s="24" t="s">
        <v>847</v>
      </c>
      <c r="AS23" s="24" t="s">
        <v>848</v>
      </c>
      <c r="AT23" s="24" t="s">
        <v>848</v>
      </c>
      <c r="AU23" s="24" t="s">
        <v>848</v>
      </c>
      <c r="AV23" s="24" t="s">
        <v>870</v>
      </c>
      <c r="AW23" s="24" t="s">
        <v>848</v>
      </c>
      <c r="AY23" s="17">
        <v>118477350308</v>
      </c>
      <c r="AZ23" s="24" t="s">
        <v>12</v>
      </c>
      <c r="BA23" s="8" cm="1">
        <f t="array" ref="BA23">_xlfn.IFS(C23="Mucho",1,C23="Más o menos",0.5,C23="Nada",0)</f>
        <v>0.5</v>
      </c>
      <c r="BB23" s="8" cm="1">
        <f t="array" ref="BB23">_xlfn.IFS(D23="No",1,D23="No estoy segura/seguro",0.5,D23="Sí",0)</f>
        <v>1</v>
      </c>
      <c r="BC23" s="8" cm="1">
        <f t="array" ref="BC23">_xlfn.IFS(E23="Es poco",1,E23="Es normal (ni mucho ni poco)",0.5,E23="Es mucho",0)</f>
        <v>0.5</v>
      </c>
      <c r="BD23" s="8" cm="1">
        <f t="array" ref="BD23">_xlfn.IFS(F23="Son pocos",1,F23="Son los necesarios (ni muchos ni pocos)",0.5,F23="Son muchos",0)</f>
        <v>0.5</v>
      </c>
      <c r="BE23" s="8" cm="1">
        <f t="array" ref="BE23">_xlfn.IFS(G23="Es económico",1,G23="Es justo (ni mucho ni poco)",0.5,G23="Es caro",0)</f>
        <v>0</v>
      </c>
      <c r="BF23" s="8" cm="1">
        <f t="array" ref="BF23">_xlfn.IFS(H23="No",1,H23="Sí",0)</f>
        <v>1</v>
      </c>
      <c r="BG23" s="8" cm="1">
        <f t="array" ref="BG23">_xlfn.IFS(I23="Sí",1,I23="No sé",0.5,I23="No",0)</f>
        <v>0.5</v>
      </c>
      <c r="BH23" s="8" cm="1">
        <f t="array" ref="BH23">_xlfn.IFS(J23="El número de personal para atender los trámites en esta dependencia es suficiente",1,J23="Necesitamos más personal para atender los trámites en esta dependencia",0)</f>
        <v>1</v>
      </c>
      <c r="BI23" s="8" cm="1">
        <f t="array" ref="BI23">_xlfn.IFS(K23="Sí existe una área específica para brindar información y atender dudas",1,K23="No, es la misma ventanilla donde se realizan los trámites",0)</f>
        <v>0</v>
      </c>
      <c r="BJ23" s="8" cm="1">
        <f t="array" ref="BJ23">_xlfn.IFS(L23="El mayor número de personas llega a esta oficina conociendo cuáles son los costos, requisitos y tiempos para realizar su trámite",1,L23="El mayor número de personas llega a esta oficina sin conocer cuáles son los costos, requisitos y tiempos para realizar su trámite",0)</f>
        <v>0</v>
      </c>
      <c r="BK23" s="8" cm="1">
        <f t="array" ref="BK23">_xlfn.IFS(M23="Sí",1,M23="No",0)</f>
        <v>0</v>
      </c>
      <c r="BL23" s="8" t="e" cm="1">
        <f t="array" ref="BL23">_xlfn.IFS(N23="Sí",1,N23="No recuerdo",0.5,N23="No",0)</f>
        <v>#N/A</v>
      </c>
      <c r="BM23" s="8" t="e" cm="1">
        <f t="array" ref="BM23">_xlfn.IFS(O23="Sí",1,O23="No recuerdo",0.5,O23="No",0)</f>
        <v>#N/A</v>
      </c>
      <c r="BN23" s="8" t="e" cm="1">
        <f t="array" ref="BN23">_xlfn.IFS(P23="Sí",1,P23="No recuerdo",0.5,P23="No",0)</f>
        <v>#N/A</v>
      </c>
      <c r="BO23" s="8" t="e" cm="1">
        <f t="array" ref="BO23">_xlfn.IFS(Q23="Sí",1,Q23="No recuerdo",0.5,Q23="No",0)</f>
        <v>#N/A</v>
      </c>
      <c r="BP23" s="8" t="e" cm="1">
        <f t="array" ref="BP23">_xlfn.IFS(R23="Sí",1,R23="No recuerdo",0.5,R23="No",0)</f>
        <v>#N/A</v>
      </c>
      <c r="BQ23" s="8" t="e" cm="1">
        <f t="array" ref="BQ23">_xlfn.IFS(S23="Sí",1,S23="No recuerdo",0.5,S23="No",0)</f>
        <v>#N/A</v>
      </c>
      <c r="BR23" s="8" t="e" cm="1">
        <f t="array" ref="BR23">_xlfn.IFS(T23="Han sido buenas (me brindaron nuevos conocimientos para cumplir mejor con mis labores)",1,T23="Han sido malas (no me brindaron nuevos conocimientos para cumplir mejor con mis labores",0)</f>
        <v>#N/A</v>
      </c>
      <c r="BS23" s="8" cm="1">
        <f t="array" ref="BS23">_xlfn.IFS(U23="Actualmente considero que no necesito más capacitaciones para desarrollar mis labores de manera eficiente",1,U23="Actualmente considero que necesito más capacitaciones para desarrollar mis labores de manera eficiente",0)</f>
        <v>1</v>
      </c>
      <c r="BT23" s="8" cm="1">
        <f t="array" ref="BT23">_xlfn.IFS(V23="Pienso que mi desempeño es bueno",1,V23="Pienso que mi desempeño no es ni bueno ni malo (regular)",0.5,V23="Pienso que mi desempeño es malo",0)</f>
        <v>0.5</v>
      </c>
      <c r="BU23" s="8" cm="1">
        <f t="array" ref="BU23">_xlfn.IFS(W23="Sí",1,W23="No",0)</f>
        <v>1</v>
      </c>
      <c r="BV23" s="8" cm="1">
        <f t="array" ref="BV23">_xlfn.IFS(X23="Muy eficiente",1,X23="Regular",0.5,X23="Nada eficiente",0)</f>
        <v>1</v>
      </c>
      <c r="BW23" s="8" cm="1">
        <f t="array" ref="BW23">_xlfn.IFS(Y23="Los tiempos de respuesta son cortos",1,Y23="Los tiempos de respuesta son regulares (ni largos ni cortos)",0.5,Y23="Los tiempos de respuesta son largos",0)</f>
        <v>0.5</v>
      </c>
      <c r="BX23" s="8" cm="1">
        <f t="array" ref="BX23">_xlfn.IFS(Z23="La relación es buena",1,Z23="La relación es regular (ni buena ni mala)",0.5,Z23="La relación es mala",0)</f>
        <v>1</v>
      </c>
      <c r="BY23" s="8" cm="1">
        <f t="array" ref="BY23">_xlfn.IFS(AA23="Pienso que las cargas de trabajo se distribuyen de manera equitativa dentro de esta dependencia",1,AA23="Pienso que las cargas de trabajo NO se distribuyen de manera equitativa dentro de esta dependencia",0)</f>
        <v>1</v>
      </c>
      <c r="BZ23" s="8" cm="1">
        <f t="array" ref="BZ23">_xlfn.IFS(AB23="Sí",1,AB23="No",0)</f>
        <v>0</v>
      </c>
      <c r="CA23" s="8" t="e" cm="1">
        <f t="array" ref="CA23">_xlfn.IFS(AC23="Las atiende una persona diferente a a la que atiende los trámites presenciales en ventanilla",1,AC23="Las atiende la misma persona que atiende los trámites presenciales en ventanilla",0)</f>
        <v>#N/A</v>
      </c>
      <c r="CB23" s="8" t="e" cm="1">
        <f t="array" ref="CB23">_xlfn.IFS(AD23="Siguen un proceso diferente al de una solicitud presencial en ventanilla",1,AD23="Siguen el mismo proceso que el de una solicitud presencial en ventanilla",0)</f>
        <v>#N/A</v>
      </c>
      <c r="CC23" s="8" cm="1">
        <f t="array" ref="CC23">_xlfn.IFS(AE23="Sí",1,AE23="No",0)</f>
        <v>1</v>
      </c>
      <c r="CD23" s="8" cm="1">
        <f t="array" ref="CD23">_xlfn.IFS(AF23="Sí",1,AF23="No",0)</f>
        <v>0</v>
      </c>
      <c r="CE23" s="8" cm="1">
        <f t="array" ref="CE23">_xlfn.IFS(AG23="Sí",1,AG23="No",0)</f>
        <v>0</v>
      </c>
      <c r="CF23" s="8" cm="1">
        <f t="array" ref="CF23">_xlfn.IFS(AH23="Sí",1,AH23="No",0)</f>
        <v>1</v>
      </c>
      <c r="CG23" s="8" cm="1">
        <f t="array" ref="CG23">_xlfn.IFS(AI23="El horario es adecuado",1,AI23="El horario debería ampliarse",0)</f>
        <v>1</v>
      </c>
      <c r="CH23" s="8" cm="1">
        <f t="array" ref="CH23">_xlfn.IFS(AJ23="Es un buen ambiente de trabajo",1,AJ23="Es un mal ambiente de trabajo",0)</f>
        <v>1</v>
      </c>
      <c r="CI23" s="8" cm="1">
        <f t="array" ref="CI23">_xlfn.IFS(AK23="Mi jefe/jefa es muy abierto (a) y nos escucha para identificar las necesidades y áreas de mejora de la dependencia",1,AK23="Mi jefe/jefa NO es muy abierto (a) y NO nos escucha para identificar las necesidades y áreas de mejora de la dependencia",0)</f>
        <v>0</v>
      </c>
      <c r="CJ23" s="8" cm="1">
        <f t="array" ref="CJ23">_xlfn.IFS(AL23="De acuerdo",0,AL23="Ni de acuerdo ni en desacuerdo",0.5,AL23="En desacuerdo",1)</f>
        <v>0.5</v>
      </c>
      <c r="CK23" s="8" cm="1">
        <f t="array" ref="CK23">_xlfn.IFS(AM23="De acuerdo",1,AM23="Ni de acuerdo ni en desacuerdo",0.5,AM23="En desacuerdo",0)</f>
        <v>0.5</v>
      </c>
      <c r="CL23" s="8" cm="1">
        <f t="array" ref="CL23">_xlfn.IFS(AN23="De acuerdo",1,AN23="Ni de acuerdo ni en desacuerdo",0.5,AN23="En desacuerdo",0)</f>
        <v>0.5</v>
      </c>
      <c r="CM23" s="8" cm="1">
        <f t="array" ref="CM23">_xlfn.IFS(AO23="De acuerdo",0,AO23="Ni de acuerdo ni en desacuerdo",0.5,AO23="En desacuerdo",1)</f>
        <v>0</v>
      </c>
      <c r="CN23" s="8" cm="1">
        <f t="array" ref="CN23">_xlfn.IFS(AP23="De acuerdo",0,AP23="Ni de acuerdo ni en desacuerdo",0.5,AP23="En desacuerdo",1)</f>
        <v>0.5</v>
      </c>
      <c r="CO23" s="8" cm="1">
        <f t="array" ref="CO23">_xlfn.IFS(AQ23="De acuerdo",1,AQ23="Ni de acuerdo ni en desacuerdo",0.5,AQ23="En desacuerdo",0)</f>
        <v>1</v>
      </c>
      <c r="CP23" s="8" cm="1">
        <f t="array" ref="CP23">_xlfn.IFS(AR23="De acuerdo",1,AR23="Ni de acuerdo ni en desacuerdo",0.5,AR23="En desacuerdo",0)</f>
        <v>1</v>
      </c>
      <c r="CQ23" s="8" cm="1">
        <f t="array" ref="CQ23">_xlfn.IFS(AS23="De acuerdo",0,AS23="Ni de acuerdo ni en desacuerdo",0.5,AS23="En desacuerdo",1)</f>
        <v>1</v>
      </c>
      <c r="CR23" s="8" cm="1">
        <f t="array" ref="CR23">_xlfn.IFS(AT23="De acuerdo",0,AT23="Ni de acuerdo ni en desacuerdo",0.5,AT23="En desacuerdo",1)</f>
        <v>1</v>
      </c>
      <c r="CS23" s="8" cm="1">
        <f t="array" ref="CS23">_xlfn.IFS(AU23="De acuerdo",0,AU23="Ni de acuerdo ni en desacuerdo",0.5,AU23="En desacuerdo",1)</f>
        <v>1</v>
      </c>
      <c r="CT23" s="25" cm="1">
        <f t="array" ref="CT23">_xlfn.IFS(AV23="De acuerdo",1,AV23="Ni de acuerdo ni en desacuerdo",0.5,AV23="En desacuerdo",0)</f>
        <v>0.5</v>
      </c>
      <c r="CU23" s="8" cm="1">
        <f t="array" ref="CU23">_xlfn.IFS(AW23="De acuerdo",0,AW23="Ni de acuerdo ni en desacuerdo",0.5,AW23="En desacuerdo",1)</f>
        <v>1</v>
      </c>
    </row>
    <row r="24" spans="1:99" x14ac:dyDescent="0.2">
      <c r="A24" s="17">
        <v>118477334731</v>
      </c>
      <c r="B24" s="24" t="s">
        <v>12</v>
      </c>
      <c r="C24" s="24" t="s">
        <v>116</v>
      </c>
      <c r="D24" s="24" t="s">
        <v>86</v>
      </c>
      <c r="E24" s="24" t="s">
        <v>827</v>
      </c>
      <c r="F24" s="24" t="s">
        <v>828</v>
      </c>
      <c r="G24" s="24" t="s">
        <v>829</v>
      </c>
      <c r="H24" s="24" t="s">
        <v>86</v>
      </c>
      <c r="I24" s="24" t="s">
        <v>85</v>
      </c>
      <c r="J24" s="24" t="s">
        <v>830</v>
      </c>
      <c r="K24" s="24" t="s">
        <v>883</v>
      </c>
      <c r="L24" s="24" t="s">
        <v>832</v>
      </c>
      <c r="M24" s="24" t="s">
        <v>86</v>
      </c>
      <c r="N24" s="24"/>
      <c r="O24" s="24"/>
      <c r="P24" s="24"/>
      <c r="Q24" s="24"/>
      <c r="R24" s="24"/>
      <c r="S24" s="24"/>
      <c r="T24" s="24"/>
      <c r="U24" s="24" t="s">
        <v>859</v>
      </c>
      <c r="V24" s="24" t="s">
        <v>836</v>
      </c>
      <c r="W24" s="24"/>
      <c r="X24" s="24" t="s">
        <v>837</v>
      </c>
      <c r="Y24" s="24" t="s">
        <v>861</v>
      </c>
      <c r="Z24" s="24" t="s">
        <v>839</v>
      </c>
      <c r="AA24" s="24" t="s">
        <v>840</v>
      </c>
      <c r="AB24" s="24" t="s">
        <v>86</v>
      </c>
      <c r="AC24" s="24"/>
      <c r="AD24" s="24"/>
      <c r="AE24" s="24" t="s">
        <v>85</v>
      </c>
      <c r="AF24" s="24" t="s">
        <v>85</v>
      </c>
      <c r="AG24" s="24" t="s">
        <v>85</v>
      </c>
      <c r="AH24" s="24" t="s">
        <v>85</v>
      </c>
      <c r="AI24" s="24" t="s">
        <v>843</v>
      </c>
      <c r="AJ24" s="24" t="s">
        <v>844</v>
      </c>
      <c r="AK24" s="24" t="s">
        <v>845</v>
      </c>
      <c r="AL24" s="24" t="s">
        <v>848</v>
      </c>
      <c r="AM24" s="24" t="s">
        <v>847</v>
      </c>
      <c r="AN24" s="24" t="s">
        <v>847</v>
      </c>
      <c r="AO24" s="24" t="s">
        <v>848</v>
      </c>
      <c r="AP24" s="24" t="s">
        <v>848</v>
      </c>
      <c r="AQ24" s="24" t="s">
        <v>847</v>
      </c>
      <c r="AR24" s="24" t="s">
        <v>847</v>
      </c>
      <c r="AS24" s="24" t="s">
        <v>848</v>
      </c>
      <c r="AT24" s="24" t="s">
        <v>848</v>
      </c>
      <c r="AU24" s="24" t="s">
        <v>848</v>
      </c>
      <c r="AV24" s="24" t="s">
        <v>847</v>
      </c>
      <c r="AW24" s="24" t="s">
        <v>848</v>
      </c>
      <c r="AY24" s="17">
        <v>118477334731</v>
      </c>
      <c r="AZ24" s="24" t="s">
        <v>12</v>
      </c>
      <c r="BA24" s="8" cm="1">
        <f t="array" ref="BA24">_xlfn.IFS(C24="Mucho",1,C24="Más o menos",0.5,C24="Nada",0)</f>
        <v>1</v>
      </c>
      <c r="BB24" s="8" cm="1">
        <f t="array" ref="BB24">_xlfn.IFS(D24="No",1,D24="No estoy segura/seguro",0.5,D24="Sí",0)</f>
        <v>1</v>
      </c>
      <c r="BC24" s="8" cm="1">
        <f t="array" ref="BC24">_xlfn.IFS(E24="Es poco",1,E24="Es normal (ni mucho ni poco)",0.5,E24="Es mucho",0)</f>
        <v>0.5</v>
      </c>
      <c r="BD24" s="8" cm="1">
        <f t="array" ref="BD24">_xlfn.IFS(F24="Son pocos",1,F24="Son los necesarios (ni muchos ni pocos)",0.5,F24="Son muchos",0)</f>
        <v>0.5</v>
      </c>
      <c r="BE24" s="8" cm="1">
        <f t="array" ref="BE24">_xlfn.IFS(G24="Es económico",1,G24="Es justo (ni mucho ni poco)",0.5,G24="Es caro",0)</f>
        <v>0.5</v>
      </c>
      <c r="BF24" s="8" cm="1">
        <f t="array" ref="BF24">_xlfn.IFS(H24="No",1,H24="Sí",0)</f>
        <v>1</v>
      </c>
      <c r="BG24" s="8" cm="1">
        <f t="array" ref="BG24">_xlfn.IFS(I24="Sí",1,I24="No sé",0.5,I24="No",0)</f>
        <v>1</v>
      </c>
      <c r="BH24" s="8" cm="1">
        <f t="array" ref="BH24">_xlfn.IFS(J24="El número de personal para atender los trámites en esta dependencia es suficiente",1,J24="Necesitamos más personal para atender los trámites en esta dependencia",0)</f>
        <v>1</v>
      </c>
      <c r="BI24" s="8" cm="1">
        <f t="array" ref="BI24">_xlfn.IFS(K24="Sí existe una área específica para brindar información y atender dudas",1,K24="No, es la misma ventanilla donde se realizan los trámites",0)</f>
        <v>0</v>
      </c>
      <c r="BJ24" s="8" cm="1">
        <f t="array" ref="BJ24">_xlfn.IFS(L24="El mayor número de personas llega a esta oficina conociendo cuáles son los costos, requisitos y tiempos para realizar su trámite",1,L24="El mayor número de personas llega a esta oficina sin conocer cuáles son los costos, requisitos y tiempos para realizar su trámite",0)</f>
        <v>0</v>
      </c>
      <c r="BK24" s="8" cm="1">
        <f t="array" ref="BK24">_xlfn.IFS(M24="Sí",1,M24="No",0)</f>
        <v>0</v>
      </c>
      <c r="BL24" s="8" t="e" cm="1">
        <f t="array" ref="BL24">_xlfn.IFS(N24="Sí",1,N24="No recuerdo",0.5,N24="No",0)</f>
        <v>#N/A</v>
      </c>
      <c r="BM24" s="8" t="e" cm="1">
        <f t="array" ref="BM24">_xlfn.IFS(O24="Sí",1,O24="No recuerdo",0.5,O24="No",0)</f>
        <v>#N/A</v>
      </c>
      <c r="BN24" s="8" t="e" cm="1">
        <f t="array" ref="BN24">_xlfn.IFS(P24="Sí",1,P24="No recuerdo",0.5,P24="No",0)</f>
        <v>#N/A</v>
      </c>
      <c r="BO24" s="8" t="e" cm="1">
        <f t="array" ref="BO24">_xlfn.IFS(Q24="Sí",1,Q24="No recuerdo",0.5,Q24="No",0)</f>
        <v>#N/A</v>
      </c>
      <c r="BP24" s="8" t="e" cm="1">
        <f t="array" ref="BP24">_xlfn.IFS(R24="Sí",1,R24="No recuerdo",0.5,R24="No",0)</f>
        <v>#N/A</v>
      </c>
      <c r="BQ24" s="8" t="e" cm="1">
        <f t="array" ref="BQ24">_xlfn.IFS(S24="Sí",1,S24="No recuerdo",0.5,S24="No",0)</f>
        <v>#N/A</v>
      </c>
      <c r="BR24" s="8" t="e" cm="1">
        <f t="array" ref="BR24">_xlfn.IFS(T24="Han sido buenas (me brindaron nuevos conocimientos para cumplir mejor con mis labores)",1,T24="Han sido malas (no me brindaron nuevos conocimientos para cumplir mejor con mis labores",0)</f>
        <v>#N/A</v>
      </c>
      <c r="BS24" s="8" cm="1">
        <f t="array" ref="BS24">_xlfn.IFS(U24="Actualmente considero que no necesito más capacitaciones para desarrollar mis labores de manera eficiente",1,U24="Actualmente considero que necesito más capacitaciones para desarrollar mis labores de manera eficiente",0)</f>
        <v>0</v>
      </c>
      <c r="BT24" s="8" cm="1">
        <f t="array" ref="BT24">_xlfn.IFS(V24="Pienso que mi desempeño es bueno",1,V24="Pienso que mi desempeño no es ni bueno ni malo (regular)",0.5,V24="Pienso que mi desempeño es malo",0)</f>
        <v>1</v>
      </c>
      <c r="BU24" s="8" t="e" cm="1">
        <f t="array" ref="BU24">_xlfn.IFS(W24="Sí",1,W24="No",0)</f>
        <v>#N/A</v>
      </c>
      <c r="BV24" s="8" cm="1">
        <f t="array" ref="BV24">_xlfn.IFS(X24="Muy eficiente",1,X24="Regular",0.5,X24="Nada eficiente",0)</f>
        <v>1</v>
      </c>
      <c r="BW24" s="8" cm="1">
        <f t="array" ref="BW24">_xlfn.IFS(Y24="Los tiempos de respuesta son cortos",1,Y24="Los tiempos de respuesta son regulares (ni largos ni cortos)",0.5,Y24="Los tiempos de respuesta son largos",0)</f>
        <v>0.5</v>
      </c>
      <c r="BX24" s="8" cm="1">
        <f t="array" ref="BX24">_xlfn.IFS(Z24="La relación es buena",1,Z24="La relación es regular (ni buena ni mala)",0.5,Z24="La relación es mala",0)</f>
        <v>1</v>
      </c>
      <c r="BY24" s="8" cm="1">
        <f t="array" ref="BY24">_xlfn.IFS(AA24="Pienso que las cargas de trabajo se distribuyen de manera equitativa dentro de esta dependencia",1,AA24="Pienso que las cargas de trabajo NO se distribuyen de manera equitativa dentro de esta dependencia",0)</f>
        <v>1</v>
      </c>
      <c r="BZ24" s="8" cm="1">
        <f t="array" ref="BZ24">_xlfn.IFS(AB24="Sí",1,AB24="No",0)</f>
        <v>0</v>
      </c>
      <c r="CA24" s="8" t="e" cm="1">
        <f t="array" ref="CA24">_xlfn.IFS(AC24="Las atiende una persona diferente a a la que atiende los trámites presenciales en ventanilla",1,AC24="Las atiende la misma persona que atiende los trámites presenciales en ventanilla",0)</f>
        <v>#N/A</v>
      </c>
      <c r="CB24" s="8" t="e" cm="1">
        <f t="array" ref="CB24">_xlfn.IFS(AD24="Siguen un proceso diferente al de una solicitud presencial en ventanilla",1,AD24="Siguen el mismo proceso que el de una solicitud presencial en ventanilla",0)</f>
        <v>#N/A</v>
      </c>
      <c r="CC24" s="8" cm="1">
        <f t="array" ref="CC24">_xlfn.IFS(AE24="Sí",1,AE24="No",0)</f>
        <v>1</v>
      </c>
      <c r="CD24" s="8" cm="1">
        <f t="array" ref="CD24">_xlfn.IFS(AF24="Sí",1,AF24="No",0)</f>
        <v>1</v>
      </c>
      <c r="CE24" s="8" cm="1">
        <f t="array" ref="CE24">_xlfn.IFS(AG24="Sí",1,AG24="No",0)</f>
        <v>1</v>
      </c>
      <c r="CF24" s="8" cm="1">
        <f t="array" ref="CF24">_xlfn.IFS(AH24="Sí",1,AH24="No",0)</f>
        <v>1</v>
      </c>
      <c r="CG24" s="8" cm="1">
        <f t="array" ref="CG24">_xlfn.IFS(AI24="El horario es adecuado",1,AI24="El horario debería ampliarse",0)</f>
        <v>1</v>
      </c>
      <c r="CH24" s="8" cm="1">
        <f t="array" ref="CH24">_xlfn.IFS(AJ24="Es un buen ambiente de trabajo",1,AJ24="Es un mal ambiente de trabajo",0)</f>
        <v>1</v>
      </c>
      <c r="CI24" s="8" cm="1">
        <f t="array" ref="CI24">_xlfn.IFS(AK24="Mi jefe/jefa es muy abierto (a) y nos escucha para identificar las necesidades y áreas de mejora de la dependencia",1,AK24="Mi jefe/jefa NO es muy abierto (a) y NO nos escucha para identificar las necesidades y áreas de mejora de la dependencia",0)</f>
        <v>1</v>
      </c>
      <c r="CJ24" s="8" cm="1">
        <f t="array" ref="CJ24">_xlfn.IFS(AL24="De acuerdo",0,AL24="Ni de acuerdo ni en desacuerdo",0.5,AL24="En desacuerdo",1)</f>
        <v>1</v>
      </c>
      <c r="CK24" s="8" cm="1">
        <f t="array" ref="CK24">_xlfn.IFS(AM24="De acuerdo",1,AM24="Ni de acuerdo ni en desacuerdo",0.5,AM24="En desacuerdo",0)</f>
        <v>1</v>
      </c>
      <c r="CL24" s="8" cm="1">
        <f t="array" ref="CL24">_xlfn.IFS(AN24="De acuerdo",1,AN24="Ni de acuerdo ni en desacuerdo",0.5,AN24="En desacuerdo",0)</f>
        <v>1</v>
      </c>
      <c r="CM24" s="8" cm="1">
        <f t="array" ref="CM24">_xlfn.IFS(AO24="De acuerdo",0,AO24="Ni de acuerdo ni en desacuerdo",0.5,AO24="En desacuerdo",1)</f>
        <v>1</v>
      </c>
      <c r="CN24" s="8" cm="1">
        <f t="array" ref="CN24">_xlfn.IFS(AP24="De acuerdo",0,AP24="Ni de acuerdo ni en desacuerdo",0.5,AP24="En desacuerdo",1)</f>
        <v>1</v>
      </c>
      <c r="CO24" s="8" cm="1">
        <f t="array" ref="CO24">_xlfn.IFS(AQ24="De acuerdo",1,AQ24="Ni de acuerdo ni en desacuerdo",0.5,AQ24="En desacuerdo",0)</f>
        <v>1</v>
      </c>
      <c r="CP24" s="8" cm="1">
        <f t="array" ref="CP24">_xlfn.IFS(AR24="De acuerdo",1,AR24="Ni de acuerdo ni en desacuerdo",0.5,AR24="En desacuerdo",0)</f>
        <v>1</v>
      </c>
      <c r="CQ24" s="8" cm="1">
        <f t="array" ref="CQ24">_xlfn.IFS(AS24="De acuerdo",0,AS24="Ni de acuerdo ni en desacuerdo",0.5,AS24="En desacuerdo",1)</f>
        <v>1</v>
      </c>
      <c r="CR24" s="8" cm="1">
        <f t="array" ref="CR24">_xlfn.IFS(AT24="De acuerdo",0,AT24="Ni de acuerdo ni en desacuerdo",0.5,AT24="En desacuerdo",1)</f>
        <v>1</v>
      </c>
      <c r="CS24" s="8" cm="1">
        <f t="array" ref="CS24">_xlfn.IFS(AU24="De acuerdo",0,AU24="Ni de acuerdo ni en desacuerdo",0.5,AU24="En desacuerdo",1)</f>
        <v>1</v>
      </c>
      <c r="CT24" s="25" cm="1">
        <f t="array" ref="CT24">_xlfn.IFS(AV24="De acuerdo",1,AV24="Ni de acuerdo ni en desacuerdo",0.5,AV24="En desacuerdo",0)</f>
        <v>1</v>
      </c>
      <c r="CU24" s="8" cm="1">
        <f t="array" ref="CU24">_xlfn.IFS(AW24="De acuerdo",0,AW24="Ni de acuerdo ni en desacuerdo",0.5,AW24="En desacuerdo",1)</f>
        <v>1</v>
      </c>
    </row>
    <row r="25" spans="1:99" x14ac:dyDescent="0.2">
      <c r="A25" s="17">
        <v>118477341330</v>
      </c>
      <c r="B25" s="24" t="s">
        <v>12</v>
      </c>
      <c r="C25" s="24" t="s">
        <v>116</v>
      </c>
      <c r="D25" s="24" t="s">
        <v>86</v>
      </c>
      <c r="E25" s="24" t="s">
        <v>827</v>
      </c>
      <c r="F25" s="24" t="s">
        <v>828</v>
      </c>
      <c r="G25" s="24" t="s">
        <v>829</v>
      </c>
      <c r="H25" s="24" t="s">
        <v>86</v>
      </c>
      <c r="I25" s="24" t="s">
        <v>85</v>
      </c>
      <c r="J25" s="24" t="s">
        <v>830</v>
      </c>
      <c r="K25" s="24" t="s">
        <v>883</v>
      </c>
      <c r="L25" s="24" t="s">
        <v>832</v>
      </c>
      <c r="M25" s="24" t="s">
        <v>86</v>
      </c>
      <c r="N25" s="24"/>
      <c r="O25" s="24"/>
      <c r="P25" s="24"/>
      <c r="Q25" s="24"/>
      <c r="R25" s="24"/>
      <c r="S25" s="24"/>
      <c r="T25" s="24"/>
      <c r="U25" s="24" t="s">
        <v>859</v>
      </c>
      <c r="V25" s="24" t="s">
        <v>836</v>
      </c>
      <c r="W25" s="24"/>
      <c r="X25" s="24" t="s">
        <v>183</v>
      </c>
      <c r="Y25" s="24" t="s">
        <v>861</v>
      </c>
      <c r="Z25" s="24" t="s">
        <v>839</v>
      </c>
      <c r="AA25" s="24" t="s">
        <v>840</v>
      </c>
      <c r="AB25" s="24" t="s">
        <v>86</v>
      </c>
      <c r="AC25" s="24"/>
      <c r="AD25" s="24"/>
      <c r="AE25" s="24" t="s">
        <v>85</v>
      </c>
      <c r="AF25" s="24" t="s">
        <v>85</v>
      </c>
      <c r="AG25" s="24" t="s">
        <v>85</v>
      </c>
      <c r="AH25" s="24" t="s">
        <v>85</v>
      </c>
      <c r="AI25" s="24" t="s">
        <v>843</v>
      </c>
      <c r="AJ25" s="24" t="s">
        <v>844</v>
      </c>
      <c r="AK25" s="24" t="s">
        <v>845</v>
      </c>
      <c r="AL25" s="24" t="s">
        <v>848</v>
      </c>
      <c r="AM25" s="24" t="s">
        <v>847</v>
      </c>
      <c r="AN25" s="24" t="s">
        <v>847</v>
      </c>
      <c r="AO25" s="24" t="s">
        <v>848</v>
      </c>
      <c r="AP25" s="24" t="s">
        <v>848</v>
      </c>
      <c r="AQ25" s="24" t="s">
        <v>847</v>
      </c>
      <c r="AR25" s="24" t="s">
        <v>847</v>
      </c>
      <c r="AS25" s="24" t="s">
        <v>848</v>
      </c>
      <c r="AT25" s="24" t="s">
        <v>848</v>
      </c>
      <c r="AU25" s="24" t="s">
        <v>848</v>
      </c>
      <c r="AV25" s="24" t="s">
        <v>847</v>
      </c>
      <c r="AW25" s="24" t="s">
        <v>848</v>
      </c>
      <c r="AY25" s="17">
        <v>118477341330</v>
      </c>
      <c r="AZ25" s="24" t="s">
        <v>12</v>
      </c>
      <c r="BA25" s="8" cm="1">
        <f t="array" ref="BA25">_xlfn.IFS(C25="Mucho",1,C25="Más o menos",0.5,C25="Nada",0)</f>
        <v>1</v>
      </c>
      <c r="BB25" s="8" cm="1">
        <f t="array" ref="BB25">_xlfn.IFS(D25="No",1,D25="No estoy segura/seguro",0.5,D25="Sí",0)</f>
        <v>1</v>
      </c>
      <c r="BC25" s="8" cm="1">
        <f t="array" ref="BC25">_xlfn.IFS(E25="Es poco",1,E25="Es normal (ni mucho ni poco)",0.5,E25="Es mucho",0)</f>
        <v>0.5</v>
      </c>
      <c r="BD25" s="8" cm="1">
        <f t="array" ref="BD25">_xlfn.IFS(F25="Son pocos",1,F25="Son los necesarios (ni muchos ni pocos)",0.5,F25="Son muchos",0)</f>
        <v>0.5</v>
      </c>
      <c r="BE25" s="8" cm="1">
        <f t="array" ref="BE25">_xlfn.IFS(G25="Es económico",1,G25="Es justo (ni mucho ni poco)",0.5,G25="Es caro",0)</f>
        <v>0.5</v>
      </c>
      <c r="BF25" s="8" cm="1">
        <f t="array" ref="BF25">_xlfn.IFS(H25="No",1,H25="Sí",0)</f>
        <v>1</v>
      </c>
      <c r="BG25" s="8" cm="1">
        <f t="array" ref="BG25">_xlfn.IFS(I25="Sí",1,I25="No sé",0.5,I25="No",0)</f>
        <v>1</v>
      </c>
      <c r="BH25" s="8" cm="1">
        <f t="array" ref="BH25">_xlfn.IFS(J25="El número de personal para atender los trámites en esta dependencia es suficiente",1,J25="Necesitamos más personal para atender los trámites en esta dependencia",0)</f>
        <v>1</v>
      </c>
      <c r="BI25" s="8" cm="1">
        <f t="array" ref="BI25">_xlfn.IFS(K25="Sí existe una área específica para brindar información y atender dudas",1,K25="No, es la misma ventanilla donde se realizan los trámites",0)</f>
        <v>0</v>
      </c>
      <c r="BJ25" s="8" cm="1">
        <f t="array" ref="BJ25">_xlfn.IFS(L25="El mayor número de personas llega a esta oficina conociendo cuáles son los costos, requisitos y tiempos para realizar su trámite",1,L25="El mayor número de personas llega a esta oficina sin conocer cuáles son los costos, requisitos y tiempos para realizar su trámite",0)</f>
        <v>0</v>
      </c>
      <c r="BK25" s="8" cm="1">
        <f t="array" ref="BK25">_xlfn.IFS(M25="Sí",1,M25="No",0)</f>
        <v>0</v>
      </c>
      <c r="BL25" s="8" t="e" cm="1">
        <f t="array" ref="BL25">_xlfn.IFS(N25="Sí",1,N25="No recuerdo",0.5,N25="No",0)</f>
        <v>#N/A</v>
      </c>
      <c r="BM25" s="8" t="e" cm="1">
        <f t="array" ref="BM25">_xlfn.IFS(O25="Sí",1,O25="No recuerdo",0.5,O25="No",0)</f>
        <v>#N/A</v>
      </c>
      <c r="BN25" s="8" t="e" cm="1">
        <f t="array" ref="BN25">_xlfn.IFS(P25="Sí",1,P25="No recuerdo",0.5,P25="No",0)</f>
        <v>#N/A</v>
      </c>
      <c r="BO25" s="8" t="e" cm="1">
        <f t="array" ref="BO25">_xlfn.IFS(Q25="Sí",1,Q25="No recuerdo",0.5,Q25="No",0)</f>
        <v>#N/A</v>
      </c>
      <c r="BP25" s="8" t="e" cm="1">
        <f t="array" ref="BP25">_xlfn.IFS(R25="Sí",1,R25="No recuerdo",0.5,R25="No",0)</f>
        <v>#N/A</v>
      </c>
      <c r="BQ25" s="8" t="e" cm="1">
        <f t="array" ref="BQ25">_xlfn.IFS(S25="Sí",1,S25="No recuerdo",0.5,S25="No",0)</f>
        <v>#N/A</v>
      </c>
      <c r="BR25" s="8" t="e" cm="1">
        <f t="array" ref="BR25">_xlfn.IFS(T25="Han sido buenas (me brindaron nuevos conocimientos para cumplir mejor con mis labores)",1,T25="Han sido malas (no me brindaron nuevos conocimientos para cumplir mejor con mis labores",0)</f>
        <v>#N/A</v>
      </c>
      <c r="BS25" s="8" cm="1">
        <f t="array" ref="BS25">_xlfn.IFS(U25="Actualmente considero que no necesito más capacitaciones para desarrollar mis labores de manera eficiente",1,U25="Actualmente considero que necesito más capacitaciones para desarrollar mis labores de manera eficiente",0)</f>
        <v>0</v>
      </c>
      <c r="BT25" s="8" cm="1">
        <f t="array" ref="BT25">_xlfn.IFS(V25="Pienso que mi desempeño es bueno",1,V25="Pienso que mi desempeño no es ni bueno ni malo (regular)",0.5,V25="Pienso que mi desempeño es malo",0)</f>
        <v>1</v>
      </c>
      <c r="BU25" s="8" t="e" cm="1">
        <f t="array" ref="BU25">_xlfn.IFS(W25="Sí",1,W25="No",0)</f>
        <v>#N/A</v>
      </c>
      <c r="BV25" s="8" cm="1">
        <f t="array" ref="BV25">_xlfn.IFS(X25="Muy eficiente",1,X25="Regular",0.5,X25="Nada eficiente",0)</f>
        <v>0.5</v>
      </c>
      <c r="BW25" s="8" cm="1">
        <f t="array" ref="BW25">_xlfn.IFS(Y25="Los tiempos de respuesta son cortos",1,Y25="Los tiempos de respuesta son regulares (ni largos ni cortos)",0.5,Y25="Los tiempos de respuesta son largos",0)</f>
        <v>0.5</v>
      </c>
      <c r="BX25" s="8" cm="1">
        <f t="array" ref="BX25">_xlfn.IFS(Z25="La relación es buena",1,Z25="La relación es regular (ni buena ni mala)",0.5,Z25="La relación es mala",0)</f>
        <v>1</v>
      </c>
      <c r="BY25" s="8" cm="1">
        <f t="array" ref="BY25">_xlfn.IFS(AA25="Pienso que las cargas de trabajo se distribuyen de manera equitativa dentro de esta dependencia",1,AA25="Pienso que las cargas de trabajo NO se distribuyen de manera equitativa dentro de esta dependencia",0)</f>
        <v>1</v>
      </c>
      <c r="BZ25" s="8" cm="1">
        <f t="array" ref="BZ25">_xlfn.IFS(AB25="Sí",1,AB25="No",0)</f>
        <v>0</v>
      </c>
      <c r="CA25" s="8" t="e" cm="1">
        <f t="array" ref="CA25">_xlfn.IFS(AC25="Las atiende una persona diferente a a la que atiende los trámites presenciales en ventanilla",1,AC25="Las atiende la misma persona que atiende los trámites presenciales en ventanilla",0)</f>
        <v>#N/A</v>
      </c>
      <c r="CB25" s="8" t="e" cm="1">
        <f t="array" ref="CB25">_xlfn.IFS(AD25="Siguen un proceso diferente al de una solicitud presencial en ventanilla",1,AD25="Siguen el mismo proceso que el de una solicitud presencial en ventanilla",0)</f>
        <v>#N/A</v>
      </c>
      <c r="CC25" s="8" cm="1">
        <f t="array" ref="CC25">_xlfn.IFS(AE25="Sí",1,AE25="No",0)</f>
        <v>1</v>
      </c>
      <c r="CD25" s="8" cm="1">
        <f t="array" ref="CD25">_xlfn.IFS(AF25="Sí",1,AF25="No",0)</f>
        <v>1</v>
      </c>
      <c r="CE25" s="8" cm="1">
        <f t="array" ref="CE25">_xlfn.IFS(AG25="Sí",1,AG25="No",0)</f>
        <v>1</v>
      </c>
      <c r="CF25" s="8" cm="1">
        <f t="array" ref="CF25">_xlfn.IFS(AH25="Sí",1,AH25="No",0)</f>
        <v>1</v>
      </c>
      <c r="CG25" s="8" cm="1">
        <f t="array" ref="CG25">_xlfn.IFS(AI25="El horario es adecuado",1,AI25="El horario debería ampliarse",0)</f>
        <v>1</v>
      </c>
      <c r="CH25" s="8" cm="1">
        <f t="array" ref="CH25">_xlfn.IFS(AJ25="Es un buen ambiente de trabajo",1,AJ25="Es un mal ambiente de trabajo",0)</f>
        <v>1</v>
      </c>
      <c r="CI25" s="8" cm="1">
        <f t="array" ref="CI25">_xlfn.IFS(AK25="Mi jefe/jefa es muy abierto (a) y nos escucha para identificar las necesidades y áreas de mejora de la dependencia",1,AK25="Mi jefe/jefa NO es muy abierto (a) y NO nos escucha para identificar las necesidades y áreas de mejora de la dependencia",0)</f>
        <v>1</v>
      </c>
      <c r="CJ25" s="8" cm="1">
        <f t="array" ref="CJ25">_xlfn.IFS(AL25="De acuerdo",0,AL25="Ni de acuerdo ni en desacuerdo",0.5,AL25="En desacuerdo",1)</f>
        <v>1</v>
      </c>
      <c r="CK25" s="8" cm="1">
        <f t="array" ref="CK25">_xlfn.IFS(AM25="De acuerdo",1,AM25="Ni de acuerdo ni en desacuerdo",0.5,AM25="En desacuerdo",0)</f>
        <v>1</v>
      </c>
      <c r="CL25" s="8" cm="1">
        <f t="array" ref="CL25">_xlfn.IFS(AN25="De acuerdo",1,AN25="Ni de acuerdo ni en desacuerdo",0.5,AN25="En desacuerdo",0)</f>
        <v>1</v>
      </c>
      <c r="CM25" s="8" cm="1">
        <f t="array" ref="CM25">_xlfn.IFS(AO25="De acuerdo",0,AO25="Ni de acuerdo ni en desacuerdo",0.5,AO25="En desacuerdo",1)</f>
        <v>1</v>
      </c>
      <c r="CN25" s="8" cm="1">
        <f t="array" ref="CN25">_xlfn.IFS(AP25="De acuerdo",0,AP25="Ni de acuerdo ni en desacuerdo",0.5,AP25="En desacuerdo",1)</f>
        <v>1</v>
      </c>
      <c r="CO25" s="8" cm="1">
        <f t="array" ref="CO25">_xlfn.IFS(AQ25="De acuerdo",1,AQ25="Ni de acuerdo ni en desacuerdo",0.5,AQ25="En desacuerdo",0)</f>
        <v>1</v>
      </c>
      <c r="CP25" s="8" cm="1">
        <f t="array" ref="CP25">_xlfn.IFS(AR25="De acuerdo",1,AR25="Ni de acuerdo ni en desacuerdo",0.5,AR25="En desacuerdo",0)</f>
        <v>1</v>
      </c>
      <c r="CQ25" s="8" cm="1">
        <f t="array" ref="CQ25">_xlfn.IFS(AS25="De acuerdo",0,AS25="Ni de acuerdo ni en desacuerdo",0.5,AS25="En desacuerdo",1)</f>
        <v>1</v>
      </c>
      <c r="CR25" s="8" cm="1">
        <f t="array" ref="CR25">_xlfn.IFS(AT25="De acuerdo",0,AT25="Ni de acuerdo ni en desacuerdo",0.5,AT25="En desacuerdo",1)</f>
        <v>1</v>
      </c>
      <c r="CS25" s="8" cm="1">
        <f t="array" ref="CS25">_xlfn.IFS(AU25="De acuerdo",0,AU25="Ni de acuerdo ni en desacuerdo",0.5,AU25="En desacuerdo",1)</f>
        <v>1</v>
      </c>
      <c r="CT25" s="25" cm="1">
        <f t="array" ref="CT25">_xlfn.IFS(AV25="De acuerdo",1,AV25="Ni de acuerdo ni en desacuerdo",0.5,AV25="En desacuerdo",0)</f>
        <v>1</v>
      </c>
      <c r="CU25" s="8" cm="1">
        <f t="array" ref="CU25">_xlfn.IFS(AW25="De acuerdo",0,AW25="Ni de acuerdo ni en desacuerdo",0.5,AW25="En desacuerdo",1)</f>
        <v>1</v>
      </c>
    </row>
    <row r="26" spans="1:99" x14ac:dyDescent="0.2">
      <c r="A26" s="17">
        <v>118471057529</v>
      </c>
      <c r="B26" s="24" t="s">
        <v>15</v>
      </c>
      <c r="C26" s="24" t="s">
        <v>116</v>
      </c>
      <c r="D26" s="24" t="s">
        <v>851</v>
      </c>
      <c r="E26" s="24" t="s">
        <v>827</v>
      </c>
      <c r="F26" s="24" t="s">
        <v>828</v>
      </c>
      <c r="G26" s="24" t="s">
        <v>829</v>
      </c>
      <c r="H26" s="24" t="s">
        <v>86</v>
      </c>
      <c r="I26" s="24" t="s">
        <v>85</v>
      </c>
      <c r="J26" s="24" t="s">
        <v>830</v>
      </c>
      <c r="K26" s="24" t="s">
        <v>883</v>
      </c>
      <c r="L26" s="24" t="s">
        <v>867</v>
      </c>
      <c r="M26" s="24" t="s">
        <v>86</v>
      </c>
      <c r="N26" s="24"/>
      <c r="O26" s="24"/>
      <c r="P26" s="24"/>
      <c r="Q26" s="24"/>
      <c r="R26" s="24"/>
      <c r="S26" s="24"/>
      <c r="T26" s="24"/>
      <c r="U26" s="24" t="s">
        <v>859</v>
      </c>
      <c r="V26" s="24" t="s">
        <v>836</v>
      </c>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Y26" s="17">
        <v>118471057529</v>
      </c>
      <c r="AZ26" s="24" t="s">
        <v>15</v>
      </c>
      <c r="BA26" s="8" cm="1">
        <f t="array" ref="BA26">_xlfn.IFS(C26="Mucho",1,C26="Más o menos",0.5,C26="Nada",0)</f>
        <v>1</v>
      </c>
      <c r="BB26" s="8" cm="1">
        <f t="array" ref="BB26">_xlfn.IFS(D26="No",1,D26="No estoy segura/seguro",0.5,D26="Sí",0)</f>
        <v>0.5</v>
      </c>
      <c r="BC26" s="8" cm="1">
        <f t="array" ref="BC26">_xlfn.IFS(E26="Es poco",1,E26="Es normal (ni mucho ni poco)",0.5,E26="Es mucho",0)</f>
        <v>0.5</v>
      </c>
      <c r="BD26" s="8" cm="1">
        <f t="array" ref="BD26">_xlfn.IFS(F26="Son pocos",1,F26="Son los necesarios (ni muchos ni pocos)",0.5,F26="Son muchos",0)</f>
        <v>0.5</v>
      </c>
      <c r="BE26" s="8" cm="1">
        <f t="array" ref="BE26">_xlfn.IFS(G26="Es económico",1,G26="Es justo (ni mucho ni poco)",0.5,G26="Es caro",0)</f>
        <v>0.5</v>
      </c>
      <c r="BF26" s="8" cm="1">
        <f t="array" ref="BF26">_xlfn.IFS(H26="No",1,H26="Sí",0)</f>
        <v>1</v>
      </c>
      <c r="BG26" s="8" cm="1">
        <f t="array" ref="BG26">_xlfn.IFS(I26="Sí",1,I26="No sé",0.5,I26="No",0)</f>
        <v>1</v>
      </c>
      <c r="BH26" s="8" cm="1">
        <f t="array" ref="BH26">_xlfn.IFS(J26="El número de personal para atender los trámites en esta dependencia es suficiente",1,J26="Necesitamos más personal para atender los trámites en esta dependencia",0)</f>
        <v>1</v>
      </c>
      <c r="BI26" s="8" cm="1">
        <f t="array" ref="BI26">_xlfn.IFS(K26="Sí existe una área específica para brindar información y atender dudas",1,K26="No, es la misma ventanilla donde se realizan los trámites",0)</f>
        <v>0</v>
      </c>
      <c r="BJ26" s="8" cm="1">
        <f t="array" ref="BJ26">_xlfn.IFS(L26="El mayor número de personas llega a esta oficina conociendo cuáles son los costos, requisitos y tiempos para realizar su trámite",1,L26="El mayor número de personas llega a esta oficina sin conocer cuáles son los costos, requisitos y tiempos para realizar su trámite",0)</f>
        <v>1</v>
      </c>
      <c r="BK26" s="8" cm="1">
        <f t="array" ref="BK26">_xlfn.IFS(M26="Sí",1,M26="No",0)</f>
        <v>0</v>
      </c>
      <c r="BL26" s="8" t="e" cm="1">
        <f t="array" ref="BL26">_xlfn.IFS(N26="Sí",1,N26="No recuerdo",0.5,N26="No",0)</f>
        <v>#N/A</v>
      </c>
      <c r="BM26" s="8" t="e" cm="1">
        <f t="array" ref="BM26">_xlfn.IFS(O26="Sí",1,O26="No recuerdo",0.5,O26="No",0)</f>
        <v>#N/A</v>
      </c>
      <c r="BN26" s="8" t="e" cm="1">
        <f t="array" ref="BN26">_xlfn.IFS(P26="Sí",1,P26="No recuerdo",0.5,P26="No",0)</f>
        <v>#N/A</v>
      </c>
      <c r="BO26" s="8" t="e" cm="1">
        <f t="array" ref="BO26">_xlfn.IFS(Q26="Sí",1,Q26="No recuerdo",0.5,Q26="No",0)</f>
        <v>#N/A</v>
      </c>
      <c r="BP26" s="8" t="e" cm="1">
        <f t="array" ref="BP26">_xlfn.IFS(R26="Sí",1,R26="No recuerdo",0.5,R26="No",0)</f>
        <v>#N/A</v>
      </c>
      <c r="BQ26" s="8" t="e" cm="1">
        <f t="array" ref="BQ26">_xlfn.IFS(S26="Sí",1,S26="No recuerdo",0.5,S26="No",0)</f>
        <v>#N/A</v>
      </c>
      <c r="BR26" s="8" t="e" cm="1">
        <f t="array" ref="BR26">_xlfn.IFS(T26="Han sido buenas (me brindaron nuevos conocimientos para cumplir mejor con mis labores)",1,T26="Han sido malas (no me brindaron nuevos conocimientos para cumplir mejor con mis labores",0)</f>
        <v>#N/A</v>
      </c>
      <c r="BS26" s="8" cm="1">
        <f t="array" ref="BS26">_xlfn.IFS(U26="Actualmente considero que no necesito más capacitaciones para desarrollar mis labores de manera eficiente",1,U26="Actualmente considero que necesito más capacitaciones para desarrollar mis labores de manera eficiente",0)</f>
        <v>0</v>
      </c>
      <c r="BT26" s="8" cm="1">
        <f t="array" ref="BT26">_xlfn.IFS(V26="Pienso que mi desempeño es bueno",1,V26="Pienso que mi desempeño no es ni bueno ni malo (regular)",0.5,V26="Pienso que mi desempeño es malo",0)</f>
        <v>1</v>
      </c>
      <c r="BU26" s="8" t="e" cm="1">
        <f t="array" ref="BU26">_xlfn.IFS(W26="Sí",1,W26="No",0)</f>
        <v>#N/A</v>
      </c>
      <c r="BV26" s="8" t="e" cm="1">
        <f t="array" ref="BV26">_xlfn.IFS(X26="Muy eficiente",1,X26="Regular",0.5,X26="Nada eficiente",0)</f>
        <v>#N/A</v>
      </c>
      <c r="BW26" s="8" t="e" cm="1">
        <f t="array" ref="BW26">_xlfn.IFS(Y26="Los tiempos de respuesta son cortos",1,Y26="Los tiempos de respuesta son regulares (ni largos ni cortos)",0.5,Y26="Los tiempos de respuesta son largos",0)</f>
        <v>#N/A</v>
      </c>
      <c r="BX26" s="8" t="e" cm="1">
        <f t="array" ref="BX26">_xlfn.IFS(Z26="La relación es buena",1,Z26="La relación es regular (ni buena ni mala)",0.5,Z26="La relación es mala",0)</f>
        <v>#N/A</v>
      </c>
      <c r="BY26" s="8" t="e" cm="1">
        <f t="array" ref="BY26">_xlfn.IFS(AA26="Pienso que las cargas de trabajo se distribuyen de manera equitativa dentro de esta dependencia",1,AA26="Pienso que las cargas de trabajo NO se distribuyen de manera equitativa dentro de esta dependencia",0)</f>
        <v>#N/A</v>
      </c>
      <c r="BZ26" s="8" t="e" cm="1">
        <f t="array" ref="BZ26">_xlfn.IFS(AB26="Sí",1,AB26="No",0)</f>
        <v>#N/A</v>
      </c>
      <c r="CA26" s="8" t="e" cm="1">
        <f t="array" ref="CA26">_xlfn.IFS(AC26="Las atiende una persona diferente a a la que atiende los trámites presenciales en ventanilla",1,AC26="Las atiende la misma persona que atiende los trámites presenciales en ventanilla",0)</f>
        <v>#N/A</v>
      </c>
      <c r="CB26" s="8" t="e" cm="1">
        <f t="array" ref="CB26">_xlfn.IFS(AD26="Siguen un proceso diferente al de una solicitud presencial en ventanilla",1,AD26="Siguen el mismo proceso que el de una solicitud presencial en ventanilla",0)</f>
        <v>#N/A</v>
      </c>
      <c r="CC26" s="8" t="e" cm="1">
        <f t="array" ref="CC26">_xlfn.IFS(AE26="Sí",1,AE26="No",0)</f>
        <v>#N/A</v>
      </c>
      <c r="CD26" s="8" t="e" cm="1">
        <f t="array" ref="CD26">_xlfn.IFS(AF26="Sí",1,AF26="No",0)</f>
        <v>#N/A</v>
      </c>
      <c r="CE26" s="8" t="e" cm="1">
        <f t="array" ref="CE26">_xlfn.IFS(AG26="Sí",1,AG26="No",0)</f>
        <v>#N/A</v>
      </c>
      <c r="CF26" s="8" t="e" cm="1">
        <f t="array" ref="CF26">_xlfn.IFS(AH26="Sí",1,AH26="No",0)</f>
        <v>#N/A</v>
      </c>
      <c r="CG26" s="8" t="e" cm="1">
        <f t="array" ref="CG26">_xlfn.IFS(AI26="El horario es adecuado",1,AI26="El horario debería ampliarse",0)</f>
        <v>#N/A</v>
      </c>
      <c r="CH26" s="8" t="e" cm="1">
        <f t="array" ref="CH26">_xlfn.IFS(AJ26="Es un buen ambiente de trabajo",1,AJ26="Es un mal ambiente de trabajo",0)</f>
        <v>#N/A</v>
      </c>
      <c r="CI26" s="8" t="e" cm="1">
        <f t="array" ref="CI26">_xlfn.IFS(AK26="Mi jefe/jefa es muy abierto (a) y nos escucha para identificar las necesidades y áreas de mejora de la dependencia",1,AK26="Mi jefe/jefa NO es muy abierto (a) y NO nos escucha para identificar las necesidades y áreas de mejora de la dependencia",0)</f>
        <v>#N/A</v>
      </c>
      <c r="CJ26" s="8" t="e" cm="1">
        <f t="array" ref="CJ26">_xlfn.IFS(AL26="De acuerdo",0,AL26="Ni de acuerdo ni en desacuerdo",0.5,AL26="En desacuerdo",1)</f>
        <v>#N/A</v>
      </c>
      <c r="CK26" s="8" t="e" cm="1">
        <f t="array" ref="CK26">_xlfn.IFS(AM26="De acuerdo",1,AM26="Ni de acuerdo ni en desacuerdo",0.5,AM26="En desacuerdo",0)</f>
        <v>#N/A</v>
      </c>
      <c r="CL26" s="8" t="e" cm="1">
        <f t="array" ref="CL26">_xlfn.IFS(AN26="De acuerdo",1,AN26="Ni de acuerdo ni en desacuerdo",0.5,AN26="En desacuerdo",0)</f>
        <v>#N/A</v>
      </c>
      <c r="CM26" s="8" t="e" cm="1">
        <f t="array" ref="CM26">_xlfn.IFS(AO26="De acuerdo",0,AO26="Ni de acuerdo ni en desacuerdo",0.5,AO26="En desacuerdo",1)</f>
        <v>#N/A</v>
      </c>
      <c r="CN26" s="8" t="e" cm="1">
        <f t="array" ref="CN26">_xlfn.IFS(AP26="De acuerdo",0,AP26="Ni de acuerdo ni en desacuerdo",0.5,AP26="En desacuerdo",1)</f>
        <v>#N/A</v>
      </c>
      <c r="CO26" s="8" t="e" cm="1">
        <f t="array" ref="CO26">_xlfn.IFS(AQ26="De acuerdo",1,AQ26="Ni de acuerdo ni en desacuerdo",0.5,AQ26="En desacuerdo",0)</f>
        <v>#N/A</v>
      </c>
      <c r="CP26" s="8" t="e" cm="1">
        <f t="array" ref="CP26">_xlfn.IFS(AR26="De acuerdo",1,AR26="Ni de acuerdo ni en desacuerdo",0.5,AR26="En desacuerdo",0)</f>
        <v>#N/A</v>
      </c>
      <c r="CQ26" s="8" t="e" cm="1">
        <f t="array" ref="CQ26">_xlfn.IFS(AS26="De acuerdo",0,AS26="Ni de acuerdo ni en desacuerdo",0.5,AS26="En desacuerdo",1)</f>
        <v>#N/A</v>
      </c>
      <c r="CR26" s="8" t="e" cm="1">
        <f t="array" ref="CR26">_xlfn.IFS(AT26="De acuerdo",0,AT26="Ni de acuerdo ni en desacuerdo",0.5,AT26="En desacuerdo",1)</f>
        <v>#N/A</v>
      </c>
      <c r="CS26" s="8" t="e" cm="1">
        <f t="array" ref="CS26">_xlfn.IFS(AU26="De acuerdo",0,AU26="Ni de acuerdo ni en desacuerdo",0.5,AU26="En desacuerdo",1)</f>
        <v>#N/A</v>
      </c>
      <c r="CT26" s="25" t="e" cm="1">
        <f t="array" ref="CT26">_xlfn.IFS(AV26="De acuerdo",1,AV26="Ni de acuerdo ni en desacuerdo",0.5,AV26="En desacuerdo",0)</f>
        <v>#N/A</v>
      </c>
      <c r="CU26" s="8" t="e" cm="1">
        <f t="array" ref="CU26">_xlfn.IFS(AW26="De acuerdo",0,AW26="Ni de acuerdo ni en desacuerdo",0.5,AW26="En desacuerdo",1)</f>
        <v>#N/A</v>
      </c>
    </row>
    <row r="27" spans="1:99" x14ac:dyDescent="0.2">
      <c r="A27" s="17">
        <v>118473082503</v>
      </c>
      <c r="B27" s="24" t="s">
        <v>15</v>
      </c>
      <c r="C27" s="24" t="s">
        <v>116</v>
      </c>
      <c r="D27" s="24" t="s">
        <v>86</v>
      </c>
      <c r="E27" s="24" t="s">
        <v>827</v>
      </c>
      <c r="F27" s="24" t="s">
        <v>828</v>
      </c>
      <c r="G27" s="24" t="s">
        <v>829</v>
      </c>
      <c r="H27" s="24" t="s">
        <v>86</v>
      </c>
      <c r="I27" s="24" t="s">
        <v>85</v>
      </c>
      <c r="J27" s="24" t="s">
        <v>830</v>
      </c>
      <c r="K27" s="24" t="s">
        <v>831</v>
      </c>
      <c r="L27" s="24" t="s">
        <v>867</v>
      </c>
      <c r="M27" s="24" t="s">
        <v>85</v>
      </c>
      <c r="N27" s="24" t="s">
        <v>86</v>
      </c>
      <c r="O27" s="24" t="s">
        <v>86</v>
      </c>
      <c r="P27" s="24" t="s">
        <v>86</v>
      </c>
      <c r="Q27" s="24" t="s">
        <v>85</v>
      </c>
      <c r="R27" s="24" t="s">
        <v>85</v>
      </c>
      <c r="S27" s="24" t="s">
        <v>85</v>
      </c>
      <c r="T27" s="24" t="s">
        <v>834</v>
      </c>
      <c r="U27" s="24" t="s">
        <v>859</v>
      </c>
      <c r="V27" s="24" t="s">
        <v>836</v>
      </c>
      <c r="W27" s="24"/>
      <c r="X27" s="24" t="s">
        <v>183</v>
      </c>
      <c r="Y27" s="24" t="s">
        <v>861</v>
      </c>
      <c r="Z27" s="24" t="s">
        <v>839</v>
      </c>
      <c r="AA27" s="24" t="s">
        <v>840</v>
      </c>
      <c r="AB27" s="24" t="s">
        <v>86</v>
      </c>
      <c r="AC27" s="24" t="s">
        <v>869</v>
      </c>
      <c r="AD27" s="24" t="s">
        <v>842</v>
      </c>
      <c r="AE27" s="24" t="s">
        <v>85</v>
      </c>
      <c r="AF27" s="24" t="s">
        <v>86</v>
      </c>
      <c r="AG27" s="24" t="s">
        <v>85</v>
      </c>
      <c r="AH27" s="24"/>
      <c r="AI27" s="24" t="s">
        <v>843</v>
      </c>
      <c r="AJ27" s="24" t="s">
        <v>844</v>
      </c>
      <c r="AK27" s="24" t="s">
        <v>845</v>
      </c>
      <c r="AL27" s="24" t="s">
        <v>847</v>
      </c>
      <c r="AM27" s="24" t="s">
        <v>847</v>
      </c>
      <c r="AN27" s="24" t="s">
        <v>847</v>
      </c>
      <c r="AO27" s="24" t="s">
        <v>848</v>
      </c>
      <c r="AP27" s="24" t="s">
        <v>848</v>
      </c>
      <c r="AQ27" s="24" t="s">
        <v>847</v>
      </c>
      <c r="AR27" s="24" t="s">
        <v>847</v>
      </c>
      <c r="AS27" s="24" t="s">
        <v>848</v>
      </c>
      <c r="AT27" s="24" t="s">
        <v>848</v>
      </c>
      <c r="AU27" s="24" t="s">
        <v>848</v>
      </c>
      <c r="AV27" s="24" t="s">
        <v>847</v>
      </c>
      <c r="AW27" s="24" t="s">
        <v>848</v>
      </c>
      <c r="AY27" s="17">
        <v>118473082503</v>
      </c>
      <c r="AZ27" s="24" t="s">
        <v>15</v>
      </c>
      <c r="BA27" s="8" cm="1">
        <f t="array" ref="BA27">_xlfn.IFS(C27="Mucho",1,C27="Más o menos",0.5,C27="Nada",0)</f>
        <v>1</v>
      </c>
      <c r="BB27" s="8" cm="1">
        <f t="array" ref="BB27">_xlfn.IFS(D27="No",1,D27="No estoy segura/seguro",0.5,D27="Sí",0)</f>
        <v>1</v>
      </c>
      <c r="BC27" s="8" cm="1">
        <f t="array" ref="BC27">_xlfn.IFS(E27="Es poco",1,E27="Es normal (ni mucho ni poco)",0.5,E27="Es mucho",0)</f>
        <v>0.5</v>
      </c>
      <c r="BD27" s="8" cm="1">
        <f t="array" ref="BD27">_xlfn.IFS(F27="Son pocos",1,F27="Son los necesarios (ni muchos ni pocos)",0.5,F27="Son muchos",0)</f>
        <v>0.5</v>
      </c>
      <c r="BE27" s="8" cm="1">
        <f t="array" ref="BE27">_xlfn.IFS(G27="Es económico",1,G27="Es justo (ni mucho ni poco)",0.5,G27="Es caro",0)</f>
        <v>0.5</v>
      </c>
      <c r="BF27" s="8" cm="1">
        <f t="array" ref="BF27">_xlfn.IFS(H27="No",1,H27="Sí",0)</f>
        <v>1</v>
      </c>
      <c r="BG27" s="8" cm="1">
        <f t="array" ref="BG27">_xlfn.IFS(I27="Sí",1,I27="No sé",0.5,I27="No",0)</f>
        <v>1</v>
      </c>
      <c r="BH27" s="8" cm="1">
        <f t="array" ref="BH27">_xlfn.IFS(J27="El número de personal para atender los trámites en esta dependencia es suficiente",1,J27="Necesitamos más personal para atender los trámites en esta dependencia",0)</f>
        <v>1</v>
      </c>
      <c r="BI27" s="8" cm="1">
        <f t="array" ref="BI27">_xlfn.IFS(K27="Sí existe una área específica para brindar información y atender dudas",1,K27="No, es la misma ventanilla donde se realizan los trámites",0)</f>
        <v>1</v>
      </c>
      <c r="BJ27" s="8" cm="1">
        <f t="array" ref="BJ27">_xlfn.IFS(L27="El mayor número de personas llega a esta oficina conociendo cuáles son los costos, requisitos y tiempos para realizar su trámite",1,L27="El mayor número de personas llega a esta oficina sin conocer cuáles son los costos, requisitos y tiempos para realizar su trámite",0)</f>
        <v>1</v>
      </c>
      <c r="BK27" s="8" cm="1">
        <f t="array" ref="BK27">_xlfn.IFS(M27="Sí",1,M27="No",0)</f>
        <v>1</v>
      </c>
      <c r="BL27" s="8" cm="1">
        <f t="array" ref="BL27">_xlfn.IFS(N27="Sí",1,N27="No recuerdo",0.5,N27="No",0)</f>
        <v>0</v>
      </c>
      <c r="BM27" s="8" cm="1">
        <f t="array" ref="BM27">_xlfn.IFS(O27="Sí",1,O27="No recuerdo",0.5,O27="No",0)</f>
        <v>0</v>
      </c>
      <c r="BN27" s="8" cm="1">
        <f t="array" ref="BN27">_xlfn.IFS(P27="Sí",1,P27="No recuerdo",0.5,P27="No",0)</f>
        <v>0</v>
      </c>
      <c r="BO27" s="8" cm="1">
        <f t="array" ref="BO27">_xlfn.IFS(Q27="Sí",1,Q27="No recuerdo",0.5,Q27="No",0)</f>
        <v>1</v>
      </c>
      <c r="BP27" s="8" cm="1">
        <f t="array" ref="BP27">_xlfn.IFS(R27="Sí",1,R27="No recuerdo",0.5,R27="No",0)</f>
        <v>1</v>
      </c>
      <c r="BQ27" s="8" cm="1">
        <f t="array" ref="BQ27">_xlfn.IFS(S27="Sí",1,S27="No recuerdo",0.5,S27="No",0)</f>
        <v>1</v>
      </c>
      <c r="BR27" s="8" cm="1">
        <f t="array" ref="BR27">_xlfn.IFS(T27="Han sido buenas (me brindaron nuevos conocimientos para cumplir mejor con mis labores)",1,T27="Han sido malas (no me brindaron nuevos conocimientos para cumplir mejor con mis labores",0)</f>
        <v>1</v>
      </c>
      <c r="BS27" s="8" cm="1">
        <f t="array" ref="BS27">_xlfn.IFS(U27="Actualmente considero que no necesito más capacitaciones para desarrollar mis labores de manera eficiente",1,U27="Actualmente considero que necesito más capacitaciones para desarrollar mis labores de manera eficiente",0)</f>
        <v>0</v>
      </c>
      <c r="BT27" s="8" cm="1">
        <f t="array" ref="BT27">_xlfn.IFS(V27="Pienso que mi desempeño es bueno",1,V27="Pienso que mi desempeño no es ni bueno ni malo (regular)",0.5,V27="Pienso que mi desempeño es malo",0)</f>
        <v>1</v>
      </c>
      <c r="BU27" s="8">
        <v>0</v>
      </c>
      <c r="BV27" s="8" cm="1">
        <f t="array" ref="BV27">_xlfn.IFS(X27="Muy eficiente",1,X27="Regular",0.5,X27="Nada eficiente",0)</f>
        <v>0.5</v>
      </c>
      <c r="BW27" s="8" cm="1">
        <f t="array" ref="BW27">_xlfn.IFS(Y27="Los tiempos de respuesta son cortos",1,Y27="Los tiempos de respuesta son regulares (ni largos ni cortos)",0.5,Y27="Los tiempos de respuesta son largos",0)</f>
        <v>0.5</v>
      </c>
      <c r="BX27" s="8" cm="1">
        <f t="array" ref="BX27">_xlfn.IFS(Z27="La relación es buena",1,Z27="La relación es regular (ni buena ni mala)",0.5,Z27="La relación es mala",0)</f>
        <v>1</v>
      </c>
      <c r="BY27" s="8" cm="1">
        <f t="array" ref="BY27">_xlfn.IFS(AA27="Pienso que las cargas de trabajo se distribuyen de manera equitativa dentro de esta dependencia",1,AA27="Pienso que las cargas de trabajo NO se distribuyen de manera equitativa dentro de esta dependencia",0)</f>
        <v>1</v>
      </c>
      <c r="BZ27" s="8" cm="1">
        <f t="array" ref="BZ27">_xlfn.IFS(AB27="Sí",1,AB27="No",0)</f>
        <v>0</v>
      </c>
      <c r="CA27" s="8" cm="1">
        <f t="array" ref="CA27">_xlfn.IFS(AC27="Las atiende una persona diferente a a la que atiende los trámites presenciales en ventanilla",1,AC27="Las atiende la misma persona que atiende los trámites presenciales en ventanilla",0)</f>
        <v>0</v>
      </c>
      <c r="CB27" s="8" cm="1">
        <f t="array" ref="CB27">_xlfn.IFS(AD27="Siguen un proceso diferente al de una solicitud presencial en ventanilla",1,AD27="Siguen el mismo proceso que el de una solicitud presencial en ventanilla",0)</f>
        <v>0</v>
      </c>
      <c r="CC27" s="8" cm="1">
        <f t="array" ref="CC27">_xlfn.IFS(AE27="Sí",1,AE27="No",0)</f>
        <v>1</v>
      </c>
      <c r="CD27" s="8" cm="1">
        <f t="array" ref="CD27">_xlfn.IFS(AF27="Sí",1,AF27="No",0)</f>
        <v>0</v>
      </c>
      <c r="CE27" s="8" cm="1">
        <f t="array" ref="CE27">_xlfn.IFS(AG27="Sí",1,AG27="No",0)</f>
        <v>1</v>
      </c>
      <c r="CF27" s="8">
        <v>0</v>
      </c>
      <c r="CG27" s="8" cm="1">
        <f t="array" ref="CG27">_xlfn.IFS(AI27="El horario es adecuado",1,AI27="El horario debería ampliarse",0)</f>
        <v>1</v>
      </c>
      <c r="CH27" s="8" cm="1">
        <f t="array" ref="CH27">_xlfn.IFS(AJ27="Es un buen ambiente de trabajo",1,AJ27="Es un mal ambiente de trabajo",0)</f>
        <v>1</v>
      </c>
      <c r="CI27" s="8" cm="1">
        <f t="array" ref="CI27">_xlfn.IFS(AK27="Mi jefe/jefa es muy abierto (a) y nos escucha para identificar las necesidades y áreas de mejora de la dependencia",1,AK27="Mi jefe/jefa NO es muy abierto (a) y NO nos escucha para identificar las necesidades y áreas de mejora de la dependencia",0)</f>
        <v>1</v>
      </c>
      <c r="CJ27" s="8" cm="1">
        <f t="array" ref="CJ27">_xlfn.IFS(AL27="De acuerdo",0,AL27="Ni de acuerdo ni en desacuerdo",0.5,AL27="En desacuerdo",1)</f>
        <v>0</v>
      </c>
      <c r="CK27" s="8" cm="1">
        <f t="array" ref="CK27">_xlfn.IFS(AM27="De acuerdo",1,AM27="Ni de acuerdo ni en desacuerdo",0.5,AM27="En desacuerdo",0)</f>
        <v>1</v>
      </c>
      <c r="CL27" s="8" cm="1">
        <f t="array" ref="CL27">_xlfn.IFS(AN27="De acuerdo",1,AN27="Ni de acuerdo ni en desacuerdo",0.5,AN27="En desacuerdo",0)</f>
        <v>1</v>
      </c>
      <c r="CM27" s="8" cm="1">
        <f t="array" ref="CM27">_xlfn.IFS(AO27="De acuerdo",0,AO27="Ni de acuerdo ni en desacuerdo",0.5,AO27="En desacuerdo",1)</f>
        <v>1</v>
      </c>
      <c r="CN27" s="8" cm="1">
        <f t="array" ref="CN27">_xlfn.IFS(AP27="De acuerdo",0,AP27="Ni de acuerdo ni en desacuerdo",0.5,AP27="En desacuerdo",1)</f>
        <v>1</v>
      </c>
      <c r="CO27" s="8" cm="1">
        <f t="array" ref="CO27">_xlfn.IFS(AQ27="De acuerdo",1,AQ27="Ni de acuerdo ni en desacuerdo",0.5,AQ27="En desacuerdo",0)</f>
        <v>1</v>
      </c>
      <c r="CP27" s="8" cm="1">
        <f t="array" ref="CP27">_xlfn.IFS(AR27="De acuerdo",1,AR27="Ni de acuerdo ni en desacuerdo",0.5,AR27="En desacuerdo",0)</f>
        <v>1</v>
      </c>
      <c r="CQ27" s="8" cm="1">
        <f t="array" ref="CQ27">_xlfn.IFS(AS27="De acuerdo",0,AS27="Ni de acuerdo ni en desacuerdo",0.5,AS27="En desacuerdo",1)</f>
        <v>1</v>
      </c>
      <c r="CR27" s="8" cm="1">
        <f t="array" ref="CR27">_xlfn.IFS(AT27="De acuerdo",0,AT27="Ni de acuerdo ni en desacuerdo",0.5,AT27="En desacuerdo",1)</f>
        <v>1</v>
      </c>
      <c r="CS27" s="8" cm="1">
        <f t="array" ref="CS27">_xlfn.IFS(AU27="De acuerdo",0,AU27="Ni de acuerdo ni en desacuerdo",0.5,AU27="En desacuerdo",1)</f>
        <v>1</v>
      </c>
      <c r="CT27" s="25" cm="1">
        <f t="array" ref="CT27">_xlfn.IFS(AV27="De acuerdo",1,AV27="Ni de acuerdo ni en desacuerdo",0.5,AV27="En desacuerdo",0)</f>
        <v>1</v>
      </c>
      <c r="CU27" s="8" cm="1">
        <f t="array" ref="CU27">_xlfn.IFS(AW27="De acuerdo",0,AW27="Ni de acuerdo ni en desacuerdo",0.5,AW27="En desacuerdo",1)</f>
        <v>1</v>
      </c>
    </row>
    <row r="28" spans="1:99" x14ac:dyDescent="0.2">
      <c r="A28" s="17">
        <v>118472614114</v>
      </c>
      <c r="B28" s="24" t="s">
        <v>10</v>
      </c>
      <c r="C28" s="24" t="s">
        <v>116</v>
      </c>
      <c r="D28" s="24" t="s">
        <v>86</v>
      </c>
      <c r="E28" s="24" t="s">
        <v>827</v>
      </c>
      <c r="F28" s="24" t="s">
        <v>873</v>
      </c>
      <c r="G28" s="24" t="s">
        <v>865</v>
      </c>
      <c r="H28" s="24" t="s">
        <v>86</v>
      </c>
      <c r="I28" s="24" t="s">
        <v>85</v>
      </c>
      <c r="J28" s="24" t="s">
        <v>856</v>
      </c>
      <c r="K28" s="24" t="s">
        <v>831</v>
      </c>
      <c r="L28" s="24" t="s">
        <v>832</v>
      </c>
      <c r="M28" s="24" t="s">
        <v>85</v>
      </c>
      <c r="N28" s="24" t="s">
        <v>86</v>
      </c>
      <c r="O28" s="24" t="s">
        <v>85</v>
      </c>
      <c r="P28" s="24" t="s">
        <v>85</v>
      </c>
      <c r="Q28" s="24" t="s">
        <v>85</v>
      </c>
      <c r="R28" s="24" t="s">
        <v>85</v>
      </c>
      <c r="S28" s="24" t="s">
        <v>85</v>
      </c>
      <c r="T28" s="24" t="s">
        <v>834</v>
      </c>
      <c r="U28" s="24" t="s">
        <v>859</v>
      </c>
      <c r="V28" s="24" t="s">
        <v>836</v>
      </c>
      <c r="W28" s="24"/>
      <c r="X28" s="24" t="s">
        <v>183</v>
      </c>
      <c r="Y28" s="24" t="s">
        <v>861</v>
      </c>
      <c r="Z28" s="24" t="s">
        <v>839</v>
      </c>
      <c r="AA28" s="24" t="s">
        <v>840</v>
      </c>
      <c r="AB28" s="24" t="s">
        <v>86</v>
      </c>
      <c r="AC28" s="24"/>
      <c r="AD28" s="24"/>
      <c r="AE28" s="24" t="s">
        <v>86</v>
      </c>
      <c r="AF28" s="24" t="s">
        <v>86</v>
      </c>
      <c r="AG28" s="24"/>
      <c r="AH28" s="24" t="s">
        <v>85</v>
      </c>
      <c r="AI28" s="24" t="s">
        <v>843</v>
      </c>
      <c r="AJ28" s="24" t="s">
        <v>844</v>
      </c>
      <c r="AK28" s="24" t="s">
        <v>845</v>
      </c>
      <c r="AL28" s="24" t="s">
        <v>847</v>
      </c>
      <c r="AM28" s="24" t="s">
        <v>847</v>
      </c>
      <c r="AN28" s="24" t="s">
        <v>847</v>
      </c>
      <c r="AO28" s="24" t="s">
        <v>870</v>
      </c>
      <c r="AP28" s="24" t="s">
        <v>870</v>
      </c>
      <c r="AQ28" s="24" t="s">
        <v>847</v>
      </c>
      <c r="AR28" s="24" t="s">
        <v>847</v>
      </c>
      <c r="AS28" s="24" t="s">
        <v>848</v>
      </c>
      <c r="AT28" s="24" t="s">
        <v>848</v>
      </c>
      <c r="AU28" s="24" t="s">
        <v>848</v>
      </c>
      <c r="AV28" s="24" t="s">
        <v>847</v>
      </c>
      <c r="AW28" s="24" t="s">
        <v>847</v>
      </c>
      <c r="AY28" s="17">
        <v>118472614114</v>
      </c>
      <c r="AZ28" s="24" t="s">
        <v>10</v>
      </c>
      <c r="BA28" s="8" cm="1">
        <f t="array" ref="BA28">_xlfn.IFS(C28="Mucho",1,C28="Más o menos",0.5,C28="Nada",0)</f>
        <v>1</v>
      </c>
      <c r="BB28" s="8" cm="1">
        <f t="array" ref="BB28">_xlfn.IFS(D28="No",1,D28="No estoy segura/seguro",0.5,D28="Sí",0)</f>
        <v>1</v>
      </c>
      <c r="BC28" s="8" cm="1">
        <f t="array" ref="BC28">_xlfn.IFS(E28="Es poco",1,E28="Es normal (ni mucho ni poco)",0.5,E28="Es mucho",0)</f>
        <v>0.5</v>
      </c>
      <c r="BD28" s="8" cm="1">
        <f t="array" ref="BD28">_xlfn.IFS(F28="Son pocos",1,F28="Son los necesarios (ni muchos ni pocos)",0.5,F28="Son muchos",0)</f>
        <v>1</v>
      </c>
      <c r="BE28" s="8" cm="1">
        <f t="array" ref="BE28">_xlfn.IFS(G28="Es económico",1,G28="Es justo (ni mucho ni poco)",0.5,G28="Es caro",0)</f>
        <v>0</v>
      </c>
      <c r="BF28" s="8" cm="1">
        <f t="array" ref="BF28">_xlfn.IFS(H28="No",1,H28="Sí",0)</f>
        <v>1</v>
      </c>
      <c r="BG28" s="8" cm="1">
        <f t="array" ref="BG28">_xlfn.IFS(I28="Sí",1,I28="No sé",0.5,I28="No",0)</f>
        <v>1</v>
      </c>
      <c r="BH28" s="8" cm="1">
        <f t="array" ref="BH28">_xlfn.IFS(J28="El número de personal para atender los trámites en esta dependencia es suficiente",1,J28="Necesitamos más personal para atender los trámites en esta dependencia",0)</f>
        <v>0</v>
      </c>
      <c r="BI28" s="8" cm="1">
        <f t="array" ref="BI28">_xlfn.IFS(K28="Sí existe una área específica para brindar información y atender dudas",1,K28="No, es la misma ventanilla donde se realizan los trámites",0)</f>
        <v>1</v>
      </c>
      <c r="BJ28" s="8" cm="1">
        <f t="array" ref="BJ28">_xlfn.IFS(L28="El mayor número de personas llega a esta oficina conociendo cuáles son los costos, requisitos y tiempos para realizar su trámite",1,L28="El mayor número de personas llega a esta oficina sin conocer cuáles son los costos, requisitos y tiempos para realizar su trámite",0)</f>
        <v>0</v>
      </c>
      <c r="BK28" s="8" cm="1">
        <f t="array" ref="BK28">_xlfn.IFS(M28="Sí",1,M28="No",0)</f>
        <v>1</v>
      </c>
      <c r="BL28" s="8" cm="1">
        <f t="array" ref="BL28">_xlfn.IFS(N28="Sí",1,N28="No recuerdo",0.5,N28="No",0)</f>
        <v>0</v>
      </c>
      <c r="BM28" s="8" cm="1">
        <f t="array" ref="BM28">_xlfn.IFS(O28="Sí",1,O28="No recuerdo",0.5,O28="No",0)</f>
        <v>1</v>
      </c>
      <c r="BN28" s="8" cm="1">
        <f t="array" ref="BN28">_xlfn.IFS(P28="Sí",1,P28="No recuerdo",0.5,P28="No",0)</f>
        <v>1</v>
      </c>
      <c r="BO28" s="8" cm="1">
        <f t="array" ref="BO28">_xlfn.IFS(Q28="Sí",1,Q28="No recuerdo",0.5,Q28="No",0)</f>
        <v>1</v>
      </c>
      <c r="BP28" s="8" cm="1">
        <f t="array" ref="BP28">_xlfn.IFS(R28="Sí",1,R28="No recuerdo",0.5,R28="No",0)</f>
        <v>1</v>
      </c>
      <c r="BQ28" s="8" cm="1">
        <f t="array" ref="BQ28">_xlfn.IFS(S28="Sí",1,S28="No recuerdo",0.5,S28="No",0)</f>
        <v>1</v>
      </c>
      <c r="BR28" s="8" cm="1">
        <f t="array" ref="BR28">_xlfn.IFS(T28="Han sido buenas (me brindaron nuevos conocimientos para cumplir mejor con mis labores)",1,T28="Han sido malas (no me brindaron nuevos conocimientos para cumplir mejor con mis labores",0)</f>
        <v>1</v>
      </c>
      <c r="BS28" s="8" cm="1">
        <f t="array" ref="BS28">_xlfn.IFS(U28="Actualmente considero que no necesito más capacitaciones para desarrollar mis labores de manera eficiente",1,U28="Actualmente considero que necesito más capacitaciones para desarrollar mis labores de manera eficiente",0)</f>
        <v>0</v>
      </c>
      <c r="BT28" s="8" cm="1">
        <f t="array" ref="BT28">_xlfn.IFS(V28="Pienso que mi desempeño es bueno",1,V28="Pienso que mi desempeño no es ni bueno ni malo (regular)",0.5,V28="Pienso que mi desempeño es malo",0)</f>
        <v>1</v>
      </c>
      <c r="BU28" s="8">
        <v>0</v>
      </c>
      <c r="BV28" s="8" cm="1">
        <f t="array" ref="BV28">_xlfn.IFS(X28="Muy eficiente",1,X28="Regular",0.5,X28="Nada eficiente",0)</f>
        <v>0.5</v>
      </c>
      <c r="BW28" s="8" cm="1">
        <f t="array" ref="BW28">_xlfn.IFS(Y28="Los tiempos de respuesta son cortos",1,Y28="Los tiempos de respuesta son regulares (ni largos ni cortos)",0.5,Y28="Los tiempos de respuesta son largos",0)</f>
        <v>0.5</v>
      </c>
      <c r="BX28" s="8" cm="1">
        <f t="array" ref="BX28">_xlfn.IFS(Z28="La relación es buena",1,Z28="La relación es regular (ni buena ni mala)",0.5,Z28="La relación es mala",0)</f>
        <v>1</v>
      </c>
      <c r="BY28" s="8" cm="1">
        <f t="array" ref="BY28">_xlfn.IFS(AA28="Pienso que las cargas de trabajo se distribuyen de manera equitativa dentro de esta dependencia",1,AA28="Pienso que las cargas de trabajo NO se distribuyen de manera equitativa dentro de esta dependencia",0)</f>
        <v>1</v>
      </c>
      <c r="BZ28" s="8" cm="1">
        <f t="array" ref="BZ28">_xlfn.IFS(AB28="Sí",1,AB28="No",0)</f>
        <v>0</v>
      </c>
      <c r="CA28" s="8">
        <v>0</v>
      </c>
      <c r="CB28" s="8">
        <v>0</v>
      </c>
      <c r="CC28" s="8" cm="1">
        <f t="array" ref="CC28">_xlfn.IFS(AE28="Sí",1,AE28="No",0)</f>
        <v>0</v>
      </c>
      <c r="CD28" s="8" cm="1">
        <f t="array" ref="CD28">_xlfn.IFS(AF28="Sí",1,AF28="No",0)</f>
        <v>0</v>
      </c>
      <c r="CE28" s="8">
        <v>0</v>
      </c>
      <c r="CF28" s="8" cm="1">
        <f t="array" ref="CF28">_xlfn.IFS(AH28="Sí",1,AH28="No",0)</f>
        <v>1</v>
      </c>
      <c r="CG28" s="8" cm="1">
        <f t="array" ref="CG28">_xlfn.IFS(AI28="El horario es adecuado",1,AI28="El horario debería ampliarse",0)</f>
        <v>1</v>
      </c>
      <c r="CH28" s="8" cm="1">
        <f t="array" ref="CH28">_xlfn.IFS(AJ28="Es un buen ambiente de trabajo",1,AJ28="Es un mal ambiente de trabajo",0)</f>
        <v>1</v>
      </c>
      <c r="CI28" s="8" cm="1">
        <f t="array" ref="CI28">_xlfn.IFS(AK28="Mi jefe/jefa es muy abierto (a) y nos escucha para identificar las necesidades y áreas de mejora de la dependencia",1,AK28="Mi jefe/jefa NO es muy abierto (a) y NO nos escucha para identificar las necesidades y áreas de mejora de la dependencia",0)</f>
        <v>1</v>
      </c>
      <c r="CJ28" s="8" cm="1">
        <f t="array" ref="CJ28">_xlfn.IFS(AL28="De acuerdo",0,AL28="Ni de acuerdo ni en desacuerdo",0.5,AL28="En desacuerdo",1)</f>
        <v>0</v>
      </c>
      <c r="CK28" s="8" cm="1">
        <f t="array" ref="CK28">_xlfn.IFS(AM28="De acuerdo",1,AM28="Ni de acuerdo ni en desacuerdo",0.5,AM28="En desacuerdo",0)</f>
        <v>1</v>
      </c>
      <c r="CL28" s="8" cm="1">
        <f t="array" ref="CL28">_xlfn.IFS(AN28="De acuerdo",1,AN28="Ni de acuerdo ni en desacuerdo",0.5,AN28="En desacuerdo",0)</f>
        <v>1</v>
      </c>
      <c r="CM28" s="8" cm="1">
        <f t="array" ref="CM28">_xlfn.IFS(AO28="De acuerdo",0,AO28="Ni de acuerdo ni en desacuerdo",0.5,AO28="En desacuerdo",1)</f>
        <v>0.5</v>
      </c>
      <c r="CN28" s="8" cm="1">
        <f t="array" ref="CN28">_xlfn.IFS(AP28="De acuerdo",0,AP28="Ni de acuerdo ni en desacuerdo",0.5,AP28="En desacuerdo",1)</f>
        <v>0.5</v>
      </c>
      <c r="CO28" s="8" cm="1">
        <f t="array" ref="CO28">_xlfn.IFS(AQ28="De acuerdo",1,AQ28="Ni de acuerdo ni en desacuerdo",0.5,AQ28="En desacuerdo",0)</f>
        <v>1</v>
      </c>
      <c r="CP28" s="8" cm="1">
        <f t="array" ref="CP28">_xlfn.IFS(AR28="De acuerdo",1,AR28="Ni de acuerdo ni en desacuerdo",0.5,AR28="En desacuerdo",0)</f>
        <v>1</v>
      </c>
      <c r="CQ28" s="8" cm="1">
        <f t="array" ref="CQ28">_xlfn.IFS(AS28="De acuerdo",0,AS28="Ni de acuerdo ni en desacuerdo",0.5,AS28="En desacuerdo",1)</f>
        <v>1</v>
      </c>
      <c r="CR28" s="8" cm="1">
        <f t="array" ref="CR28">_xlfn.IFS(AT28="De acuerdo",0,AT28="Ni de acuerdo ni en desacuerdo",0.5,AT28="En desacuerdo",1)</f>
        <v>1</v>
      </c>
      <c r="CS28" s="8" cm="1">
        <f t="array" ref="CS28">_xlfn.IFS(AU28="De acuerdo",0,AU28="Ni de acuerdo ni en desacuerdo",0.5,AU28="En desacuerdo",1)</f>
        <v>1</v>
      </c>
      <c r="CT28" s="25" cm="1">
        <f t="array" ref="CT28">_xlfn.IFS(AV28="De acuerdo",1,AV28="Ni de acuerdo ni en desacuerdo",0.5,AV28="En desacuerdo",0)</f>
        <v>1</v>
      </c>
      <c r="CU28" s="8" cm="1">
        <f t="array" ref="CU28">_xlfn.IFS(AW28="De acuerdo",0,AW28="Ni de acuerdo ni en desacuerdo",0.5,AW28="En desacuerdo",1)</f>
        <v>0</v>
      </c>
    </row>
    <row r="29" spans="1:99" x14ac:dyDescent="0.2">
      <c r="A29" s="17">
        <v>118472086085</v>
      </c>
      <c r="B29" s="24" t="s">
        <v>15</v>
      </c>
      <c r="C29" s="24" t="s">
        <v>116</v>
      </c>
      <c r="D29" s="24" t="s">
        <v>86</v>
      </c>
      <c r="E29" s="24" t="s">
        <v>827</v>
      </c>
      <c r="F29" s="24" t="s">
        <v>828</v>
      </c>
      <c r="G29" s="24" t="s">
        <v>829</v>
      </c>
      <c r="H29" s="24" t="s">
        <v>86</v>
      </c>
      <c r="I29" s="24" t="s">
        <v>95</v>
      </c>
      <c r="J29" s="24" t="s">
        <v>830</v>
      </c>
      <c r="K29" s="24" t="s">
        <v>831</v>
      </c>
      <c r="L29" s="24" t="s">
        <v>867</v>
      </c>
      <c r="M29" s="24" t="s">
        <v>86</v>
      </c>
      <c r="N29" s="24"/>
      <c r="O29" s="24"/>
      <c r="P29" s="24"/>
      <c r="Q29" s="24"/>
      <c r="R29" s="24"/>
      <c r="S29" s="24"/>
      <c r="T29" s="24"/>
      <c r="U29" s="24" t="s">
        <v>859</v>
      </c>
      <c r="V29" s="24" t="s">
        <v>836</v>
      </c>
      <c r="W29" s="24"/>
      <c r="X29" s="24" t="s">
        <v>183</v>
      </c>
      <c r="Y29" s="24" t="s">
        <v>861</v>
      </c>
      <c r="Z29" s="24" t="s">
        <v>839</v>
      </c>
      <c r="AA29" s="24" t="s">
        <v>840</v>
      </c>
      <c r="AB29" s="24" t="s">
        <v>86</v>
      </c>
      <c r="AC29" s="24" t="s">
        <v>841</v>
      </c>
      <c r="AD29" s="24" t="s">
        <v>885</v>
      </c>
      <c r="AE29" s="24" t="s">
        <v>85</v>
      </c>
      <c r="AF29" s="24" t="s">
        <v>86</v>
      </c>
      <c r="AG29" s="24" t="s">
        <v>86</v>
      </c>
      <c r="AH29" s="24"/>
      <c r="AI29" s="24" t="s">
        <v>843</v>
      </c>
      <c r="AJ29" s="24" t="s">
        <v>844</v>
      </c>
      <c r="AK29" s="24" t="s">
        <v>845</v>
      </c>
      <c r="AL29" s="24" t="s">
        <v>848</v>
      </c>
      <c r="AM29" s="24" t="s">
        <v>847</v>
      </c>
      <c r="AN29" s="24" t="s">
        <v>847</v>
      </c>
      <c r="AO29" s="24" t="s">
        <v>848</v>
      </c>
      <c r="AP29" s="24" t="s">
        <v>848</v>
      </c>
      <c r="AQ29" s="24" t="s">
        <v>847</v>
      </c>
      <c r="AR29" s="24" t="s">
        <v>847</v>
      </c>
      <c r="AS29" s="24" t="s">
        <v>848</v>
      </c>
      <c r="AT29" s="24" t="s">
        <v>848</v>
      </c>
      <c r="AU29" s="24" t="s">
        <v>848</v>
      </c>
      <c r="AV29" s="24" t="s">
        <v>847</v>
      </c>
      <c r="AW29" s="24" t="s">
        <v>848</v>
      </c>
      <c r="AY29" s="17">
        <v>118472086085</v>
      </c>
      <c r="AZ29" s="24" t="s">
        <v>15</v>
      </c>
      <c r="BA29" s="8" cm="1">
        <f t="array" ref="BA29">_xlfn.IFS(C29="Mucho",1,C29="Más o menos",0.5,C29="Nada",0)</f>
        <v>1</v>
      </c>
      <c r="BB29" s="8" cm="1">
        <f t="array" ref="BB29">_xlfn.IFS(D29="No",1,D29="No estoy segura/seguro",0.5,D29="Sí",0)</f>
        <v>1</v>
      </c>
      <c r="BC29" s="8" cm="1">
        <f t="array" ref="BC29">_xlfn.IFS(E29="Es poco",1,E29="Es normal (ni mucho ni poco)",0.5,E29="Es mucho",0)</f>
        <v>0.5</v>
      </c>
      <c r="BD29" s="8" cm="1">
        <f t="array" ref="BD29">_xlfn.IFS(F29="Son pocos",1,F29="Son los necesarios (ni muchos ni pocos)",0.5,F29="Son muchos",0)</f>
        <v>0.5</v>
      </c>
      <c r="BE29" s="8" cm="1">
        <f t="array" ref="BE29">_xlfn.IFS(G29="Es económico",1,G29="Es justo (ni mucho ni poco)",0.5,G29="Es caro",0)</f>
        <v>0.5</v>
      </c>
      <c r="BF29" s="8" cm="1">
        <f t="array" ref="BF29">_xlfn.IFS(H29="No",1,H29="Sí",0)</f>
        <v>1</v>
      </c>
      <c r="BG29" s="8" cm="1">
        <f t="array" ref="BG29">_xlfn.IFS(I29="Sí",1,I29="No sé",0.5,I29="No",0)</f>
        <v>0.5</v>
      </c>
      <c r="BH29" s="8" cm="1">
        <f t="array" ref="BH29">_xlfn.IFS(J29="El número de personal para atender los trámites en esta dependencia es suficiente",1,J29="Necesitamos más personal para atender los trámites en esta dependencia",0)</f>
        <v>1</v>
      </c>
      <c r="BI29" s="8" cm="1">
        <f t="array" ref="BI29">_xlfn.IFS(K29="Sí existe una área específica para brindar información y atender dudas",1,K29="No, es la misma ventanilla donde se realizan los trámites",0)</f>
        <v>1</v>
      </c>
      <c r="BJ29" s="8" cm="1">
        <f t="array" ref="BJ29">_xlfn.IFS(L29="El mayor número de personas llega a esta oficina conociendo cuáles son los costos, requisitos y tiempos para realizar su trámite",1,L29="El mayor número de personas llega a esta oficina sin conocer cuáles son los costos, requisitos y tiempos para realizar su trámite",0)</f>
        <v>1</v>
      </c>
      <c r="BK29" s="8" cm="1">
        <f t="array" ref="BK29">_xlfn.IFS(M29="Sí",1,M29="No",0)</f>
        <v>0</v>
      </c>
      <c r="BL29" s="8" t="e" cm="1">
        <f t="array" ref="BL29">_xlfn.IFS(N29="Sí",1,N29="No recuerdo",0.5,N29="No",0)</f>
        <v>#N/A</v>
      </c>
      <c r="BM29" s="8" t="e" cm="1">
        <f t="array" ref="BM29">_xlfn.IFS(O29="Sí",1,O29="No recuerdo",0.5,O29="No",0)</f>
        <v>#N/A</v>
      </c>
      <c r="BN29" s="8" t="e" cm="1">
        <f t="array" ref="BN29">_xlfn.IFS(P29="Sí",1,P29="No recuerdo",0.5,P29="No",0)</f>
        <v>#N/A</v>
      </c>
      <c r="BO29" s="8" t="e" cm="1">
        <f t="array" ref="BO29">_xlfn.IFS(Q29="Sí",1,Q29="No recuerdo",0.5,Q29="No",0)</f>
        <v>#N/A</v>
      </c>
      <c r="BP29" s="8" t="e" cm="1">
        <f t="array" ref="BP29">_xlfn.IFS(R29="Sí",1,R29="No recuerdo",0.5,R29="No",0)</f>
        <v>#N/A</v>
      </c>
      <c r="BQ29" s="8" t="e" cm="1">
        <f t="array" ref="BQ29">_xlfn.IFS(S29="Sí",1,S29="No recuerdo",0.5,S29="No",0)</f>
        <v>#N/A</v>
      </c>
      <c r="BR29" s="8" t="e" cm="1">
        <f t="array" ref="BR29">_xlfn.IFS(T29="Han sido buenas (me brindaron nuevos conocimientos para cumplir mejor con mis labores)",1,T29="Han sido malas (no me brindaron nuevos conocimientos para cumplir mejor con mis labores",0)</f>
        <v>#N/A</v>
      </c>
      <c r="BS29" s="8" cm="1">
        <f t="array" ref="BS29">_xlfn.IFS(U29="Actualmente considero que no necesito más capacitaciones para desarrollar mis labores de manera eficiente",1,U29="Actualmente considero que necesito más capacitaciones para desarrollar mis labores de manera eficiente",0)</f>
        <v>0</v>
      </c>
      <c r="BT29" s="8" cm="1">
        <f t="array" ref="BT29">_xlfn.IFS(V29="Pienso que mi desempeño es bueno",1,V29="Pienso que mi desempeño no es ni bueno ni malo (regular)",0.5,V29="Pienso que mi desempeño es malo",0)</f>
        <v>1</v>
      </c>
      <c r="BU29" s="8" t="e" cm="1">
        <f t="array" ref="BU29">_xlfn.IFS(W29="Sí",1,W29="No",0)</f>
        <v>#N/A</v>
      </c>
      <c r="BV29" s="8" cm="1">
        <f t="array" ref="BV29">_xlfn.IFS(X29="Muy eficiente",1,X29="Regular",0.5,X29="Nada eficiente",0)</f>
        <v>0.5</v>
      </c>
      <c r="BW29" s="8" cm="1">
        <f t="array" ref="BW29">_xlfn.IFS(Y29="Los tiempos de respuesta son cortos",1,Y29="Los tiempos de respuesta son regulares (ni largos ni cortos)",0.5,Y29="Los tiempos de respuesta son largos",0)</f>
        <v>0.5</v>
      </c>
      <c r="BX29" s="8" cm="1">
        <f t="array" ref="BX29">_xlfn.IFS(Z29="La relación es buena",1,Z29="La relación es regular (ni buena ni mala)",0.5,Z29="La relación es mala",0)</f>
        <v>1</v>
      </c>
      <c r="BY29" s="8" cm="1">
        <f t="array" ref="BY29">_xlfn.IFS(AA29="Pienso que las cargas de trabajo se distribuyen de manera equitativa dentro de esta dependencia",1,AA29="Pienso que las cargas de trabajo NO se distribuyen de manera equitativa dentro de esta dependencia",0)</f>
        <v>1</v>
      </c>
      <c r="BZ29" s="8" cm="1">
        <f t="array" ref="BZ29">_xlfn.IFS(AB29="Sí",1,AB29="No",0)</f>
        <v>0</v>
      </c>
      <c r="CA29" s="8" cm="1">
        <f t="array" ref="CA29">_xlfn.IFS(AC29="Las atiende una persona diferente a a la que atiende los trámites presenciales en ventanilla",1,AC29="Las atiende la misma persona que atiende los trámites presenciales en ventanilla",0)</f>
        <v>1</v>
      </c>
      <c r="CB29" s="8" cm="1">
        <f t="array" ref="CB29">_xlfn.IFS(AD29="Siguen un proceso diferente al de una solicitud presencial en ventanilla",1,AD29="Siguen el mismo proceso que el de una solicitud presencial en ventanilla",0)</f>
        <v>1</v>
      </c>
      <c r="CC29" s="8" cm="1">
        <f t="array" ref="CC29">_xlfn.IFS(AE29="Sí",1,AE29="No",0)</f>
        <v>1</v>
      </c>
      <c r="CD29" s="8" cm="1">
        <f t="array" ref="CD29">_xlfn.IFS(AF29="Sí",1,AF29="No",0)</f>
        <v>0</v>
      </c>
      <c r="CE29" s="8" cm="1">
        <f t="array" ref="CE29">_xlfn.IFS(AG29="Sí",1,AG29="No",0)</f>
        <v>0</v>
      </c>
      <c r="CF29" s="8" t="e" cm="1">
        <f t="array" ref="CF29">_xlfn.IFS(AH29="Sí",1,AH29="No",0)</f>
        <v>#N/A</v>
      </c>
      <c r="CG29" s="8" cm="1">
        <f t="array" ref="CG29">_xlfn.IFS(AI29="El horario es adecuado",1,AI29="El horario debería ampliarse",0)</f>
        <v>1</v>
      </c>
      <c r="CH29" s="8" cm="1">
        <f t="array" ref="CH29">_xlfn.IFS(AJ29="Es un buen ambiente de trabajo",1,AJ29="Es un mal ambiente de trabajo",0)</f>
        <v>1</v>
      </c>
      <c r="CI29" s="8" cm="1">
        <f t="array" ref="CI29">_xlfn.IFS(AK29="Mi jefe/jefa es muy abierto (a) y nos escucha para identificar las necesidades y áreas de mejora de la dependencia",1,AK29="Mi jefe/jefa NO es muy abierto (a) y NO nos escucha para identificar las necesidades y áreas de mejora de la dependencia",0)</f>
        <v>1</v>
      </c>
      <c r="CJ29" s="8" cm="1">
        <f t="array" ref="CJ29">_xlfn.IFS(AL29="De acuerdo",0,AL29="Ni de acuerdo ni en desacuerdo",0.5,AL29="En desacuerdo",1)</f>
        <v>1</v>
      </c>
      <c r="CK29" s="8" cm="1">
        <f t="array" ref="CK29">_xlfn.IFS(AM29="De acuerdo",1,AM29="Ni de acuerdo ni en desacuerdo",0.5,AM29="En desacuerdo",0)</f>
        <v>1</v>
      </c>
      <c r="CL29" s="8" cm="1">
        <f t="array" ref="CL29">_xlfn.IFS(AN29="De acuerdo",1,AN29="Ni de acuerdo ni en desacuerdo",0.5,AN29="En desacuerdo",0)</f>
        <v>1</v>
      </c>
      <c r="CM29" s="8" cm="1">
        <f t="array" ref="CM29">_xlfn.IFS(AO29="De acuerdo",0,AO29="Ni de acuerdo ni en desacuerdo",0.5,AO29="En desacuerdo",1)</f>
        <v>1</v>
      </c>
      <c r="CN29" s="8" cm="1">
        <f t="array" ref="CN29">_xlfn.IFS(AP29="De acuerdo",0,AP29="Ni de acuerdo ni en desacuerdo",0.5,AP29="En desacuerdo",1)</f>
        <v>1</v>
      </c>
      <c r="CO29" s="8" cm="1">
        <f t="array" ref="CO29">_xlfn.IFS(AQ29="De acuerdo",1,AQ29="Ni de acuerdo ni en desacuerdo",0.5,AQ29="En desacuerdo",0)</f>
        <v>1</v>
      </c>
      <c r="CP29" s="8" cm="1">
        <f t="array" ref="CP29">_xlfn.IFS(AR29="De acuerdo",1,AR29="Ni de acuerdo ni en desacuerdo",0.5,AR29="En desacuerdo",0)</f>
        <v>1</v>
      </c>
      <c r="CQ29" s="8" cm="1">
        <f t="array" ref="CQ29">_xlfn.IFS(AS29="De acuerdo",0,AS29="Ni de acuerdo ni en desacuerdo",0.5,AS29="En desacuerdo",1)</f>
        <v>1</v>
      </c>
      <c r="CR29" s="8" cm="1">
        <f t="array" ref="CR29">_xlfn.IFS(AT29="De acuerdo",0,AT29="Ni de acuerdo ni en desacuerdo",0.5,AT29="En desacuerdo",1)</f>
        <v>1</v>
      </c>
      <c r="CS29" s="8" cm="1">
        <f t="array" ref="CS29">_xlfn.IFS(AU29="De acuerdo",0,AU29="Ni de acuerdo ni en desacuerdo",0.5,AU29="En desacuerdo",1)</f>
        <v>1</v>
      </c>
      <c r="CT29" s="25" cm="1">
        <f t="array" ref="CT29">_xlfn.IFS(AV29="De acuerdo",1,AV29="Ni de acuerdo ni en desacuerdo",0.5,AV29="En desacuerdo",0)</f>
        <v>1</v>
      </c>
      <c r="CU29" s="8" cm="1">
        <f t="array" ref="CU29">_xlfn.IFS(AW29="De acuerdo",0,AW29="Ni de acuerdo ni en desacuerdo",0.5,AW29="En desacuerdo",1)</f>
        <v>1</v>
      </c>
    </row>
    <row r="30" spans="1:99" x14ac:dyDescent="0.2">
      <c r="A30" s="17">
        <v>118471075879</v>
      </c>
      <c r="B30" s="24" t="s">
        <v>15</v>
      </c>
      <c r="C30" s="24" t="s">
        <v>116</v>
      </c>
      <c r="D30" s="24" t="s">
        <v>86</v>
      </c>
      <c r="E30" s="24" t="s">
        <v>827</v>
      </c>
      <c r="F30" s="24" t="s">
        <v>828</v>
      </c>
      <c r="G30" s="24" t="s">
        <v>829</v>
      </c>
      <c r="H30" s="24" t="s">
        <v>86</v>
      </c>
      <c r="I30" s="24" t="s">
        <v>95</v>
      </c>
      <c r="J30" s="24" t="s">
        <v>830</v>
      </c>
      <c r="K30" s="24" t="s">
        <v>831</v>
      </c>
      <c r="L30" s="24" t="s">
        <v>867</v>
      </c>
      <c r="M30" s="24" t="s">
        <v>86</v>
      </c>
      <c r="N30" s="24"/>
      <c r="O30" s="24"/>
      <c r="P30" s="24"/>
      <c r="Q30" s="24"/>
      <c r="R30" s="24"/>
      <c r="S30" s="24"/>
      <c r="T30" s="24"/>
      <c r="U30" s="24" t="s">
        <v>859</v>
      </c>
      <c r="V30" s="24" t="s">
        <v>836</v>
      </c>
      <c r="W30" s="24"/>
      <c r="X30" s="24" t="s">
        <v>837</v>
      </c>
      <c r="Y30" s="24" t="s">
        <v>861</v>
      </c>
      <c r="Z30" s="24" t="s">
        <v>839</v>
      </c>
      <c r="AA30" s="24" t="s">
        <v>840</v>
      </c>
      <c r="AB30" s="24" t="s">
        <v>85</v>
      </c>
      <c r="AC30" s="24" t="s">
        <v>869</v>
      </c>
      <c r="AD30" s="24" t="s">
        <v>842</v>
      </c>
      <c r="AE30" s="24" t="s">
        <v>86</v>
      </c>
      <c r="AF30" s="24" t="s">
        <v>86</v>
      </c>
      <c r="AG30" s="24" t="s">
        <v>86</v>
      </c>
      <c r="AH30" s="24" t="s">
        <v>85</v>
      </c>
      <c r="AI30" s="24" t="s">
        <v>843</v>
      </c>
      <c r="AJ30" s="24"/>
      <c r="AK30" s="24" t="s">
        <v>845</v>
      </c>
      <c r="AL30" s="24" t="s">
        <v>848</v>
      </c>
      <c r="AM30" s="24" t="s">
        <v>847</v>
      </c>
      <c r="AN30" s="24" t="s">
        <v>847</v>
      </c>
      <c r="AO30" s="24" t="s">
        <v>848</v>
      </c>
      <c r="AP30" s="24" t="s">
        <v>848</v>
      </c>
      <c r="AQ30" s="24" t="s">
        <v>847</v>
      </c>
      <c r="AR30" s="24" t="s">
        <v>847</v>
      </c>
      <c r="AS30" s="24" t="s">
        <v>848</v>
      </c>
      <c r="AT30" s="24" t="s">
        <v>848</v>
      </c>
      <c r="AU30" s="24" t="s">
        <v>848</v>
      </c>
      <c r="AV30" s="24" t="s">
        <v>847</v>
      </c>
      <c r="AW30" s="24" t="s">
        <v>848</v>
      </c>
      <c r="AY30" s="17">
        <v>118471075879</v>
      </c>
      <c r="AZ30" s="24" t="s">
        <v>15</v>
      </c>
      <c r="BA30" s="8" cm="1">
        <f t="array" ref="BA30">_xlfn.IFS(C30="Mucho",1,C30="Más o menos",0.5,C30="Nada",0)</f>
        <v>1</v>
      </c>
      <c r="BB30" s="8" cm="1">
        <f t="array" ref="BB30">_xlfn.IFS(D30="No",1,D30="No estoy segura/seguro",0.5,D30="Sí",0)</f>
        <v>1</v>
      </c>
      <c r="BC30" s="8" cm="1">
        <f t="array" ref="BC30">_xlfn.IFS(E30="Es poco",1,E30="Es normal (ni mucho ni poco)",0.5,E30="Es mucho",0)</f>
        <v>0.5</v>
      </c>
      <c r="BD30" s="8" cm="1">
        <f t="array" ref="BD30">_xlfn.IFS(F30="Son pocos",1,F30="Son los necesarios (ni muchos ni pocos)",0.5,F30="Son muchos",0)</f>
        <v>0.5</v>
      </c>
      <c r="BE30" s="8" cm="1">
        <f t="array" ref="BE30">_xlfn.IFS(G30="Es económico",1,G30="Es justo (ni mucho ni poco)",0.5,G30="Es caro",0)</f>
        <v>0.5</v>
      </c>
      <c r="BF30" s="8" cm="1">
        <f t="array" ref="BF30">_xlfn.IFS(H30="No",1,H30="Sí",0)</f>
        <v>1</v>
      </c>
      <c r="BG30" s="8" cm="1">
        <f t="array" ref="BG30">_xlfn.IFS(I30="Sí",1,I30="No sé",0.5,I30="No",0)</f>
        <v>0.5</v>
      </c>
      <c r="BH30" s="8" cm="1">
        <f t="array" ref="BH30">_xlfn.IFS(J30="El número de personal para atender los trámites en esta dependencia es suficiente",1,J30="Necesitamos más personal para atender los trámites en esta dependencia",0)</f>
        <v>1</v>
      </c>
      <c r="BI30" s="8" cm="1">
        <f t="array" ref="BI30">_xlfn.IFS(K30="Sí existe una área específica para brindar información y atender dudas",1,K30="No, es la misma ventanilla donde se realizan los trámites",0)</f>
        <v>1</v>
      </c>
      <c r="BJ30" s="8" cm="1">
        <f t="array" ref="BJ30">_xlfn.IFS(L30="El mayor número de personas llega a esta oficina conociendo cuáles son los costos, requisitos y tiempos para realizar su trámite",1,L30="El mayor número de personas llega a esta oficina sin conocer cuáles son los costos, requisitos y tiempos para realizar su trámite",0)</f>
        <v>1</v>
      </c>
      <c r="BK30" s="8" cm="1">
        <f t="array" ref="BK30">_xlfn.IFS(M30="Sí",1,M30="No",0)</f>
        <v>0</v>
      </c>
      <c r="BL30" s="8" t="e" cm="1">
        <f t="array" ref="BL30">_xlfn.IFS(N30="Sí",1,N30="No recuerdo",0.5,N30="No",0)</f>
        <v>#N/A</v>
      </c>
      <c r="BM30" s="8" t="e" cm="1">
        <f t="array" ref="BM30">_xlfn.IFS(O30="Sí",1,O30="No recuerdo",0.5,O30="No",0)</f>
        <v>#N/A</v>
      </c>
      <c r="BN30" s="8" t="e" cm="1">
        <f t="array" ref="BN30">_xlfn.IFS(P30="Sí",1,P30="No recuerdo",0.5,P30="No",0)</f>
        <v>#N/A</v>
      </c>
      <c r="BO30" s="8" t="e" cm="1">
        <f t="array" ref="BO30">_xlfn.IFS(Q30="Sí",1,Q30="No recuerdo",0.5,Q30="No",0)</f>
        <v>#N/A</v>
      </c>
      <c r="BP30" s="8" t="e" cm="1">
        <f t="array" ref="BP30">_xlfn.IFS(R30="Sí",1,R30="No recuerdo",0.5,R30="No",0)</f>
        <v>#N/A</v>
      </c>
      <c r="BQ30" s="8" t="e" cm="1">
        <f t="array" ref="BQ30">_xlfn.IFS(S30="Sí",1,S30="No recuerdo",0.5,S30="No",0)</f>
        <v>#N/A</v>
      </c>
      <c r="BR30" s="8" t="e" cm="1">
        <f t="array" ref="BR30">_xlfn.IFS(T30="Han sido buenas (me brindaron nuevos conocimientos para cumplir mejor con mis labores)",1,T30="Han sido malas (no me brindaron nuevos conocimientos para cumplir mejor con mis labores",0)</f>
        <v>#N/A</v>
      </c>
      <c r="BS30" s="8" cm="1">
        <f t="array" ref="BS30">_xlfn.IFS(U30="Actualmente considero que no necesito más capacitaciones para desarrollar mis labores de manera eficiente",1,U30="Actualmente considero que necesito más capacitaciones para desarrollar mis labores de manera eficiente",0)</f>
        <v>0</v>
      </c>
      <c r="BT30" s="8" cm="1">
        <f t="array" ref="BT30">_xlfn.IFS(V30="Pienso que mi desempeño es bueno",1,V30="Pienso que mi desempeño no es ni bueno ni malo (regular)",0.5,V30="Pienso que mi desempeño es malo",0)</f>
        <v>1</v>
      </c>
      <c r="BU30" s="8" t="e" cm="1">
        <f t="array" ref="BU30">_xlfn.IFS(W30="Sí",1,W30="No",0)</f>
        <v>#N/A</v>
      </c>
      <c r="BV30" s="8" cm="1">
        <f t="array" ref="BV30">_xlfn.IFS(X30="Muy eficiente",1,X30="Regular",0.5,X30="Nada eficiente",0)</f>
        <v>1</v>
      </c>
      <c r="BW30" s="8" cm="1">
        <f t="array" ref="BW30">_xlfn.IFS(Y30="Los tiempos de respuesta son cortos",1,Y30="Los tiempos de respuesta son regulares (ni largos ni cortos)",0.5,Y30="Los tiempos de respuesta son largos",0)</f>
        <v>0.5</v>
      </c>
      <c r="BX30" s="8" cm="1">
        <f t="array" ref="BX30">_xlfn.IFS(Z30="La relación es buena",1,Z30="La relación es regular (ni buena ni mala)",0.5,Z30="La relación es mala",0)</f>
        <v>1</v>
      </c>
      <c r="BY30" s="8" cm="1">
        <f t="array" ref="BY30">_xlfn.IFS(AA30="Pienso que las cargas de trabajo se distribuyen de manera equitativa dentro de esta dependencia",1,AA30="Pienso que las cargas de trabajo NO se distribuyen de manera equitativa dentro de esta dependencia",0)</f>
        <v>1</v>
      </c>
      <c r="BZ30" s="8" cm="1">
        <f t="array" ref="BZ30">_xlfn.IFS(AB30="Sí",1,AB30="No",0)</f>
        <v>1</v>
      </c>
      <c r="CA30" s="8" cm="1">
        <f t="array" ref="CA30">_xlfn.IFS(AC30="Las atiende una persona diferente a a la que atiende los trámites presenciales en ventanilla",1,AC30="Las atiende la misma persona que atiende los trámites presenciales en ventanilla",0)</f>
        <v>0</v>
      </c>
      <c r="CB30" s="8" cm="1">
        <f t="array" ref="CB30">_xlfn.IFS(AD30="Siguen un proceso diferente al de una solicitud presencial en ventanilla",1,AD30="Siguen el mismo proceso que el de una solicitud presencial en ventanilla",0)</f>
        <v>0</v>
      </c>
      <c r="CC30" s="8" cm="1">
        <f t="array" ref="CC30">_xlfn.IFS(AE30="Sí",1,AE30="No",0)</f>
        <v>0</v>
      </c>
      <c r="CD30" s="8" cm="1">
        <f t="array" ref="CD30">_xlfn.IFS(AF30="Sí",1,AF30="No",0)</f>
        <v>0</v>
      </c>
      <c r="CE30" s="8" cm="1">
        <f t="array" ref="CE30">_xlfn.IFS(AG30="Sí",1,AG30="No",0)</f>
        <v>0</v>
      </c>
      <c r="CF30" s="8" cm="1">
        <f t="array" ref="CF30">_xlfn.IFS(AH30="Sí",1,AH30="No",0)</f>
        <v>1</v>
      </c>
      <c r="CG30" s="8" cm="1">
        <f t="array" ref="CG30">_xlfn.IFS(AI30="El horario es adecuado",1,AI30="El horario debería ampliarse",0)</f>
        <v>1</v>
      </c>
      <c r="CH30" s="8" t="e" cm="1">
        <f t="array" ref="CH30">_xlfn.IFS(AJ30="Es un buen ambiente de trabajo",1,AJ30="Es un mal ambiente de trabajo",0)</f>
        <v>#N/A</v>
      </c>
      <c r="CI30" s="8" cm="1">
        <f t="array" ref="CI30">_xlfn.IFS(AK30="Mi jefe/jefa es muy abierto (a) y nos escucha para identificar las necesidades y áreas de mejora de la dependencia",1,AK30="Mi jefe/jefa NO es muy abierto (a) y NO nos escucha para identificar las necesidades y áreas de mejora de la dependencia",0)</f>
        <v>1</v>
      </c>
      <c r="CJ30" s="8" cm="1">
        <f t="array" ref="CJ30">_xlfn.IFS(AL30="De acuerdo",0,AL30="Ni de acuerdo ni en desacuerdo",0.5,AL30="En desacuerdo",1)</f>
        <v>1</v>
      </c>
      <c r="CK30" s="8" cm="1">
        <f t="array" ref="CK30">_xlfn.IFS(AM30="De acuerdo",1,AM30="Ni de acuerdo ni en desacuerdo",0.5,AM30="En desacuerdo",0)</f>
        <v>1</v>
      </c>
      <c r="CL30" s="8" cm="1">
        <f t="array" ref="CL30">_xlfn.IFS(AN30="De acuerdo",1,AN30="Ni de acuerdo ni en desacuerdo",0.5,AN30="En desacuerdo",0)</f>
        <v>1</v>
      </c>
      <c r="CM30" s="8" cm="1">
        <f t="array" ref="CM30">_xlfn.IFS(AO30="De acuerdo",0,AO30="Ni de acuerdo ni en desacuerdo",0.5,AO30="En desacuerdo",1)</f>
        <v>1</v>
      </c>
      <c r="CN30" s="8" cm="1">
        <f t="array" ref="CN30">_xlfn.IFS(AP30="De acuerdo",0,AP30="Ni de acuerdo ni en desacuerdo",0.5,AP30="En desacuerdo",1)</f>
        <v>1</v>
      </c>
      <c r="CO30" s="8" cm="1">
        <f t="array" ref="CO30">_xlfn.IFS(AQ30="De acuerdo",1,AQ30="Ni de acuerdo ni en desacuerdo",0.5,AQ30="En desacuerdo",0)</f>
        <v>1</v>
      </c>
      <c r="CP30" s="8" cm="1">
        <f t="array" ref="CP30">_xlfn.IFS(AR30="De acuerdo",1,AR30="Ni de acuerdo ni en desacuerdo",0.5,AR30="En desacuerdo",0)</f>
        <v>1</v>
      </c>
      <c r="CQ30" s="8" cm="1">
        <f t="array" ref="CQ30">_xlfn.IFS(AS30="De acuerdo",0,AS30="Ni de acuerdo ni en desacuerdo",0.5,AS30="En desacuerdo",1)</f>
        <v>1</v>
      </c>
      <c r="CR30" s="8" cm="1">
        <f t="array" ref="CR30">_xlfn.IFS(AT30="De acuerdo",0,AT30="Ni de acuerdo ni en desacuerdo",0.5,AT30="En desacuerdo",1)</f>
        <v>1</v>
      </c>
      <c r="CS30" s="8" cm="1">
        <f t="array" ref="CS30">_xlfn.IFS(AU30="De acuerdo",0,AU30="Ni de acuerdo ni en desacuerdo",0.5,AU30="En desacuerdo",1)</f>
        <v>1</v>
      </c>
      <c r="CT30" s="25" cm="1">
        <f t="array" ref="CT30">_xlfn.IFS(AV30="De acuerdo",1,AV30="Ni de acuerdo ni en desacuerdo",0.5,AV30="En desacuerdo",0)</f>
        <v>1</v>
      </c>
      <c r="CU30" s="8" cm="1">
        <f t="array" ref="CU30">_xlfn.IFS(AW30="De acuerdo",0,AW30="Ni de acuerdo ni en desacuerdo",0.5,AW30="En desacuerdo",1)</f>
        <v>1</v>
      </c>
    </row>
  </sheetData>
  <pageMargins left="0.7" right="0.7" top="0.75" bottom="0.75" header="0.3" footer="0.3"/>
  <ignoredErrors>
    <ignoredError sqref="BA2:BA30 BB2:BB30 BC2:BC30 BD2:BD30 BE3:BE30 BF2:BF30 BG2 BH2:BH30 BG12 BG14 BG16 BI2:BI30 BJ2:BJ30 BK2:BK30 BL2:BL30 BM2:BQ30 BR2:BR4 BS2:BS30 BT2:BT30 BU2 BV2:BV30 BW2:BW30 BX2:BX30 BY2:BY30 BZ2:BZ30 CA2:CA6 CB2:CB6 CC2:CC30 CD2:CD30 CE2:CE27 CF2:CF26 CG2:CG30 CH2:CH30 CI2:CI30 CJ2:CJ30 CK2:CK30 CL2:CL30 CM2:CM30 CN2:CN30 CO2:CO30 CP2:CP30 CQ2:CQ30 CR2:CR30 CS2:CS30 CU2:CU30 BU4 BU8:BU9 BR6:BR30 CA8:CA27 CB8:CB27 BU12:BU14 BU16 BU18:BU19 BU21:BU26 BU29:BU30 CF28:CF30 CE29:CE30 CB29:CB30 CA29:CA30" evalError="1"/>
    <ignoredError sqref="BE2 CT2:CT30" evalError="1"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15DE2-C949-4E40-B149-BCC0C7DB0D5B}">
  <sheetPr codeName="Hoja12"/>
  <dimension ref="A1:BU21"/>
  <sheetViews>
    <sheetView workbookViewId="0"/>
  </sheetViews>
  <sheetFormatPr baseColWidth="10" defaultColWidth="8.83203125" defaultRowHeight="15" x14ac:dyDescent="0.2"/>
  <cols>
    <col min="1" max="16384" width="8.83203125" style="5"/>
  </cols>
  <sheetData>
    <row r="1" spans="1:73" s="4" customFormat="1" ht="14" x14ac:dyDescent="0.15">
      <c r="A1" s="4" t="s">
        <v>17</v>
      </c>
      <c r="B1" s="4" t="s">
        <v>18</v>
      </c>
      <c r="C1" s="4" t="s">
        <v>19</v>
      </c>
      <c r="D1" s="4" t="s">
        <v>20</v>
      </c>
      <c r="E1" s="4" t="s">
        <v>21</v>
      </c>
      <c r="F1" s="4" t="s">
        <v>22</v>
      </c>
      <c r="G1" s="4" t="s">
        <v>23</v>
      </c>
      <c r="H1" s="4" t="s">
        <v>24</v>
      </c>
      <c r="I1" s="4" t="s">
        <v>25</v>
      </c>
      <c r="J1" s="4" t="s">
        <v>1133</v>
      </c>
      <c r="L1" s="4" t="s">
        <v>756</v>
      </c>
      <c r="M1" s="4" t="s">
        <v>60</v>
      </c>
      <c r="N1" s="4" t="s">
        <v>61</v>
      </c>
      <c r="O1" s="4" t="s">
        <v>1134</v>
      </c>
      <c r="P1" s="4" t="s">
        <v>1135</v>
      </c>
      <c r="Q1" s="4" t="s">
        <v>1136</v>
      </c>
      <c r="R1" s="4" t="s">
        <v>1137</v>
      </c>
      <c r="S1" s="4" t="s">
        <v>1138</v>
      </c>
      <c r="T1" s="4" t="s">
        <v>1139</v>
      </c>
      <c r="U1" s="4" t="s">
        <v>1140</v>
      </c>
      <c r="V1" s="4" t="s">
        <v>1141</v>
      </c>
      <c r="W1" s="4" t="s">
        <v>1142</v>
      </c>
      <c r="X1" s="4" t="s">
        <v>1143</v>
      </c>
      <c r="Y1" s="4" t="s">
        <v>1144</v>
      </c>
      <c r="AF1" s="4" t="s">
        <v>775</v>
      </c>
      <c r="AK1" s="4" t="s">
        <v>1145</v>
      </c>
      <c r="AL1" s="4" t="s">
        <v>1146</v>
      </c>
      <c r="AM1" s="4" t="s">
        <v>40</v>
      </c>
      <c r="AN1" s="4" t="s">
        <v>40</v>
      </c>
      <c r="AO1" s="4" t="s">
        <v>1147</v>
      </c>
      <c r="AP1" s="4" t="s">
        <v>779</v>
      </c>
      <c r="AQ1" s="4" t="s">
        <v>788</v>
      </c>
      <c r="AR1" s="4" t="s">
        <v>1148</v>
      </c>
      <c r="AS1" s="4" t="s">
        <v>1149</v>
      </c>
      <c r="AT1" s="4" t="s">
        <v>1150</v>
      </c>
      <c r="AU1" s="4" t="s">
        <v>1151</v>
      </c>
      <c r="AV1" s="4" t="s">
        <v>1152</v>
      </c>
      <c r="AW1" s="4" t="s">
        <v>1153</v>
      </c>
      <c r="AX1" s="4" t="s">
        <v>1154</v>
      </c>
      <c r="AY1" s="4" t="s">
        <v>1155</v>
      </c>
      <c r="AZ1" s="4" t="s">
        <v>1156</v>
      </c>
      <c r="BA1" s="4" t="s">
        <v>1157</v>
      </c>
      <c r="BB1" s="4" t="s">
        <v>1158</v>
      </c>
      <c r="BI1" s="4" t="s">
        <v>1159</v>
      </c>
    </row>
    <row r="2" spans="1:73" s="4" customFormat="1" ht="14" x14ac:dyDescent="0.15">
      <c r="J2" s="4" t="s">
        <v>1160</v>
      </c>
      <c r="K2" s="4" t="s">
        <v>1161</v>
      </c>
      <c r="L2" s="4" t="s">
        <v>65</v>
      </c>
      <c r="M2" s="4" t="s">
        <v>65</v>
      </c>
      <c r="N2" s="4" t="s">
        <v>65</v>
      </c>
      <c r="O2" s="4" t="s">
        <v>65</v>
      </c>
      <c r="P2" s="4" t="s">
        <v>65</v>
      </c>
      <c r="Q2" s="4" t="s">
        <v>65</v>
      </c>
      <c r="R2" s="4" t="s">
        <v>65</v>
      </c>
      <c r="S2" s="4" t="s">
        <v>65</v>
      </c>
      <c r="T2" s="4" t="s">
        <v>65</v>
      </c>
      <c r="U2" s="4" t="s">
        <v>65</v>
      </c>
      <c r="V2" s="4" t="s">
        <v>801</v>
      </c>
      <c r="W2" s="4" t="s">
        <v>801</v>
      </c>
      <c r="X2" s="4" t="s">
        <v>65</v>
      </c>
      <c r="Y2" s="4" t="s">
        <v>1162</v>
      </c>
      <c r="Z2" s="4" t="s">
        <v>1163</v>
      </c>
      <c r="AA2" s="4" t="s">
        <v>1164</v>
      </c>
      <c r="AB2" s="4" t="s">
        <v>1165</v>
      </c>
      <c r="AC2" s="4" t="s">
        <v>1166</v>
      </c>
      <c r="AD2" s="4" t="s">
        <v>1167</v>
      </c>
      <c r="AE2" s="4" t="s">
        <v>72</v>
      </c>
      <c r="AF2" s="4" t="s">
        <v>806</v>
      </c>
      <c r="AG2" s="4" t="s">
        <v>808</v>
      </c>
      <c r="AH2" s="4" t="s">
        <v>809</v>
      </c>
      <c r="AI2" s="4" t="s">
        <v>810</v>
      </c>
      <c r="AJ2" s="4" t="s">
        <v>811</v>
      </c>
      <c r="AK2" s="4" t="s">
        <v>65</v>
      </c>
      <c r="AL2" s="4" t="s">
        <v>65</v>
      </c>
      <c r="AM2" s="4" t="s">
        <v>65</v>
      </c>
      <c r="AN2" s="4" t="s">
        <v>65</v>
      </c>
      <c r="AO2" s="4" t="s">
        <v>65</v>
      </c>
      <c r="AP2" s="4" t="s">
        <v>801</v>
      </c>
      <c r="AQ2" s="4" t="s">
        <v>65</v>
      </c>
      <c r="AR2" s="4" t="s">
        <v>1168</v>
      </c>
      <c r="AS2" s="4" t="s">
        <v>65</v>
      </c>
      <c r="AT2" s="4" t="s">
        <v>65</v>
      </c>
      <c r="AU2" s="4" t="s">
        <v>65</v>
      </c>
      <c r="AV2" s="4" t="s">
        <v>801</v>
      </c>
      <c r="AW2" s="4" t="s">
        <v>65</v>
      </c>
      <c r="AX2" s="4" t="s">
        <v>65</v>
      </c>
      <c r="AY2" s="4" t="s">
        <v>801</v>
      </c>
      <c r="AZ2" s="4" t="s">
        <v>65</v>
      </c>
      <c r="BA2" s="4" t="s">
        <v>65</v>
      </c>
      <c r="BB2" s="4" t="s">
        <v>1169</v>
      </c>
      <c r="BC2" s="4" t="s">
        <v>931</v>
      </c>
      <c r="BD2" s="4" t="s">
        <v>890</v>
      </c>
      <c r="BE2" s="4" t="s">
        <v>894</v>
      </c>
      <c r="BF2" s="4" t="s">
        <v>876</v>
      </c>
      <c r="BG2" s="4" t="s">
        <v>886</v>
      </c>
      <c r="BH2" s="4" t="s">
        <v>72</v>
      </c>
      <c r="BI2" s="4" t="s">
        <v>1170</v>
      </c>
      <c r="BJ2" s="4" t="s">
        <v>812</v>
      </c>
      <c r="BK2" s="4" t="s">
        <v>813</v>
      </c>
      <c r="BL2" s="4" t="s">
        <v>814</v>
      </c>
      <c r="BM2" s="4" t="s">
        <v>815</v>
      </c>
      <c r="BN2" s="4" t="s">
        <v>816</v>
      </c>
      <c r="BO2" s="4" t="s">
        <v>817</v>
      </c>
      <c r="BP2" s="4" t="s">
        <v>818</v>
      </c>
      <c r="BQ2" s="4" t="s">
        <v>819</v>
      </c>
      <c r="BR2" s="4" t="s">
        <v>820</v>
      </c>
      <c r="BS2" s="4" t="s">
        <v>821</v>
      </c>
      <c r="BT2" s="4" t="s">
        <v>822</v>
      </c>
      <c r="BU2" s="4" t="s">
        <v>823</v>
      </c>
    </row>
    <row r="3" spans="1:73" x14ac:dyDescent="0.2">
      <c r="A3" s="5">
        <v>114504780365</v>
      </c>
      <c r="B3" s="5">
        <v>429269715</v>
      </c>
      <c r="C3" s="6">
        <v>45302.021979166668</v>
      </c>
      <c r="D3" s="6">
        <v>45302.031377314815</v>
      </c>
      <c r="E3" s="5" t="s">
        <v>1171</v>
      </c>
      <c r="J3" s="5" t="s">
        <v>1160</v>
      </c>
      <c r="L3" s="5" t="s">
        <v>825</v>
      </c>
      <c r="M3" s="5" t="s">
        <v>153</v>
      </c>
      <c r="N3" s="5" t="s">
        <v>158</v>
      </c>
      <c r="O3" s="5" t="s">
        <v>14</v>
      </c>
      <c r="P3" s="5" t="s">
        <v>1172</v>
      </c>
      <c r="Q3" s="5" t="s">
        <v>116</v>
      </c>
      <c r="R3" s="5" t="s">
        <v>85</v>
      </c>
      <c r="S3" s="5" t="s">
        <v>1173</v>
      </c>
      <c r="T3" s="5" t="s">
        <v>1174</v>
      </c>
      <c r="U3" s="5" t="s">
        <v>85</v>
      </c>
      <c r="W3" s="5" t="s">
        <v>1175</v>
      </c>
      <c r="X3" s="5" t="s">
        <v>1176</v>
      </c>
      <c r="AD3" s="5" t="s">
        <v>1167</v>
      </c>
      <c r="AF3" s="5" t="s">
        <v>85</v>
      </c>
      <c r="AG3" s="5" t="s">
        <v>85</v>
      </c>
      <c r="AH3" s="5" t="s">
        <v>163</v>
      </c>
      <c r="AI3" s="5" t="s">
        <v>85</v>
      </c>
      <c r="AJ3" s="5" t="s">
        <v>163</v>
      </c>
      <c r="AK3" s="5" t="s">
        <v>85</v>
      </c>
      <c r="AL3" s="5" t="s">
        <v>1177</v>
      </c>
      <c r="AM3" s="5" t="s">
        <v>1178</v>
      </c>
      <c r="AN3" s="5" t="s">
        <v>1179</v>
      </c>
      <c r="AO3" s="5" t="s">
        <v>836</v>
      </c>
      <c r="AP3" s="5" t="s">
        <v>1180</v>
      </c>
      <c r="AQ3" s="5" t="s">
        <v>85</v>
      </c>
      <c r="AS3" s="5" t="s">
        <v>85</v>
      </c>
      <c r="AT3" s="5" t="s">
        <v>85</v>
      </c>
      <c r="AU3" s="5" t="s">
        <v>85</v>
      </c>
      <c r="AW3" s="5" t="s">
        <v>86</v>
      </c>
      <c r="AX3" s="5" t="s">
        <v>85</v>
      </c>
      <c r="AY3" s="5" t="s">
        <v>1181</v>
      </c>
      <c r="AZ3" s="5" t="s">
        <v>844</v>
      </c>
      <c r="BA3" s="5" t="s">
        <v>163</v>
      </c>
      <c r="BH3" s="5" t="s">
        <v>1182</v>
      </c>
      <c r="BI3" s="5" t="s">
        <v>847</v>
      </c>
      <c r="BJ3" s="5" t="s">
        <v>848</v>
      </c>
      <c r="BK3" s="5" t="s">
        <v>847</v>
      </c>
      <c r="BL3" s="5" t="s">
        <v>847</v>
      </c>
      <c r="BM3" s="5" t="s">
        <v>848</v>
      </c>
      <c r="BN3" s="5" t="s">
        <v>848</v>
      </c>
      <c r="BO3" s="5" t="s">
        <v>847</v>
      </c>
      <c r="BP3" s="5" t="s">
        <v>847</v>
      </c>
      <c r="BQ3" s="5" t="s">
        <v>870</v>
      </c>
      <c r="BR3" s="5" t="s">
        <v>848</v>
      </c>
      <c r="BS3" s="5" t="s">
        <v>848</v>
      </c>
      <c r="BT3" s="5" t="s">
        <v>847</v>
      </c>
      <c r="BU3" s="5" t="s">
        <v>848</v>
      </c>
    </row>
    <row r="4" spans="1:73" x14ac:dyDescent="0.2">
      <c r="A4" s="5">
        <v>114504779006</v>
      </c>
      <c r="B4" s="5">
        <v>429269715</v>
      </c>
      <c r="C4" s="6">
        <v>45302.018773148149</v>
      </c>
      <c r="D4" s="6">
        <v>45302.019548611112</v>
      </c>
      <c r="E4" s="5" t="s">
        <v>1183</v>
      </c>
      <c r="K4" s="5" t="s">
        <v>1161</v>
      </c>
    </row>
    <row r="5" spans="1:73" x14ac:dyDescent="0.2">
      <c r="A5" s="5">
        <v>114504589929</v>
      </c>
      <c r="B5" s="5">
        <v>429269715</v>
      </c>
      <c r="C5" s="6">
        <v>45301.720555555556</v>
      </c>
      <c r="D5" s="6">
        <v>45301.731377314813</v>
      </c>
      <c r="E5" s="5" t="s">
        <v>1184</v>
      </c>
      <c r="J5" s="5" t="s">
        <v>1160</v>
      </c>
      <c r="L5" s="5" t="s">
        <v>881</v>
      </c>
      <c r="M5" s="5" t="s">
        <v>153</v>
      </c>
      <c r="N5" s="5" t="s">
        <v>158</v>
      </c>
      <c r="O5" s="5" t="s">
        <v>15</v>
      </c>
      <c r="P5" s="5" t="s">
        <v>1185</v>
      </c>
      <c r="Q5" s="5" t="s">
        <v>116</v>
      </c>
      <c r="R5" s="5" t="s">
        <v>86</v>
      </c>
      <c r="S5" s="5" t="s">
        <v>1186</v>
      </c>
      <c r="T5" s="5" t="s">
        <v>1174</v>
      </c>
      <c r="U5" s="5" t="s">
        <v>85</v>
      </c>
      <c r="V5" s="5" t="s">
        <v>1187</v>
      </c>
      <c r="W5" s="5" t="s">
        <v>1188</v>
      </c>
      <c r="X5" s="5" t="s">
        <v>1176</v>
      </c>
      <c r="AD5" s="5" t="s">
        <v>1167</v>
      </c>
      <c r="AF5" s="5" t="s">
        <v>85</v>
      </c>
      <c r="AG5" s="5" t="s">
        <v>85</v>
      </c>
      <c r="AH5" s="5" t="s">
        <v>85</v>
      </c>
      <c r="AI5" s="5" t="s">
        <v>85</v>
      </c>
      <c r="AJ5" s="5" t="s">
        <v>86</v>
      </c>
      <c r="AK5" s="5" t="s">
        <v>86</v>
      </c>
      <c r="AL5" s="5" t="s">
        <v>86</v>
      </c>
      <c r="AM5" s="5" t="s">
        <v>1178</v>
      </c>
      <c r="AN5" s="5" t="s">
        <v>1179</v>
      </c>
      <c r="AO5" s="5" t="s">
        <v>836</v>
      </c>
      <c r="AP5" s="5" t="s">
        <v>1189</v>
      </c>
      <c r="AQ5" s="5" t="s">
        <v>85</v>
      </c>
      <c r="AS5" s="5" t="s">
        <v>85</v>
      </c>
      <c r="AT5" s="5" t="s">
        <v>86</v>
      </c>
      <c r="AU5" s="5" t="s">
        <v>85</v>
      </c>
      <c r="AW5" s="5" t="s">
        <v>86</v>
      </c>
      <c r="AX5" s="5" t="s">
        <v>85</v>
      </c>
      <c r="AY5" s="5" t="s">
        <v>1190</v>
      </c>
      <c r="AZ5" s="5" t="s">
        <v>844</v>
      </c>
      <c r="BA5" s="5" t="s">
        <v>86</v>
      </c>
      <c r="BB5" s="5" t="s">
        <v>1169</v>
      </c>
      <c r="BI5" s="5" t="s">
        <v>847</v>
      </c>
      <c r="BJ5" s="5" t="s">
        <v>848</v>
      </c>
      <c r="BK5" s="5" t="s">
        <v>847</v>
      </c>
      <c r="BL5" s="5" t="s">
        <v>847</v>
      </c>
      <c r="BM5" s="5" t="s">
        <v>848</v>
      </c>
      <c r="BN5" s="5" t="s">
        <v>848</v>
      </c>
      <c r="BO5" s="5" t="s">
        <v>847</v>
      </c>
      <c r="BP5" s="5" t="s">
        <v>847</v>
      </c>
      <c r="BQ5" s="5" t="s">
        <v>848</v>
      </c>
      <c r="BR5" s="5" t="s">
        <v>848</v>
      </c>
      <c r="BS5" s="5" t="s">
        <v>848</v>
      </c>
      <c r="BT5" s="5" t="s">
        <v>847</v>
      </c>
      <c r="BU5" s="5" t="s">
        <v>848</v>
      </c>
    </row>
    <row r="6" spans="1:73" x14ac:dyDescent="0.2">
      <c r="A6" s="5">
        <v>114504267206</v>
      </c>
      <c r="B6" s="5">
        <v>429269715</v>
      </c>
      <c r="C6" s="6">
        <v>45301.44263888889</v>
      </c>
      <c r="D6" s="6">
        <v>45301.442893518521</v>
      </c>
      <c r="E6" s="5" t="s">
        <v>1191</v>
      </c>
      <c r="J6" s="5" t="s">
        <v>1160</v>
      </c>
    </row>
    <row r="7" spans="1:73" x14ac:dyDescent="0.2">
      <c r="A7" s="5">
        <v>114503620711</v>
      </c>
      <c r="B7" s="5">
        <v>429269715</v>
      </c>
      <c r="C7" s="6">
        <v>45300.629548611112</v>
      </c>
      <c r="D7" s="6">
        <v>45300.635659722226</v>
      </c>
      <c r="E7" s="5" t="s">
        <v>1192</v>
      </c>
      <c r="J7" s="5" t="s">
        <v>1160</v>
      </c>
      <c r="L7" s="5" t="s">
        <v>825</v>
      </c>
      <c r="M7" s="5" t="s">
        <v>154</v>
      </c>
      <c r="N7" s="5" t="s">
        <v>159</v>
      </c>
      <c r="O7" s="5" t="s">
        <v>14</v>
      </c>
      <c r="P7" s="5" t="s">
        <v>1185</v>
      </c>
      <c r="Q7" s="5" t="s">
        <v>116</v>
      </c>
      <c r="R7" s="5" t="s">
        <v>86</v>
      </c>
      <c r="S7" s="5" t="s">
        <v>1173</v>
      </c>
      <c r="T7" s="5" t="s">
        <v>1174</v>
      </c>
      <c r="U7" s="5" t="s">
        <v>85</v>
      </c>
      <c r="W7" s="5" t="s">
        <v>1193</v>
      </c>
      <c r="X7" s="5" t="s">
        <v>1194</v>
      </c>
      <c r="AD7" s="5" t="s">
        <v>1167</v>
      </c>
      <c r="AF7" s="5" t="s">
        <v>85</v>
      </c>
      <c r="AG7" s="5" t="s">
        <v>85</v>
      </c>
      <c r="AH7" s="5" t="s">
        <v>85</v>
      </c>
      <c r="AI7" s="5" t="s">
        <v>85</v>
      </c>
      <c r="AJ7" s="5" t="s">
        <v>85</v>
      </c>
      <c r="AK7" s="5" t="s">
        <v>85</v>
      </c>
      <c r="AL7" s="5" t="s">
        <v>85</v>
      </c>
      <c r="AM7" s="5" t="s">
        <v>1178</v>
      </c>
      <c r="AN7" s="5" t="s">
        <v>1179</v>
      </c>
      <c r="AO7" s="5" t="s">
        <v>836</v>
      </c>
      <c r="AQ7" s="5" t="s">
        <v>85</v>
      </c>
      <c r="AS7" s="5" t="s">
        <v>85</v>
      </c>
      <c r="AT7" s="5" t="s">
        <v>85</v>
      </c>
      <c r="AU7" s="5" t="s">
        <v>85</v>
      </c>
      <c r="AW7" s="5" t="s">
        <v>1195</v>
      </c>
      <c r="AX7" s="5" t="s">
        <v>85</v>
      </c>
      <c r="AZ7" s="5" t="s">
        <v>844</v>
      </c>
      <c r="BA7" s="5" t="s">
        <v>85</v>
      </c>
      <c r="BB7" s="5" t="s">
        <v>1169</v>
      </c>
      <c r="BI7" s="5" t="s">
        <v>847</v>
      </c>
      <c r="BJ7" s="5" t="s">
        <v>848</v>
      </c>
      <c r="BK7" s="5" t="s">
        <v>847</v>
      </c>
      <c r="BL7" s="5" t="s">
        <v>847</v>
      </c>
      <c r="BM7" s="5" t="s">
        <v>848</v>
      </c>
      <c r="BN7" s="5" t="s">
        <v>848</v>
      </c>
      <c r="BO7" s="5" t="s">
        <v>847</v>
      </c>
      <c r="BP7" s="5" t="s">
        <v>847</v>
      </c>
      <c r="BQ7" s="5" t="s">
        <v>848</v>
      </c>
      <c r="BR7" s="5" t="s">
        <v>848</v>
      </c>
      <c r="BS7" s="5" t="s">
        <v>848</v>
      </c>
      <c r="BT7" s="5" t="s">
        <v>847</v>
      </c>
      <c r="BU7" s="5" t="s">
        <v>848</v>
      </c>
    </row>
    <row r="8" spans="1:73" x14ac:dyDescent="0.2">
      <c r="A8" s="5">
        <v>114503572144</v>
      </c>
      <c r="B8" s="5">
        <v>429269715</v>
      </c>
      <c r="C8" s="6">
        <v>45300.584733796299</v>
      </c>
      <c r="D8" s="6">
        <v>45300.633368055554</v>
      </c>
      <c r="E8" s="5" t="s">
        <v>1196</v>
      </c>
      <c r="J8" s="5" t="s">
        <v>1160</v>
      </c>
      <c r="L8" s="5" t="s">
        <v>881</v>
      </c>
      <c r="M8" s="5" t="s">
        <v>154</v>
      </c>
      <c r="N8" s="5" t="s">
        <v>159</v>
      </c>
      <c r="O8" s="5" t="s">
        <v>14</v>
      </c>
      <c r="P8" s="5" t="s">
        <v>1197</v>
      </c>
      <c r="Q8" s="5" t="s">
        <v>116</v>
      </c>
      <c r="R8" s="5" t="s">
        <v>86</v>
      </c>
      <c r="S8" s="5" t="s">
        <v>1198</v>
      </c>
      <c r="T8" s="5" t="s">
        <v>1174</v>
      </c>
      <c r="U8" s="5" t="s">
        <v>85</v>
      </c>
      <c r="W8" s="5" t="s">
        <v>1199</v>
      </c>
      <c r="X8" s="5" t="s">
        <v>1176</v>
      </c>
      <c r="AD8" s="5" t="s">
        <v>1167</v>
      </c>
      <c r="AF8" s="5" t="s">
        <v>163</v>
      </c>
      <c r="AG8" s="5" t="s">
        <v>85</v>
      </c>
      <c r="AH8" s="5" t="s">
        <v>85</v>
      </c>
      <c r="AI8" s="5" t="s">
        <v>85</v>
      </c>
      <c r="AJ8" s="5" t="s">
        <v>85</v>
      </c>
      <c r="AK8" s="5" t="s">
        <v>163</v>
      </c>
      <c r="AL8" s="5" t="s">
        <v>1177</v>
      </c>
      <c r="AM8" s="5" t="s">
        <v>1178</v>
      </c>
      <c r="AN8" s="5" t="s">
        <v>1179</v>
      </c>
      <c r="AO8" s="5" t="s">
        <v>836</v>
      </c>
      <c r="AP8" s="5" t="s">
        <v>1200</v>
      </c>
      <c r="AQ8" s="5" t="s">
        <v>85</v>
      </c>
      <c r="AS8" s="5" t="s">
        <v>85</v>
      </c>
      <c r="AT8" s="5" t="s">
        <v>85</v>
      </c>
      <c r="AU8" s="5" t="s">
        <v>85</v>
      </c>
      <c r="AW8" s="5" t="s">
        <v>85</v>
      </c>
      <c r="AX8" s="5" t="s">
        <v>85</v>
      </c>
      <c r="AY8" s="5" t="s">
        <v>1201</v>
      </c>
      <c r="AZ8" s="5" t="s">
        <v>844</v>
      </c>
      <c r="BA8" s="5" t="s">
        <v>163</v>
      </c>
      <c r="BB8" s="5" t="s">
        <v>1169</v>
      </c>
      <c r="BG8" s="5" t="s">
        <v>886</v>
      </c>
      <c r="BI8" s="5" t="s">
        <v>870</v>
      </c>
      <c r="BJ8" s="5" t="s">
        <v>848</v>
      </c>
      <c r="BK8" s="5" t="s">
        <v>847</v>
      </c>
      <c r="BL8" s="5" t="s">
        <v>847</v>
      </c>
      <c r="BM8" s="5" t="s">
        <v>848</v>
      </c>
      <c r="BN8" s="5" t="s">
        <v>848</v>
      </c>
      <c r="BO8" s="5" t="s">
        <v>847</v>
      </c>
      <c r="BP8" s="5" t="s">
        <v>847</v>
      </c>
      <c r="BQ8" s="5" t="s">
        <v>848</v>
      </c>
      <c r="BR8" s="5" t="s">
        <v>848</v>
      </c>
      <c r="BS8" s="5" t="s">
        <v>848</v>
      </c>
      <c r="BT8" s="5" t="s">
        <v>847</v>
      </c>
      <c r="BU8" s="5" t="s">
        <v>848</v>
      </c>
    </row>
    <row r="9" spans="1:73" x14ac:dyDescent="0.2">
      <c r="A9" s="5">
        <v>114503540794</v>
      </c>
      <c r="B9" s="5">
        <v>429269715</v>
      </c>
      <c r="C9" s="6">
        <v>45300.558888888889</v>
      </c>
      <c r="D9" s="6">
        <v>45300.564236111109</v>
      </c>
      <c r="E9" s="5" t="s">
        <v>1202</v>
      </c>
      <c r="J9" s="5" t="s">
        <v>1160</v>
      </c>
      <c r="L9" s="5" t="s">
        <v>1203</v>
      </c>
      <c r="M9" s="5" t="s">
        <v>154</v>
      </c>
      <c r="N9" s="5" t="s">
        <v>159</v>
      </c>
      <c r="O9" s="5" t="s">
        <v>14</v>
      </c>
      <c r="P9" s="5" t="s">
        <v>1172</v>
      </c>
      <c r="Q9" s="5" t="s">
        <v>116</v>
      </c>
      <c r="R9" s="5" t="s">
        <v>851</v>
      </c>
      <c r="S9" s="5" t="s">
        <v>1186</v>
      </c>
      <c r="T9" s="5" t="s">
        <v>1174</v>
      </c>
      <c r="U9" s="5" t="s">
        <v>85</v>
      </c>
      <c r="V9" s="5" t="s">
        <v>1204</v>
      </c>
      <c r="W9" s="5" t="s">
        <v>1205</v>
      </c>
      <c r="X9" s="5" t="s">
        <v>1194</v>
      </c>
      <c r="Z9" s="5" t="s">
        <v>1163</v>
      </c>
      <c r="AF9" s="5" t="s">
        <v>85</v>
      </c>
      <c r="AG9" s="5" t="s">
        <v>85</v>
      </c>
      <c r="AH9" s="5" t="s">
        <v>85</v>
      </c>
      <c r="AI9" s="5" t="s">
        <v>85</v>
      </c>
      <c r="AJ9" s="5" t="s">
        <v>85</v>
      </c>
      <c r="AK9" s="5" t="s">
        <v>85</v>
      </c>
      <c r="AL9" s="5" t="s">
        <v>85</v>
      </c>
      <c r="AM9" s="5" t="s">
        <v>1178</v>
      </c>
      <c r="AN9" s="5" t="s">
        <v>1179</v>
      </c>
      <c r="AO9" s="5" t="s">
        <v>836</v>
      </c>
      <c r="AP9" s="5" t="s">
        <v>1206</v>
      </c>
      <c r="AQ9" s="5" t="s">
        <v>85</v>
      </c>
      <c r="AS9" s="5" t="s">
        <v>85</v>
      </c>
      <c r="AT9" s="5" t="s">
        <v>85</v>
      </c>
      <c r="AU9" s="5" t="s">
        <v>85</v>
      </c>
      <c r="AW9" s="5" t="s">
        <v>86</v>
      </c>
      <c r="AX9" s="5" t="s">
        <v>85</v>
      </c>
      <c r="AY9" s="5" t="s">
        <v>1207</v>
      </c>
      <c r="AZ9" s="5" t="s">
        <v>844</v>
      </c>
      <c r="BA9" s="5" t="s">
        <v>85</v>
      </c>
      <c r="BB9" s="5" t="s">
        <v>1169</v>
      </c>
      <c r="BE9" s="5" t="s">
        <v>894</v>
      </c>
      <c r="BG9" s="5" t="s">
        <v>886</v>
      </c>
      <c r="BI9" s="5" t="s">
        <v>847</v>
      </c>
      <c r="BJ9" s="5" t="s">
        <v>848</v>
      </c>
      <c r="BK9" s="5" t="s">
        <v>847</v>
      </c>
      <c r="BL9" s="5" t="s">
        <v>847</v>
      </c>
      <c r="BM9" s="5" t="s">
        <v>848</v>
      </c>
      <c r="BN9" s="5" t="s">
        <v>848</v>
      </c>
      <c r="BO9" s="5" t="s">
        <v>847</v>
      </c>
      <c r="BP9" s="5" t="s">
        <v>847</v>
      </c>
      <c r="BQ9" s="5" t="s">
        <v>848</v>
      </c>
      <c r="BR9" s="5" t="s">
        <v>848</v>
      </c>
      <c r="BS9" s="5" t="s">
        <v>848</v>
      </c>
      <c r="BT9" s="5" t="s">
        <v>847</v>
      </c>
      <c r="BU9" s="5" t="s">
        <v>847</v>
      </c>
    </row>
    <row r="10" spans="1:73" x14ac:dyDescent="0.2">
      <c r="A10" s="5">
        <v>114503529028</v>
      </c>
      <c r="B10" s="5">
        <v>429269715</v>
      </c>
      <c r="C10" s="6">
        <v>45300.548506944448</v>
      </c>
      <c r="D10" s="6">
        <v>45300.559212962966</v>
      </c>
      <c r="E10" s="5" t="s">
        <v>1208</v>
      </c>
      <c r="J10" s="5" t="s">
        <v>1160</v>
      </c>
      <c r="L10" s="5" t="s">
        <v>881</v>
      </c>
      <c r="M10" s="5" t="s">
        <v>154</v>
      </c>
      <c r="N10" s="5" t="s">
        <v>158</v>
      </c>
      <c r="O10" s="5" t="s">
        <v>14</v>
      </c>
      <c r="P10" s="5" t="s">
        <v>1197</v>
      </c>
      <c r="Q10" s="5" t="s">
        <v>116</v>
      </c>
      <c r="R10" s="5" t="s">
        <v>86</v>
      </c>
      <c r="S10" s="5" t="s">
        <v>1186</v>
      </c>
      <c r="T10" s="5" t="s">
        <v>1174</v>
      </c>
      <c r="U10" s="5" t="s">
        <v>85</v>
      </c>
      <c r="V10" s="5" t="s">
        <v>1209</v>
      </c>
      <c r="W10" s="5" t="s">
        <v>1210</v>
      </c>
      <c r="X10" s="5" t="s">
        <v>1194</v>
      </c>
      <c r="AD10" s="5" t="s">
        <v>1167</v>
      </c>
      <c r="AF10" s="5" t="s">
        <v>86</v>
      </c>
      <c r="AG10" s="5" t="s">
        <v>86</v>
      </c>
      <c r="AH10" s="5" t="s">
        <v>85</v>
      </c>
      <c r="AI10" s="5" t="s">
        <v>85</v>
      </c>
      <c r="AJ10" s="5" t="s">
        <v>85</v>
      </c>
      <c r="AK10" s="5" t="s">
        <v>86</v>
      </c>
      <c r="AL10" s="5" t="s">
        <v>1177</v>
      </c>
      <c r="AM10" s="5" t="s">
        <v>1211</v>
      </c>
      <c r="AN10" s="5" t="s">
        <v>1212</v>
      </c>
      <c r="AO10" s="5" t="s">
        <v>836</v>
      </c>
      <c r="AP10" s="5" t="s">
        <v>1213</v>
      </c>
      <c r="AQ10" s="5" t="s">
        <v>86</v>
      </c>
      <c r="AR10" s="5" t="s">
        <v>1168</v>
      </c>
      <c r="AS10" s="5" t="s">
        <v>85</v>
      </c>
      <c r="AT10" s="5" t="s">
        <v>85</v>
      </c>
      <c r="AU10" s="5" t="s">
        <v>85</v>
      </c>
      <c r="AW10" s="5" t="s">
        <v>86</v>
      </c>
      <c r="AX10" s="5" t="s">
        <v>85</v>
      </c>
      <c r="AY10" s="5" t="s">
        <v>1214</v>
      </c>
      <c r="AZ10" s="5" t="s">
        <v>844</v>
      </c>
      <c r="BA10" s="5" t="s">
        <v>163</v>
      </c>
      <c r="BG10" s="5" t="s">
        <v>886</v>
      </c>
      <c r="BI10" s="5" t="s">
        <v>870</v>
      </c>
      <c r="BJ10" s="5" t="s">
        <v>847</v>
      </c>
      <c r="BK10" s="5" t="s">
        <v>847</v>
      </c>
      <c r="BL10" s="5" t="s">
        <v>847</v>
      </c>
      <c r="BM10" s="5" t="s">
        <v>848</v>
      </c>
      <c r="BN10" s="5" t="s">
        <v>848</v>
      </c>
      <c r="BO10" s="5" t="s">
        <v>847</v>
      </c>
      <c r="BP10" s="5" t="s">
        <v>847</v>
      </c>
      <c r="BQ10" s="5" t="s">
        <v>870</v>
      </c>
      <c r="BR10" s="5" t="s">
        <v>848</v>
      </c>
      <c r="BS10" s="5" t="s">
        <v>870</v>
      </c>
      <c r="BT10" s="5" t="s">
        <v>847</v>
      </c>
      <c r="BU10" s="5" t="s">
        <v>848</v>
      </c>
    </row>
    <row r="11" spans="1:73" x14ac:dyDescent="0.2">
      <c r="A11" s="5">
        <v>114503516046</v>
      </c>
      <c r="B11" s="5">
        <v>429269715</v>
      </c>
      <c r="C11" s="6">
        <v>45300.537731481483</v>
      </c>
      <c r="D11" s="6">
        <v>45300.557858796295</v>
      </c>
      <c r="E11" s="5" t="s">
        <v>1215</v>
      </c>
      <c r="J11" s="5" t="s">
        <v>1160</v>
      </c>
      <c r="L11" s="5" t="s">
        <v>881</v>
      </c>
      <c r="N11" s="5" t="s">
        <v>159</v>
      </c>
      <c r="O11" s="5" t="s">
        <v>14</v>
      </c>
      <c r="P11" s="5" t="s">
        <v>1216</v>
      </c>
      <c r="Q11" s="5" t="s">
        <v>116</v>
      </c>
      <c r="R11" s="5" t="s">
        <v>851</v>
      </c>
      <c r="S11" s="5" t="s">
        <v>1186</v>
      </c>
      <c r="T11" s="5" t="s">
        <v>1174</v>
      </c>
      <c r="U11" s="5" t="s">
        <v>1217</v>
      </c>
      <c r="V11" s="5" t="s">
        <v>1218</v>
      </c>
      <c r="W11" s="5" t="s">
        <v>1219</v>
      </c>
      <c r="X11" s="5" t="s">
        <v>1176</v>
      </c>
      <c r="AD11" s="5" t="s">
        <v>1167</v>
      </c>
      <c r="AF11" s="5" t="s">
        <v>85</v>
      </c>
      <c r="AG11" s="5" t="s">
        <v>85</v>
      </c>
      <c r="AH11" s="5" t="s">
        <v>85</v>
      </c>
      <c r="AI11" s="5" t="s">
        <v>85</v>
      </c>
      <c r="AJ11" s="5" t="s">
        <v>85</v>
      </c>
      <c r="AK11" s="5" t="s">
        <v>85</v>
      </c>
      <c r="AL11" s="5" t="s">
        <v>85</v>
      </c>
      <c r="AM11" s="5" t="s">
        <v>1178</v>
      </c>
      <c r="AN11" s="5" t="s">
        <v>1179</v>
      </c>
      <c r="AO11" s="5" t="s">
        <v>836</v>
      </c>
      <c r="AP11" s="5" t="s">
        <v>1220</v>
      </c>
      <c r="AQ11" s="5" t="s">
        <v>85</v>
      </c>
      <c r="AS11" s="5" t="s">
        <v>85</v>
      </c>
      <c r="AT11" s="5" t="s">
        <v>85</v>
      </c>
      <c r="AU11" s="5" t="s">
        <v>85</v>
      </c>
      <c r="AW11" s="5" t="s">
        <v>85</v>
      </c>
      <c r="AX11" s="5" t="s">
        <v>85</v>
      </c>
      <c r="AY11" s="5" t="s">
        <v>1221</v>
      </c>
      <c r="AZ11" s="5" t="s">
        <v>844</v>
      </c>
      <c r="BA11" s="5" t="s">
        <v>85</v>
      </c>
      <c r="BB11" s="5" t="s">
        <v>1169</v>
      </c>
      <c r="BE11" s="5" t="s">
        <v>894</v>
      </c>
      <c r="BI11" s="5" t="s">
        <v>870</v>
      </c>
      <c r="BJ11" s="5" t="s">
        <v>848</v>
      </c>
      <c r="BK11" s="5" t="s">
        <v>847</v>
      </c>
      <c r="BL11" s="5" t="s">
        <v>847</v>
      </c>
      <c r="BM11" s="5" t="s">
        <v>848</v>
      </c>
      <c r="BN11" s="5" t="s">
        <v>848</v>
      </c>
      <c r="BO11" s="5" t="s">
        <v>847</v>
      </c>
      <c r="BP11" s="5" t="s">
        <v>847</v>
      </c>
      <c r="BQ11" s="5" t="s">
        <v>870</v>
      </c>
      <c r="BR11" s="5" t="s">
        <v>848</v>
      </c>
      <c r="BS11" s="5" t="s">
        <v>870</v>
      </c>
      <c r="BT11" s="5" t="s">
        <v>847</v>
      </c>
      <c r="BU11" s="5" t="s">
        <v>870</v>
      </c>
    </row>
    <row r="12" spans="1:73" x14ac:dyDescent="0.2">
      <c r="A12" s="5">
        <v>114503514657</v>
      </c>
      <c r="B12" s="5">
        <v>429269715</v>
      </c>
      <c r="C12" s="6">
        <v>45300.536215277774</v>
      </c>
      <c r="D12" s="6">
        <v>45300.557847222219</v>
      </c>
      <c r="E12" s="5" t="s">
        <v>1222</v>
      </c>
      <c r="J12" s="5" t="s">
        <v>1160</v>
      </c>
      <c r="L12" s="5" t="s">
        <v>881</v>
      </c>
      <c r="M12" s="5" t="s">
        <v>154</v>
      </c>
      <c r="N12" s="5" t="s">
        <v>159</v>
      </c>
      <c r="O12" s="5" t="s">
        <v>14</v>
      </c>
      <c r="P12" s="5" t="s">
        <v>1216</v>
      </c>
      <c r="Q12" s="5" t="s">
        <v>116</v>
      </c>
      <c r="R12" s="5" t="s">
        <v>851</v>
      </c>
      <c r="S12" s="5" t="s">
        <v>1186</v>
      </c>
      <c r="T12" s="5" t="s">
        <v>1174</v>
      </c>
      <c r="U12" s="5" t="s">
        <v>1217</v>
      </c>
      <c r="V12" s="5" t="s">
        <v>1223</v>
      </c>
      <c r="W12" s="5" t="s">
        <v>1224</v>
      </c>
      <c r="X12" s="5" t="s">
        <v>1194</v>
      </c>
      <c r="AD12" s="5" t="s">
        <v>1167</v>
      </c>
      <c r="AF12" s="5" t="s">
        <v>85</v>
      </c>
      <c r="AG12" s="5" t="s">
        <v>85</v>
      </c>
      <c r="AH12" s="5" t="s">
        <v>85</v>
      </c>
      <c r="AI12" s="5" t="s">
        <v>85</v>
      </c>
      <c r="AJ12" s="5" t="s">
        <v>85</v>
      </c>
      <c r="AK12" s="5" t="s">
        <v>85</v>
      </c>
      <c r="AL12" s="5" t="s">
        <v>85</v>
      </c>
      <c r="AM12" s="5" t="s">
        <v>1178</v>
      </c>
      <c r="AN12" s="5" t="s">
        <v>1212</v>
      </c>
      <c r="AO12" s="5" t="s">
        <v>836</v>
      </c>
      <c r="AP12" s="5" t="s">
        <v>1225</v>
      </c>
      <c r="AQ12" s="5" t="s">
        <v>85</v>
      </c>
      <c r="AS12" s="5" t="s">
        <v>85</v>
      </c>
      <c r="AT12" s="5" t="s">
        <v>85</v>
      </c>
      <c r="AU12" s="5" t="s">
        <v>85</v>
      </c>
      <c r="AW12" s="5" t="s">
        <v>85</v>
      </c>
      <c r="AX12" s="5" t="s">
        <v>85</v>
      </c>
      <c r="AY12" s="5" t="s">
        <v>1226</v>
      </c>
      <c r="AZ12" s="5" t="s">
        <v>844</v>
      </c>
      <c r="BA12" s="5" t="s">
        <v>85</v>
      </c>
      <c r="BB12" s="5" t="s">
        <v>1169</v>
      </c>
      <c r="BE12" s="5" t="s">
        <v>894</v>
      </c>
      <c r="BI12" s="5" t="s">
        <v>870</v>
      </c>
      <c r="BJ12" s="5" t="s">
        <v>848</v>
      </c>
      <c r="BK12" s="5" t="s">
        <v>847</v>
      </c>
      <c r="BL12" s="5" t="s">
        <v>847</v>
      </c>
      <c r="BM12" s="5" t="s">
        <v>848</v>
      </c>
      <c r="BN12" s="5" t="s">
        <v>848</v>
      </c>
      <c r="BO12" s="5" t="s">
        <v>847</v>
      </c>
      <c r="BP12" s="5" t="s">
        <v>847</v>
      </c>
      <c r="BQ12" s="5" t="s">
        <v>870</v>
      </c>
      <c r="BR12" s="5" t="s">
        <v>848</v>
      </c>
      <c r="BS12" s="5" t="s">
        <v>870</v>
      </c>
      <c r="BT12" s="5" t="s">
        <v>847</v>
      </c>
      <c r="BU12" s="5" t="s">
        <v>870</v>
      </c>
    </row>
    <row r="13" spans="1:73" x14ac:dyDescent="0.2">
      <c r="A13" s="5">
        <v>114503516200</v>
      </c>
      <c r="B13" s="5">
        <v>429269715</v>
      </c>
      <c r="C13" s="6">
        <v>45300.536145833335</v>
      </c>
      <c r="D13" s="6">
        <v>45300.546516203707</v>
      </c>
      <c r="E13" s="5" t="s">
        <v>1227</v>
      </c>
      <c r="J13" s="5" t="s">
        <v>1160</v>
      </c>
      <c r="L13" s="5" t="s">
        <v>825</v>
      </c>
      <c r="M13" s="5" t="s">
        <v>154</v>
      </c>
      <c r="N13" s="5" t="s">
        <v>158</v>
      </c>
      <c r="O13" s="5" t="s">
        <v>14</v>
      </c>
      <c r="P13" s="5" t="s">
        <v>1197</v>
      </c>
      <c r="Q13" s="5" t="s">
        <v>116</v>
      </c>
      <c r="R13" s="5" t="s">
        <v>86</v>
      </c>
      <c r="S13" s="5" t="s">
        <v>1173</v>
      </c>
      <c r="T13" s="5" t="s">
        <v>1174</v>
      </c>
      <c r="U13" s="5" t="s">
        <v>1217</v>
      </c>
      <c r="V13" s="5" t="s">
        <v>1228</v>
      </c>
      <c r="W13" s="5" t="s">
        <v>1229</v>
      </c>
      <c r="X13" s="5" t="s">
        <v>1194</v>
      </c>
      <c r="AD13" s="5" t="s">
        <v>1167</v>
      </c>
      <c r="AF13" s="5" t="s">
        <v>163</v>
      </c>
      <c r="AG13" s="5" t="s">
        <v>85</v>
      </c>
      <c r="AH13" s="5" t="s">
        <v>85</v>
      </c>
      <c r="AI13" s="5" t="s">
        <v>85</v>
      </c>
      <c r="AJ13" s="5" t="s">
        <v>85</v>
      </c>
      <c r="AK13" s="5" t="s">
        <v>163</v>
      </c>
      <c r="AL13" s="5" t="s">
        <v>1177</v>
      </c>
      <c r="AM13" s="5" t="s">
        <v>1178</v>
      </c>
      <c r="AN13" s="5" t="s">
        <v>1212</v>
      </c>
      <c r="AO13" s="5" t="s">
        <v>836</v>
      </c>
      <c r="AP13" s="5" t="s">
        <v>1230</v>
      </c>
      <c r="AQ13" s="5" t="s">
        <v>86</v>
      </c>
      <c r="AR13" s="5" t="s">
        <v>1168</v>
      </c>
      <c r="AS13" s="5" t="s">
        <v>85</v>
      </c>
      <c r="AT13" s="5" t="s">
        <v>85</v>
      </c>
      <c r="AU13" s="5" t="s">
        <v>85</v>
      </c>
      <c r="AW13" s="5" t="s">
        <v>85</v>
      </c>
      <c r="AX13" s="5" t="s">
        <v>85</v>
      </c>
      <c r="AY13" s="5" t="s">
        <v>1231</v>
      </c>
      <c r="AZ13" s="5" t="s">
        <v>844</v>
      </c>
      <c r="BA13" s="5" t="s">
        <v>85</v>
      </c>
      <c r="BB13" s="5" t="s">
        <v>1169</v>
      </c>
      <c r="BF13" s="5" t="s">
        <v>876</v>
      </c>
      <c r="BI13" s="5" t="s">
        <v>848</v>
      </c>
      <c r="BJ13" s="5" t="s">
        <v>847</v>
      </c>
      <c r="BK13" s="5" t="s">
        <v>847</v>
      </c>
      <c r="BL13" s="5" t="s">
        <v>847</v>
      </c>
      <c r="BM13" s="5" t="s">
        <v>848</v>
      </c>
      <c r="BN13" s="5" t="s">
        <v>848</v>
      </c>
      <c r="BO13" s="5" t="s">
        <v>847</v>
      </c>
      <c r="BP13" s="5" t="s">
        <v>847</v>
      </c>
      <c r="BQ13" s="5" t="s">
        <v>848</v>
      </c>
      <c r="BR13" s="5" t="s">
        <v>848</v>
      </c>
      <c r="BS13" s="5" t="s">
        <v>848</v>
      </c>
      <c r="BT13" s="5" t="s">
        <v>847</v>
      </c>
      <c r="BU13" s="5" t="s">
        <v>847</v>
      </c>
    </row>
    <row r="14" spans="1:73" x14ac:dyDescent="0.2">
      <c r="A14" s="5">
        <v>114503513167</v>
      </c>
      <c r="B14" s="5">
        <v>429269715</v>
      </c>
      <c r="C14" s="6">
        <v>45300.534733796296</v>
      </c>
      <c r="D14" s="6">
        <v>45300.543171296296</v>
      </c>
      <c r="E14" s="5" t="s">
        <v>1232</v>
      </c>
      <c r="J14" s="5" t="s">
        <v>1160</v>
      </c>
      <c r="L14" s="5" t="s">
        <v>825</v>
      </c>
      <c r="M14" s="5" t="s">
        <v>154</v>
      </c>
      <c r="N14" s="5" t="s">
        <v>159</v>
      </c>
      <c r="O14" s="5" t="s">
        <v>14</v>
      </c>
      <c r="P14" s="5" t="s">
        <v>1216</v>
      </c>
      <c r="Q14" s="5" t="s">
        <v>116</v>
      </c>
      <c r="R14" s="5" t="s">
        <v>86</v>
      </c>
      <c r="S14" s="5" t="s">
        <v>1173</v>
      </c>
      <c r="T14" s="5" t="s">
        <v>1174</v>
      </c>
      <c r="U14" s="5" t="s">
        <v>85</v>
      </c>
      <c r="V14" s="5" t="s">
        <v>1233</v>
      </c>
      <c r="W14" s="5" t="s">
        <v>1234</v>
      </c>
      <c r="X14" s="5" t="s">
        <v>1194</v>
      </c>
      <c r="AD14" s="5" t="s">
        <v>1167</v>
      </c>
      <c r="AF14" s="5" t="s">
        <v>163</v>
      </c>
      <c r="AG14" s="5" t="s">
        <v>85</v>
      </c>
      <c r="AH14" s="5" t="s">
        <v>85</v>
      </c>
      <c r="AI14" s="5" t="s">
        <v>163</v>
      </c>
      <c r="AJ14" s="5" t="s">
        <v>163</v>
      </c>
      <c r="AK14" s="5" t="s">
        <v>163</v>
      </c>
      <c r="AL14" s="5" t="s">
        <v>85</v>
      </c>
      <c r="AM14" s="5" t="s">
        <v>1178</v>
      </c>
      <c r="AN14" s="5" t="s">
        <v>1179</v>
      </c>
      <c r="AO14" s="5" t="s">
        <v>836</v>
      </c>
      <c r="AP14" s="5" t="s">
        <v>1235</v>
      </c>
      <c r="AQ14" s="5" t="s">
        <v>85</v>
      </c>
      <c r="AS14" s="5" t="s">
        <v>85</v>
      </c>
      <c r="AT14" s="5" t="s">
        <v>85</v>
      </c>
      <c r="AU14" s="5" t="s">
        <v>85</v>
      </c>
      <c r="AW14" s="5" t="s">
        <v>1195</v>
      </c>
      <c r="AX14" s="5" t="s">
        <v>85</v>
      </c>
      <c r="AY14" s="5" t="s">
        <v>1236</v>
      </c>
      <c r="AZ14" s="5" t="s">
        <v>844</v>
      </c>
      <c r="BA14" s="5" t="s">
        <v>163</v>
      </c>
      <c r="BB14" s="5" t="s">
        <v>1169</v>
      </c>
      <c r="BI14" s="5" t="s">
        <v>870</v>
      </c>
      <c r="BJ14" s="5" t="s">
        <v>847</v>
      </c>
      <c r="BK14" s="5" t="s">
        <v>847</v>
      </c>
      <c r="BL14" s="5" t="s">
        <v>847</v>
      </c>
      <c r="BM14" s="5" t="s">
        <v>848</v>
      </c>
      <c r="BN14" s="5" t="s">
        <v>848</v>
      </c>
      <c r="BO14" s="5" t="s">
        <v>847</v>
      </c>
      <c r="BP14" s="5" t="s">
        <v>847</v>
      </c>
      <c r="BQ14" s="5" t="s">
        <v>848</v>
      </c>
      <c r="BR14" s="5" t="s">
        <v>848</v>
      </c>
      <c r="BS14" s="5" t="s">
        <v>848</v>
      </c>
      <c r="BT14" s="5" t="s">
        <v>847</v>
      </c>
      <c r="BU14" s="5" t="s">
        <v>848</v>
      </c>
    </row>
    <row r="15" spans="1:73" x14ac:dyDescent="0.2">
      <c r="A15" s="5">
        <v>114503514937</v>
      </c>
      <c r="B15" s="5">
        <v>429269715</v>
      </c>
      <c r="C15" s="6">
        <v>45300.536550925928</v>
      </c>
      <c r="D15" s="6">
        <v>45300.541168981479</v>
      </c>
      <c r="E15" s="5" t="s">
        <v>1237</v>
      </c>
      <c r="J15" s="5" t="s">
        <v>1160</v>
      </c>
      <c r="L15" s="5" t="s">
        <v>825</v>
      </c>
      <c r="M15" s="5" t="s">
        <v>154</v>
      </c>
      <c r="N15" s="5" t="s">
        <v>159</v>
      </c>
      <c r="O15" s="5" t="s">
        <v>14</v>
      </c>
      <c r="P15" s="5" t="s">
        <v>1216</v>
      </c>
      <c r="Q15" s="5" t="s">
        <v>116</v>
      </c>
      <c r="R15" s="5" t="s">
        <v>851</v>
      </c>
      <c r="S15" s="5" t="s">
        <v>1173</v>
      </c>
      <c r="T15" s="5" t="s">
        <v>1174</v>
      </c>
      <c r="U15" s="5" t="s">
        <v>85</v>
      </c>
      <c r="V15" s="5" t="s">
        <v>1233</v>
      </c>
      <c r="W15" s="5" t="s">
        <v>1238</v>
      </c>
      <c r="X15" s="5" t="s">
        <v>1194</v>
      </c>
      <c r="Z15" s="5" t="s">
        <v>1163</v>
      </c>
      <c r="AA15" s="5" t="s">
        <v>1164</v>
      </c>
      <c r="AF15" s="5" t="s">
        <v>85</v>
      </c>
      <c r="AG15" s="5" t="s">
        <v>85</v>
      </c>
      <c r="AH15" s="5" t="s">
        <v>85</v>
      </c>
      <c r="AI15" s="5" t="s">
        <v>85</v>
      </c>
      <c r="AJ15" s="5" t="s">
        <v>85</v>
      </c>
      <c r="AK15" s="5" t="s">
        <v>85</v>
      </c>
      <c r="AL15" s="5" t="s">
        <v>1177</v>
      </c>
      <c r="AM15" s="5" t="s">
        <v>1211</v>
      </c>
      <c r="AN15" s="5" t="s">
        <v>1179</v>
      </c>
      <c r="AO15" s="5" t="s">
        <v>926</v>
      </c>
      <c r="AP15" s="5" t="s">
        <v>1239</v>
      </c>
      <c r="AQ15" s="5" t="s">
        <v>85</v>
      </c>
      <c r="AS15" s="5" t="s">
        <v>85</v>
      </c>
      <c r="AT15" s="5" t="s">
        <v>85</v>
      </c>
      <c r="AU15" s="5" t="s">
        <v>85</v>
      </c>
      <c r="AW15" s="5" t="s">
        <v>1195</v>
      </c>
      <c r="AX15" s="5" t="s">
        <v>85</v>
      </c>
      <c r="AY15" s="5" t="s">
        <v>441</v>
      </c>
      <c r="AZ15" s="5" t="s">
        <v>178</v>
      </c>
      <c r="BA15" s="5" t="s">
        <v>85</v>
      </c>
      <c r="BC15" s="5" t="s">
        <v>931</v>
      </c>
    </row>
    <row r="16" spans="1:73" x14ac:dyDescent="0.2">
      <c r="A16" s="5">
        <v>114496371783</v>
      </c>
      <c r="B16" s="5">
        <v>429269715</v>
      </c>
      <c r="C16" s="6">
        <v>45286.397118055553</v>
      </c>
      <c r="D16" s="6">
        <v>45286.58971064815</v>
      </c>
      <c r="E16" s="5" t="s">
        <v>1240</v>
      </c>
      <c r="J16" s="5" t="s">
        <v>1160</v>
      </c>
      <c r="L16" s="5" t="s">
        <v>825</v>
      </c>
      <c r="M16" s="5" t="s">
        <v>154</v>
      </c>
      <c r="N16" s="5" t="s">
        <v>159</v>
      </c>
      <c r="O16" s="5" t="s">
        <v>267</v>
      </c>
      <c r="P16" s="5" t="s">
        <v>1172</v>
      </c>
      <c r="Q16" s="5" t="s">
        <v>116</v>
      </c>
      <c r="R16" s="5" t="s">
        <v>86</v>
      </c>
      <c r="S16" s="5" t="s">
        <v>1186</v>
      </c>
      <c r="T16" s="5" t="s">
        <v>1174</v>
      </c>
      <c r="U16" s="5" t="s">
        <v>1217</v>
      </c>
      <c r="V16" s="5" t="s">
        <v>1241</v>
      </c>
      <c r="W16" s="5" t="s">
        <v>1242</v>
      </c>
      <c r="X16" s="5" t="s">
        <v>1194</v>
      </c>
      <c r="AD16" s="5" t="s">
        <v>1167</v>
      </c>
      <c r="AF16" s="5" t="s">
        <v>85</v>
      </c>
      <c r="AG16" s="5" t="s">
        <v>85</v>
      </c>
      <c r="AH16" s="5" t="s">
        <v>86</v>
      </c>
      <c r="AI16" s="5" t="s">
        <v>85</v>
      </c>
      <c r="AJ16" s="5" t="s">
        <v>85</v>
      </c>
      <c r="AK16" s="5" t="s">
        <v>163</v>
      </c>
      <c r="AL16" s="5" t="s">
        <v>86</v>
      </c>
      <c r="AM16" s="5" t="s">
        <v>1211</v>
      </c>
      <c r="AN16" s="5" t="s">
        <v>1179</v>
      </c>
      <c r="AO16" s="5" t="s">
        <v>836</v>
      </c>
      <c r="AP16" s="5" t="s">
        <v>1243</v>
      </c>
      <c r="AQ16" s="5" t="s">
        <v>85</v>
      </c>
      <c r="AS16" s="5" t="s">
        <v>85</v>
      </c>
      <c r="AT16" s="5" t="s">
        <v>85</v>
      </c>
      <c r="AU16" s="5" t="s">
        <v>85</v>
      </c>
      <c r="AW16" s="5" t="s">
        <v>1195</v>
      </c>
      <c r="AX16" s="5" t="s">
        <v>86</v>
      </c>
      <c r="AY16" s="5" t="s">
        <v>1244</v>
      </c>
      <c r="AZ16" s="5" t="s">
        <v>844</v>
      </c>
      <c r="BA16" s="5" t="s">
        <v>85</v>
      </c>
      <c r="BB16" s="5" t="s">
        <v>1169</v>
      </c>
      <c r="BD16" s="5" t="s">
        <v>890</v>
      </c>
      <c r="BF16" s="5" t="s">
        <v>876</v>
      </c>
      <c r="BG16" s="5" t="s">
        <v>886</v>
      </c>
      <c r="BI16" s="5" t="s">
        <v>847</v>
      </c>
      <c r="BJ16" s="5" t="s">
        <v>848</v>
      </c>
      <c r="BK16" s="5" t="s">
        <v>847</v>
      </c>
      <c r="BL16" s="5" t="s">
        <v>847</v>
      </c>
      <c r="BM16" s="5" t="s">
        <v>848</v>
      </c>
      <c r="BN16" s="5" t="s">
        <v>848</v>
      </c>
      <c r="BO16" s="5" t="s">
        <v>847</v>
      </c>
      <c r="BP16" s="5" t="s">
        <v>847</v>
      </c>
      <c r="BQ16" s="5" t="s">
        <v>848</v>
      </c>
      <c r="BR16" s="5" t="s">
        <v>848</v>
      </c>
      <c r="BS16" s="5" t="s">
        <v>848</v>
      </c>
      <c r="BT16" s="5" t="s">
        <v>847</v>
      </c>
      <c r="BU16" s="5" t="s">
        <v>848</v>
      </c>
    </row>
    <row r="17" spans="1:73" x14ac:dyDescent="0.2">
      <c r="A17" s="5">
        <v>114495265463</v>
      </c>
      <c r="B17" s="5">
        <v>429269715</v>
      </c>
      <c r="C17" s="6">
        <v>45282.777766203704</v>
      </c>
      <c r="D17" s="6">
        <v>45282.788645833331</v>
      </c>
      <c r="E17" s="5" t="s">
        <v>1245</v>
      </c>
      <c r="J17" s="5" t="s">
        <v>1160</v>
      </c>
      <c r="L17" s="5" t="s">
        <v>1203</v>
      </c>
      <c r="M17" s="5" t="s">
        <v>154</v>
      </c>
      <c r="N17" s="5" t="s">
        <v>159</v>
      </c>
      <c r="O17" s="5" t="s">
        <v>11</v>
      </c>
      <c r="P17" s="5" t="s">
        <v>1197</v>
      </c>
      <c r="Q17" s="5" t="s">
        <v>116</v>
      </c>
      <c r="R17" s="5" t="s">
        <v>86</v>
      </c>
      <c r="S17" s="5" t="s">
        <v>1198</v>
      </c>
      <c r="T17" s="5" t="s">
        <v>1246</v>
      </c>
      <c r="V17" s="5" t="s">
        <v>1247</v>
      </c>
      <c r="W17" s="5" t="s">
        <v>1248</v>
      </c>
      <c r="X17" s="5" t="s">
        <v>1194</v>
      </c>
      <c r="AD17" s="5" t="s">
        <v>1167</v>
      </c>
      <c r="AF17" s="5" t="s">
        <v>85</v>
      </c>
      <c r="AG17" s="5" t="s">
        <v>85</v>
      </c>
      <c r="AH17" s="5" t="s">
        <v>85</v>
      </c>
      <c r="AI17" s="5" t="s">
        <v>85</v>
      </c>
      <c r="AJ17" s="5" t="s">
        <v>85</v>
      </c>
      <c r="AK17" s="5" t="s">
        <v>86</v>
      </c>
      <c r="AL17" s="5" t="s">
        <v>86</v>
      </c>
      <c r="AM17" s="5" t="s">
        <v>1211</v>
      </c>
      <c r="AN17" s="5" t="s">
        <v>1179</v>
      </c>
      <c r="AO17" s="5" t="s">
        <v>836</v>
      </c>
      <c r="AP17" s="5" t="s">
        <v>1249</v>
      </c>
      <c r="AQ17" s="5" t="s">
        <v>86</v>
      </c>
      <c r="AR17" s="5" t="s">
        <v>1168</v>
      </c>
      <c r="AS17" s="5" t="s">
        <v>85</v>
      </c>
      <c r="AT17" s="5" t="s">
        <v>85</v>
      </c>
      <c r="AU17" s="5" t="s">
        <v>85</v>
      </c>
      <c r="AW17" s="5" t="s">
        <v>86</v>
      </c>
      <c r="AX17" s="5" t="s">
        <v>85</v>
      </c>
      <c r="AY17" s="5" t="s">
        <v>1250</v>
      </c>
      <c r="AZ17" s="5" t="s">
        <v>844</v>
      </c>
      <c r="BA17" s="5" t="s">
        <v>85</v>
      </c>
      <c r="BB17" s="5" t="s">
        <v>1169</v>
      </c>
      <c r="BI17" s="5" t="s">
        <v>847</v>
      </c>
      <c r="BJ17" s="5" t="s">
        <v>848</v>
      </c>
      <c r="BK17" s="5" t="s">
        <v>847</v>
      </c>
      <c r="BL17" s="5" t="s">
        <v>847</v>
      </c>
      <c r="BM17" s="5" t="s">
        <v>848</v>
      </c>
      <c r="BN17" s="5" t="s">
        <v>848</v>
      </c>
      <c r="BO17" s="5" t="s">
        <v>847</v>
      </c>
      <c r="BP17" s="5" t="s">
        <v>847</v>
      </c>
      <c r="BQ17" s="5" t="s">
        <v>848</v>
      </c>
      <c r="BR17" s="5" t="s">
        <v>848</v>
      </c>
      <c r="BS17" s="5" t="s">
        <v>848</v>
      </c>
      <c r="BT17" s="5" t="s">
        <v>847</v>
      </c>
      <c r="BU17" s="5" t="s">
        <v>848</v>
      </c>
    </row>
    <row r="18" spans="1:73" x14ac:dyDescent="0.2">
      <c r="A18" s="5">
        <v>114495225106</v>
      </c>
      <c r="B18" s="5">
        <v>429269715</v>
      </c>
      <c r="C18" s="6">
        <v>45282.686006944445</v>
      </c>
      <c r="D18" s="6">
        <v>45282.686238425929</v>
      </c>
      <c r="E18" s="5" t="s">
        <v>1251</v>
      </c>
      <c r="K18" s="5" t="s">
        <v>1161</v>
      </c>
    </row>
    <row r="19" spans="1:73" x14ac:dyDescent="0.2">
      <c r="A19" s="5">
        <v>114494623211</v>
      </c>
      <c r="B19" s="5">
        <v>429269715</v>
      </c>
      <c r="C19" s="6">
        <v>45281.666828703703</v>
      </c>
      <c r="D19" s="6">
        <v>45281.674212962964</v>
      </c>
      <c r="E19" s="5" t="s">
        <v>1252</v>
      </c>
      <c r="J19" s="5" t="s">
        <v>1160</v>
      </c>
      <c r="L19" s="5" t="s">
        <v>1203</v>
      </c>
      <c r="M19" s="5" t="s">
        <v>154</v>
      </c>
      <c r="N19" s="5" t="s">
        <v>159</v>
      </c>
      <c r="O19" s="5" t="s">
        <v>11</v>
      </c>
      <c r="P19" s="5" t="s">
        <v>1216</v>
      </c>
      <c r="Q19" s="5" t="s">
        <v>116</v>
      </c>
      <c r="R19" s="5" t="s">
        <v>851</v>
      </c>
      <c r="S19" s="5" t="s">
        <v>1186</v>
      </c>
      <c r="T19" s="5" t="s">
        <v>1246</v>
      </c>
      <c r="V19" s="5" t="s">
        <v>1253</v>
      </c>
      <c r="W19" s="5" t="s">
        <v>1254</v>
      </c>
      <c r="X19" s="5" t="s">
        <v>1194</v>
      </c>
      <c r="AD19" s="5" t="s">
        <v>1167</v>
      </c>
      <c r="AF19" s="5" t="s">
        <v>86</v>
      </c>
      <c r="AG19" s="5" t="s">
        <v>86</v>
      </c>
      <c r="AH19" s="5" t="s">
        <v>86</v>
      </c>
      <c r="AI19" s="5" t="s">
        <v>85</v>
      </c>
      <c r="AJ19" s="5" t="s">
        <v>85</v>
      </c>
      <c r="AK19" s="5" t="s">
        <v>86</v>
      </c>
      <c r="AL19" s="5" t="s">
        <v>1177</v>
      </c>
      <c r="AM19" s="5" t="s">
        <v>1211</v>
      </c>
      <c r="AN19" s="5" t="s">
        <v>1212</v>
      </c>
      <c r="AO19" s="5" t="s">
        <v>836</v>
      </c>
      <c r="AP19" s="5" t="s">
        <v>1255</v>
      </c>
      <c r="AQ19" s="5" t="s">
        <v>86</v>
      </c>
      <c r="AR19" s="5" t="s">
        <v>1168</v>
      </c>
      <c r="AS19" s="5" t="s">
        <v>85</v>
      </c>
      <c r="AT19" s="5" t="s">
        <v>86</v>
      </c>
      <c r="AU19" s="5" t="s">
        <v>85</v>
      </c>
      <c r="AW19" s="5" t="s">
        <v>1195</v>
      </c>
      <c r="AX19" s="5" t="s">
        <v>85</v>
      </c>
      <c r="AY19" s="5" t="s">
        <v>1256</v>
      </c>
      <c r="AZ19" s="5" t="s">
        <v>844</v>
      </c>
      <c r="BA19" s="5" t="s">
        <v>85</v>
      </c>
      <c r="BB19" s="5" t="s">
        <v>1169</v>
      </c>
      <c r="BI19" s="5" t="s">
        <v>870</v>
      </c>
      <c r="BJ19" s="5" t="s">
        <v>848</v>
      </c>
      <c r="BK19" s="5" t="s">
        <v>847</v>
      </c>
      <c r="BL19" s="5" t="s">
        <v>870</v>
      </c>
      <c r="BM19" s="5" t="s">
        <v>848</v>
      </c>
      <c r="BN19" s="5" t="s">
        <v>870</v>
      </c>
      <c r="BO19" s="5" t="s">
        <v>847</v>
      </c>
      <c r="BP19" s="5" t="s">
        <v>847</v>
      </c>
      <c r="BQ19" s="5" t="s">
        <v>848</v>
      </c>
      <c r="BR19" s="5" t="s">
        <v>848</v>
      </c>
      <c r="BS19" s="5" t="s">
        <v>848</v>
      </c>
      <c r="BT19" s="5" t="s">
        <v>847</v>
      </c>
      <c r="BU19" s="5" t="s">
        <v>848</v>
      </c>
    </row>
    <row r="20" spans="1:73" x14ac:dyDescent="0.2">
      <c r="A20" s="5">
        <v>114493762147</v>
      </c>
      <c r="B20" s="5">
        <v>429269715</v>
      </c>
      <c r="C20" s="6">
        <v>45280.537488425929</v>
      </c>
      <c r="D20" s="6">
        <v>45280.539456018516</v>
      </c>
      <c r="E20" s="5" t="s">
        <v>1257</v>
      </c>
      <c r="J20" s="5" t="s">
        <v>1160</v>
      </c>
      <c r="L20" s="5" t="s">
        <v>855</v>
      </c>
      <c r="M20" s="5" t="s">
        <v>154</v>
      </c>
      <c r="N20" s="5" t="s">
        <v>158</v>
      </c>
      <c r="O20" s="5" t="s">
        <v>11</v>
      </c>
      <c r="P20" s="5" t="s">
        <v>1172</v>
      </c>
      <c r="Q20" s="5" t="s">
        <v>116</v>
      </c>
      <c r="T20" s="5" t="s">
        <v>1174</v>
      </c>
      <c r="U20" s="5" t="s">
        <v>86</v>
      </c>
    </row>
    <row r="21" spans="1:73" x14ac:dyDescent="0.2">
      <c r="A21" s="5">
        <v>114492300425</v>
      </c>
      <c r="B21" s="5">
        <v>429269715</v>
      </c>
      <c r="C21" s="6">
        <v>45278.784849537034</v>
      </c>
      <c r="D21" s="6">
        <v>45278.803865740738</v>
      </c>
      <c r="E21" s="5" t="s">
        <v>1258</v>
      </c>
      <c r="J21" s="5" t="s">
        <v>1160</v>
      </c>
      <c r="L21" s="5" t="s">
        <v>825</v>
      </c>
      <c r="M21" s="5" t="s">
        <v>153</v>
      </c>
      <c r="N21" s="5" t="s">
        <v>159</v>
      </c>
      <c r="O21" s="5" t="s">
        <v>10</v>
      </c>
      <c r="P21" s="5" t="s">
        <v>1216</v>
      </c>
      <c r="Q21" s="5" t="s">
        <v>116</v>
      </c>
      <c r="R21" s="5" t="s">
        <v>851</v>
      </c>
      <c r="S21" s="5" t="s">
        <v>1186</v>
      </c>
      <c r="T21" s="5" t="s">
        <v>1174</v>
      </c>
      <c r="U21" s="5" t="s">
        <v>1217</v>
      </c>
      <c r="V21" s="5" t="s">
        <v>1204</v>
      </c>
      <c r="W21" s="5" t="s">
        <v>1259</v>
      </c>
      <c r="X21" s="5" t="s">
        <v>1194</v>
      </c>
      <c r="Y21" s="5" t="s">
        <v>1162</v>
      </c>
      <c r="Z21" s="5" t="s">
        <v>1163</v>
      </c>
      <c r="AF21" s="5" t="s">
        <v>163</v>
      </c>
      <c r="AG21" s="5" t="s">
        <v>85</v>
      </c>
      <c r="AH21" s="5" t="s">
        <v>85</v>
      </c>
      <c r="AI21" s="5" t="s">
        <v>85</v>
      </c>
      <c r="AJ21" s="5" t="s">
        <v>85</v>
      </c>
      <c r="AK21" s="5" t="s">
        <v>163</v>
      </c>
      <c r="AL21" s="5" t="s">
        <v>1177</v>
      </c>
      <c r="AM21" s="5" t="s">
        <v>1211</v>
      </c>
      <c r="AN21" s="5" t="s">
        <v>1212</v>
      </c>
      <c r="AO21" s="5" t="s">
        <v>836</v>
      </c>
      <c r="AP21" s="5" t="s">
        <v>1260</v>
      </c>
      <c r="AQ21" s="5" t="s">
        <v>86</v>
      </c>
      <c r="AR21" s="5" t="s">
        <v>1168</v>
      </c>
      <c r="AS21" s="5" t="s">
        <v>85</v>
      </c>
      <c r="AT21" s="5" t="s">
        <v>85</v>
      </c>
      <c r="AU21" s="5" t="s">
        <v>85</v>
      </c>
      <c r="AW21" s="5" t="s">
        <v>85</v>
      </c>
      <c r="AX21" s="5" t="s">
        <v>86</v>
      </c>
      <c r="AY21" s="5" t="s">
        <v>1261</v>
      </c>
      <c r="AZ21" s="5" t="s">
        <v>844</v>
      </c>
      <c r="BA21" s="5" t="s">
        <v>86</v>
      </c>
      <c r="BB21" s="5" t="s">
        <v>1169</v>
      </c>
      <c r="BC21" s="5" t="s">
        <v>931</v>
      </c>
      <c r="BE21" s="5" t="s">
        <v>894</v>
      </c>
      <c r="BF21" s="5" t="s">
        <v>876</v>
      </c>
      <c r="BI21" s="5" t="s">
        <v>870</v>
      </c>
      <c r="BJ21" s="5" t="s">
        <v>848</v>
      </c>
      <c r="BK21" s="5" t="s">
        <v>847</v>
      </c>
      <c r="BL21" s="5" t="s">
        <v>847</v>
      </c>
      <c r="BM21" s="5" t="s">
        <v>847</v>
      </c>
      <c r="BN21" s="5" t="s">
        <v>848</v>
      </c>
      <c r="BO21" s="5" t="s">
        <v>847</v>
      </c>
      <c r="BP21" s="5" t="s">
        <v>847</v>
      </c>
      <c r="BQ21" s="5" t="s">
        <v>848</v>
      </c>
      <c r="BR21" s="5" t="s">
        <v>848</v>
      </c>
      <c r="BS21" s="5" t="s">
        <v>848</v>
      </c>
      <c r="BT21" s="5" t="s">
        <v>847</v>
      </c>
      <c r="BU21" s="5" t="s">
        <v>847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8BE24-9C36-0740-B59A-AE833FE7D48C}">
  <sheetPr codeName="Hoja13"/>
  <dimension ref="A1:H81"/>
  <sheetViews>
    <sheetView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1.83203125" style="33" customWidth="1"/>
    <col min="9" max="16384" width="10.83203125" style="33" hidden="1"/>
  </cols>
  <sheetData>
    <row r="1" spans="1:7" x14ac:dyDescent="0.2">
      <c r="A1" s="146" t="s">
        <v>535</v>
      </c>
      <c r="B1" s="146"/>
      <c r="C1" s="146"/>
      <c r="D1" s="146"/>
      <c r="E1" s="146"/>
      <c r="F1" s="146"/>
      <c r="G1" s="146"/>
    </row>
    <row r="2" spans="1:7" x14ac:dyDescent="0.2">
      <c r="A2" s="146" t="s">
        <v>1262</v>
      </c>
      <c r="B2" s="146"/>
      <c r="C2" s="146"/>
      <c r="D2" s="146"/>
      <c r="E2" s="146"/>
      <c r="F2" s="146"/>
      <c r="G2" s="146"/>
    </row>
    <row r="3" spans="1:7" x14ac:dyDescent="0.2">
      <c r="A3" s="9" t="s">
        <v>449</v>
      </c>
      <c r="B3" s="9" t="s">
        <v>448</v>
      </c>
      <c r="C3" s="9" t="s">
        <v>452</v>
      </c>
      <c r="D3" s="9" t="s">
        <v>450</v>
      </c>
      <c r="E3" s="9" t="s">
        <v>556</v>
      </c>
      <c r="F3" s="9" t="s">
        <v>451</v>
      </c>
      <c r="G3" s="9" t="s">
        <v>474</v>
      </c>
    </row>
    <row r="4" spans="1:7" ht="73" customHeight="1"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409" customHeight="1" x14ac:dyDescent="0.2">
      <c r="A13" s="91" t="s">
        <v>2148</v>
      </c>
      <c r="B13" s="11" t="s">
        <v>1263</v>
      </c>
      <c r="C13" s="11" t="s">
        <v>458</v>
      </c>
      <c r="D13" s="11" t="s">
        <v>1267</v>
      </c>
      <c r="E13" s="11" t="s">
        <v>1264</v>
      </c>
      <c r="F13" s="11" t="s">
        <v>455</v>
      </c>
      <c r="G13" s="11" t="s">
        <v>476</v>
      </c>
    </row>
    <row r="14" spans="1:7" ht="136" x14ac:dyDescent="0.2">
      <c r="A14" s="91" t="s">
        <v>2148</v>
      </c>
      <c r="B14" s="11" t="s">
        <v>606</v>
      </c>
      <c r="C14" s="11" t="s">
        <v>458</v>
      </c>
      <c r="D14" s="11" t="s">
        <v>1268</v>
      </c>
      <c r="E14" s="11" t="s">
        <v>1265</v>
      </c>
      <c r="F14" s="11" t="s">
        <v>455</v>
      </c>
      <c r="G14" s="11" t="s">
        <v>478</v>
      </c>
    </row>
    <row r="15" spans="1:7" ht="68" x14ac:dyDescent="0.2">
      <c r="A15" s="91" t="s">
        <v>2148</v>
      </c>
      <c r="B15" s="11" t="s">
        <v>950</v>
      </c>
      <c r="C15" s="11" t="s">
        <v>458</v>
      </c>
      <c r="D15" s="11" t="s">
        <v>1269</v>
      </c>
      <c r="E15" s="11" t="s">
        <v>980</v>
      </c>
      <c r="F15" s="11" t="s">
        <v>455</v>
      </c>
      <c r="G15" s="11" t="s">
        <v>479</v>
      </c>
    </row>
    <row r="16" spans="1:7" ht="136" x14ac:dyDescent="0.2">
      <c r="A16" s="91" t="s">
        <v>2148</v>
      </c>
      <c r="B16" s="11" t="s">
        <v>951</v>
      </c>
      <c r="C16" s="11" t="s">
        <v>458</v>
      </c>
      <c r="D16" s="11" t="s">
        <v>1270</v>
      </c>
      <c r="E16" s="11" t="s">
        <v>982</v>
      </c>
      <c r="F16" s="11" t="s">
        <v>455</v>
      </c>
      <c r="G16" s="11" t="s">
        <v>480</v>
      </c>
    </row>
    <row r="17" spans="1:7" ht="170" x14ac:dyDescent="0.2">
      <c r="A17" s="91" t="s">
        <v>2148</v>
      </c>
      <c r="B17" s="11" t="s">
        <v>953</v>
      </c>
      <c r="C17" s="11" t="s">
        <v>458</v>
      </c>
      <c r="D17" s="11" t="s">
        <v>1266</v>
      </c>
      <c r="E17" s="11" t="s">
        <v>958</v>
      </c>
      <c r="F17" s="11" t="s">
        <v>455</v>
      </c>
      <c r="G17" s="11" t="s">
        <v>488</v>
      </c>
    </row>
    <row r="18" spans="1:7" ht="51" x14ac:dyDescent="0.2">
      <c r="A18" s="91" t="s">
        <v>2148</v>
      </c>
      <c r="B18" s="11" t="s">
        <v>973</v>
      </c>
      <c r="C18" s="11" t="s">
        <v>453</v>
      </c>
      <c r="D18" s="11" t="s">
        <v>1271</v>
      </c>
      <c r="E18" s="11" t="s">
        <v>455</v>
      </c>
      <c r="F18" s="11" t="s">
        <v>455</v>
      </c>
      <c r="G18" s="11" t="s">
        <v>489</v>
      </c>
    </row>
    <row r="19" spans="1:7" ht="68" x14ac:dyDescent="0.2">
      <c r="A19" s="53" t="s">
        <v>2197</v>
      </c>
      <c r="B19" s="11" t="s">
        <v>955</v>
      </c>
      <c r="C19" s="10" t="s">
        <v>492</v>
      </c>
      <c r="D19" s="11" t="s">
        <v>1272</v>
      </c>
      <c r="E19" s="11" t="s">
        <v>1306</v>
      </c>
      <c r="F19" s="11" t="s">
        <v>493</v>
      </c>
      <c r="G19" s="11" t="s">
        <v>490</v>
      </c>
    </row>
    <row r="20" spans="1:7" ht="51" x14ac:dyDescent="0.2">
      <c r="A20" s="53" t="s">
        <v>2197</v>
      </c>
      <c r="B20" s="11" t="s">
        <v>956</v>
      </c>
      <c r="C20" s="10" t="s">
        <v>492</v>
      </c>
      <c r="D20" s="11" t="s">
        <v>1273</v>
      </c>
      <c r="E20" s="11" t="s">
        <v>1307</v>
      </c>
      <c r="F20" s="11" t="s">
        <v>584</v>
      </c>
      <c r="G20" s="11" t="s">
        <v>727</v>
      </c>
    </row>
    <row r="21" spans="1:7" ht="221" x14ac:dyDescent="0.2">
      <c r="A21" s="53" t="s">
        <v>2194</v>
      </c>
      <c r="B21" s="82" t="s">
        <v>1342</v>
      </c>
      <c r="C21" s="11" t="s">
        <v>617</v>
      </c>
      <c r="D21" s="11" t="s">
        <v>1274</v>
      </c>
      <c r="E21" s="11" t="s">
        <v>1308</v>
      </c>
      <c r="F21" s="11" t="s">
        <v>455</v>
      </c>
      <c r="G21" s="11" t="s">
        <v>970</v>
      </c>
    </row>
    <row r="22" spans="1:7" ht="85" x14ac:dyDescent="0.2">
      <c r="A22" s="53" t="s">
        <v>2194</v>
      </c>
      <c r="B22" s="82" t="s">
        <v>1342</v>
      </c>
      <c r="C22" s="10" t="s">
        <v>492</v>
      </c>
      <c r="D22" s="11" t="s">
        <v>1275</v>
      </c>
      <c r="E22" s="11" t="s">
        <v>1309</v>
      </c>
      <c r="F22" s="11" t="s">
        <v>512</v>
      </c>
      <c r="G22" s="11" t="s">
        <v>971</v>
      </c>
    </row>
    <row r="23" spans="1:7" ht="85" x14ac:dyDescent="0.2">
      <c r="A23" s="53" t="s">
        <v>2194</v>
      </c>
      <c r="B23" s="82" t="s">
        <v>1342</v>
      </c>
      <c r="C23" s="10" t="s">
        <v>492</v>
      </c>
      <c r="D23" s="11" t="s">
        <v>1276</v>
      </c>
      <c r="E23" s="11" t="s">
        <v>1310</v>
      </c>
      <c r="F23" s="11" t="s">
        <v>493</v>
      </c>
      <c r="G23" s="11" t="s">
        <v>972</v>
      </c>
    </row>
    <row r="24" spans="1:7" ht="85" x14ac:dyDescent="0.2">
      <c r="A24" s="53" t="s">
        <v>2194</v>
      </c>
      <c r="B24" s="82" t="s">
        <v>1342</v>
      </c>
      <c r="C24" s="11" t="s">
        <v>617</v>
      </c>
      <c r="D24" s="11" t="s">
        <v>1277</v>
      </c>
      <c r="E24" s="11" t="s">
        <v>455</v>
      </c>
      <c r="F24" s="11" t="s">
        <v>455</v>
      </c>
      <c r="G24" s="11" t="s">
        <v>974</v>
      </c>
    </row>
    <row r="25" spans="1:7" ht="136" x14ac:dyDescent="0.2">
      <c r="A25" s="53" t="s">
        <v>2194</v>
      </c>
      <c r="B25" s="82" t="s">
        <v>1119</v>
      </c>
      <c r="C25" s="11" t="s">
        <v>617</v>
      </c>
      <c r="D25" s="11" t="s">
        <v>1278</v>
      </c>
      <c r="E25" s="11" t="s">
        <v>455</v>
      </c>
      <c r="F25" s="11" t="s">
        <v>455</v>
      </c>
      <c r="G25" s="11" t="s">
        <v>975</v>
      </c>
    </row>
    <row r="26" spans="1:7" ht="170" x14ac:dyDescent="0.2">
      <c r="A26" s="53" t="s">
        <v>2194</v>
      </c>
      <c r="B26" s="82" t="s">
        <v>1119</v>
      </c>
      <c r="C26" s="10" t="s">
        <v>492</v>
      </c>
      <c r="D26" s="11" t="s">
        <v>1279</v>
      </c>
      <c r="E26" s="11" t="s">
        <v>1311</v>
      </c>
      <c r="F26" s="11" t="s">
        <v>512</v>
      </c>
      <c r="G26" s="11" t="s">
        <v>519</v>
      </c>
    </row>
    <row r="27" spans="1:7" ht="204" x14ac:dyDescent="0.2">
      <c r="A27" s="53" t="s">
        <v>2213</v>
      </c>
      <c r="B27" s="11" t="s">
        <v>1341</v>
      </c>
      <c r="C27" s="11" t="s">
        <v>617</v>
      </c>
      <c r="D27" s="11" t="s">
        <v>1280</v>
      </c>
      <c r="E27" s="11" t="s">
        <v>1312</v>
      </c>
      <c r="F27" s="11" t="s">
        <v>455</v>
      </c>
      <c r="G27" s="11" t="s">
        <v>728</v>
      </c>
    </row>
    <row r="28" spans="1:7" ht="136" x14ac:dyDescent="0.2">
      <c r="A28" s="53" t="s">
        <v>2197</v>
      </c>
      <c r="B28" s="11" t="s">
        <v>1340</v>
      </c>
      <c r="C28" s="10" t="s">
        <v>492</v>
      </c>
      <c r="D28" s="11" t="s">
        <v>1282</v>
      </c>
      <c r="E28" s="11" t="s">
        <v>1047</v>
      </c>
      <c r="F28" s="11" t="s">
        <v>493</v>
      </c>
      <c r="G28" s="11" t="s">
        <v>1281</v>
      </c>
    </row>
    <row r="29" spans="1:7" ht="136" x14ac:dyDescent="0.2">
      <c r="A29" s="53" t="s">
        <v>2197</v>
      </c>
      <c r="B29" s="11" t="s">
        <v>1339</v>
      </c>
      <c r="C29" s="10" t="s">
        <v>492</v>
      </c>
      <c r="D29" s="11" t="s">
        <v>1283</v>
      </c>
      <c r="E29" s="11" t="s">
        <v>1047</v>
      </c>
      <c r="F29" s="11" t="s">
        <v>493</v>
      </c>
      <c r="G29" s="11" t="s">
        <v>530</v>
      </c>
    </row>
    <row r="30" spans="1:7" ht="136" x14ac:dyDescent="0.2">
      <c r="A30" s="53" t="s">
        <v>2197</v>
      </c>
      <c r="B30" s="11" t="s">
        <v>1108</v>
      </c>
      <c r="C30" s="10" t="s">
        <v>492</v>
      </c>
      <c r="D30" s="11" t="s">
        <v>1284</v>
      </c>
      <c r="E30" s="11" t="s">
        <v>1047</v>
      </c>
      <c r="F30" s="11" t="s">
        <v>493</v>
      </c>
      <c r="G30" s="11" t="s">
        <v>730</v>
      </c>
    </row>
    <row r="31" spans="1:7" ht="136" x14ac:dyDescent="0.2">
      <c r="A31" s="53" t="s">
        <v>2197</v>
      </c>
      <c r="B31" s="11" t="s">
        <v>1110</v>
      </c>
      <c r="C31" s="10" t="s">
        <v>492</v>
      </c>
      <c r="D31" s="11" t="s">
        <v>1285</v>
      </c>
      <c r="E31" s="11" t="s">
        <v>1047</v>
      </c>
      <c r="F31" s="11" t="s">
        <v>493</v>
      </c>
      <c r="G31" s="11" t="s">
        <v>1287</v>
      </c>
    </row>
    <row r="32" spans="1:7" ht="136" x14ac:dyDescent="0.2">
      <c r="A32" s="53" t="s">
        <v>2197</v>
      </c>
      <c r="B32" s="11" t="s">
        <v>1112</v>
      </c>
      <c r="C32" s="10" t="s">
        <v>492</v>
      </c>
      <c r="D32" s="11" t="s">
        <v>1286</v>
      </c>
      <c r="E32" s="11" t="s">
        <v>1047</v>
      </c>
      <c r="F32" s="11" t="s">
        <v>493</v>
      </c>
      <c r="G32" s="11" t="s">
        <v>1003</v>
      </c>
    </row>
    <row r="33" spans="1:7" ht="136" x14ac:dyDescent="0.2">
      <c r="A33" s="53" t="s">
        <v>2197</v>
      </c>
      <c r="B33" s="11" t="s">
        <v>1104</v>
      </c>
      <c r="C33" s="10" t="s">
        <v>492</v>
      </c>
      <c r="D33" s="11" t="s">
        <v>1288</v>
      </c>
      <c r="E33" s="11" t="s">
        <v>1047</v>
      </c>
      <c r="F33" s="11" t="s">
        <v>493</v>
      </c>
      <c r="G33" s="11" t="s">
        <v>1004</v>
      </c>
    </row>
    <row r="34" spans="1:7" ht="119" x14ac:dyDescent="0.2">
      <c r="A34" s="53" t="s">
        <v>2197</v>
      </c>
      <c r="B34" s="11" t="s">
        <v>1338</v>
      </c>
      <c r="C34" s="10" t="s">
        <v>492</v>
      </c>
      <c r="D34" s="11" t="s">
        <v>1289</v>
      </c>
      <c r="E34" s="11" t="s">
        <v>1313</v>
      </c>
      <c r="F34" s="11" t="s">
        <v>493</v>
      </c>
      <c r="G34" s="11" t="s">
        <v>1005</v>
      </c>
    </row>
    <row r="35" spans="1:7" ht="272" x14ac:dyDescent="0.2">
      <c r="A35" s="53" t="s">
        <v>2197</v>
      </c>
      <c r="B35" s="11" t="s">
        <v>1337</v>
      </c>
      <c r="C35" s="10" t="s">
        <v>492</v>
      </c>
      <c r="D35" s="11" t="s">
        <v>1290</v>
      </c>
      <c r="E35" s="11" t="s">
        <v>1314</v>
      </c>
      <c r="F35" s="11" t="s">
        <v>521</v>
      </c>
      <c r="G35" s="11" t="s">
        <v>533</v>
      </c>
    </row>
    <row r="36" spans="1:7" ht="204" x14ac:dyDescent="0.2">
      <c r="A36" s="53" t="s">
        <v>2197</v>
      </c>
      <c r="B36" s="11" t="s">
        <v>1118</v>
      </c>
      <c r="C36" s="10" t="s">
        <v>492</v>
      </c>
      <c r="D36" s="11" t="s">
        <v>1291</v>
      </c>
      <c r="E36" s="11" t="s">
        <v>1315</v>
      </c>
      <c r="F36" s="11" t="s">
        <v>512</v>
      </c>
      <c r="G36" s="11" t="s">
        <v>731</v>
      </c>
    </row>
    <row r="37" spans="1:7" ht="153" x14ac:dyDescent="0.2">
      <c r="A37" s="53" t="s">
        <v>2197</v>
      </c>
      <c r="B37" s="82" t="s">
        <v>1100</v>
      </c>
      <c r="C37" s="10" t="s">
        <v>492</v>
      </c>
      <c r="D37" s="11" t="s">
        <v>1292</v>
      </c>
      <c r="E37" s="11" t="s">
        <v>1316</v>
      </c>
      <c r="F37" s="11" t="s">
        <v>493</v>
      </c>
      <c r="G37" s="11" t="s">
        <v>541</v>
      </c>
    </row>
    <row r="38" spans="1:7" ht="34" x14ac:dyDescent="0.2">
      <c r="A38" s="53" t="s">
        <v>2197</v>
      </c>
      <c r="B38" s="82" t="s">
        <v>1100</v>
      </c>
      <c r="C38" s="11" t="s">
        <v>617</v>
      </c>
      <c r="D38" s="11" t="s">
        <v>1293</v>
      </c>
      <c r="E38" s="11" t="s">
        <v>455</v>
      </c>
      <c r="F38" s="11" t="s">
        <v>455</v>
      </c>
      <c r="G38" s="11" t="s">
        <v>732</v>
      </c>
    </row>
    <row r="39" spans="1:7" ht="34" x14ac:dyDescent="0.2">
      <c r="A39" s="53" t="s">
        <v>2195</v>
      </c>
      <c r="B39" s="82" t="s">
        <v>1080</v>
      </c>
      <c r="C39" s="10" t="s">
        <v>492</v>
      </c>
      <c r="D39" s="11" t="s">
        <v>1294</v>
      </c>
      <c r="E39" s="11" t="s">
        <v>1044</v>
      </c>
      <c r="F39" s="11" t="s">
        <v>512</v>
      </c>
      <c r="G39" s="11" t="s">
        <v>1045</v>
      </c>
    </row>
    <row r="40" spans="1:7" ht="356" x14ac:dyDescent="0.2">
      <c r="A40" s="53" t="s">
        <v>2195</v>
      </c>
      <c r="B40" s="82" t="s">
        <v>1080</v>
      </c>
      <c r="C40" s="11" t="s">
        <v>617</v>
      </c>
      <c r="D40" s="11" t="s">
        <v>1295</v>
      </c>
      <c r="E40" s="11" t="s">
        <v>455</v>
      </c>
      <c r="F40" s="11" t="s">
        <v>455</v>
      </c>
      <c r="G40" s="11" t="s">
        <v>542</v>
      </c>
    </row>
    <row r="41" spans="1:7" ht="204" x14ac:dyDescent="0.2">
      <c r="A41" s="53" t="s">
        <v>2195</v>
      </c>
      <c r="B41" s="82" t="s">
        <v>1080</v>
      </c>
      <c r="C41" s="10" t="s">
        <v>492</v>
      </c>
      <c r="D41" s="11" t="s">
        <v>1296</v>
      </c>
      <c r="E41" s="11" t="s">
        <v>1044</v>
      </c>
      <c r="F41" s="11" t="s">
        <v>512</v>
      </c>
      <c r="G41" s="11" t="s">
        <v>733</v>
      </c>
    </row>
    <row r="42" spans="1:7" ht="153" x14ac:dyDescent="0.2">
      <c r="A42" s="53" t="s">
        <v>2195</v>
      </c>
      <c r="B42" s="82" t="s">
        <v>1080</v>
      </c>
      <c r="C42" s="10" t="s">
        <v>492</v>
      </c>
      <c r="D42" s="11" t="s">
        <v>1297</v>
      </c>
      <c r="E42" s="11" t="s">
        <v>1044</v>
      </c>
      <c r="F42" s="11" t="s">
        <v>512</v>
      </c>
      <c r="G42" s="11" t="s">
        <v>546</v>
      </c>
    </row>
    <row r="43" spans="1:7" ht="102" x14ac:dyDescent="0.2">
      <c r="A43" s="53" t="s">
        <v>2195</v>
      </c>
      <c r="B43" s="82" t="s">
        <v>1336</v>
      </c>
      <c r="C43" s="10" t="s">
        <v>492</v>
      </c>
      <c r="D43" s="11" t="s">
        <v>1298</v>
      </c>
      <c r="E43" s="11" t="s">
        <v>1044</v>
      </c>
      <c r="F43" s="11" t="s">
        <v>512</v>
      </c>
      <c r="G43" s="11" t="s">
        <v>734</v>
      </c>
    </row>
    <row r="44" spans="1:7" ht="68" x14ac:dyDescent="0.2">
      <c r="A44" s="53" t="s">
        <v>2195</v>
      </c>
      <c r="B44" s="82" t="s">
        <v>1336</v>
      </c>
      <c r="C44" s="11" t="s">
        <v>617</v>
      </c>
      <c r="D44" s="11" t="s">
        <v>1299</v>
      </c>
      <c r="E44" s="11" t="s">
        <v>455</v>
      </c>
      <c r="F44" s="11" t="s">
        <v>455</v>
      </c>
      <c r="G44" s="11" t="s">
        <v>553</v>
      </c>
    </row>
    <row r="45" spans="1:7" ht="102" x14ac:dyDescent="0.2">
      <c r="A45" s="53" t="s">
        <v>2195</v>
      </c>
      <c r="B45" s="82" t="s">
        <v>1336</v>
      </c>
      <c r="C45" s="10" t="s">
        <v>492</v>
      </c>
      <c r="D45" s="11" t="s">
        <v>1300</v>
      </c>
      <c r="E45" s="11" t="s">
        <v>1317</v>
      </c>
      <c r="F45" s="11" t="s">
        <v>584</v>
      </c>
      <c r="G45" s="11" t="s">
        <v>735</v>
      </c>
    </row>
    <row r="46" spans="1:7" ht="170" x14ac:dyDescent="0.2">
      <c r="A46" s="53" t="s">
        <v>2198</v>
      </c>
      <c r="B46" s="11" t="s">
        <v>1096</v>
      </c>
      <c r="C46" s="10" t="s">
        <v>492</v>
      </c>
      <c r="D46" s="11" t="s">
        <v>1301</v>
      </c>
      <c r="E46" s="11" t="s">
        <v>1318</v>
      </c>
      <c r="F46" s="11" t="s">
        <v>493</v>
      </c>
      <c r="G46" s="11" t="s">
        <v>554</v>
      </c>
    </row>
    <row r="47" spans="1:7" ht="102" x14ac:dyDescent="0.2">
      <c r="A47" s="53" t="s">
        <v>2213</v>
      </c>
      <c r="B47" s="11" t="s">
        <v>1335</v>
      </c>
      <c r="C47" s="11" t="s">
        <v>617</v>
      </c>
      <c r="D47" s="11" t="s">
        <v>1302</v>
      </c>
      <c r="E47" s="11" t="s">
        <v>455</v>
      </c>
      <c r="F47" s="11" t="s">
        <v>455</v>
      </c>
      <c r="G47" s="11" t="s">
        <v>736</v>
      </c>
    </row>
    <row r="48" spans="1:7" ht="85" x14ac:dyDescent="0.2">
      <c r="A48" s="53" t="s">
        <v>2213</v>
      </c>
      <c r="B48" s="11" t="s">
        <v>1094</v>
      </c>
      <c r="C48" s="10" t="s">
        <v>492</v>
      </c>
      <c r="D48" s="11" t="s">
        <v>1303</v>
      </c>
      <c r="E48" s="11" t="s">
        <v>1319</v>
      </c>
      <c r="F48" s="11" t="s">
        <v>493</v>
      </c>
      <c r="G48" s="11" t="s">
        <v>1006</v>
      </c>
    </row>
    <row r="49" spans="1:7" ht="136" x14ac:dyDescent="0.2">
      <c r="A49" s="53" t="s">
        <v>2213</v>
      </c>
      <c r="B49" s="11" t="s">
        <v>1334</v>
      </c>
      <c r="C49" s="10" t="s">
        <v>492</v>
      </c>
      <c r="D49" s="11" t="s">
        <v>1304</v>
      </c>
      <c r="E49" s="11" t="s">
        <v>1047</v>
      </c>
      <c r="F49" s="11" t="s">
        <v>493</v>
      </c>
      <c r="G49" s="11" t="s">
        <v>555</v>
      </c>
    </row>
    <row r="50" spans="1:7" ht="340" x14ac:dyDescent="0.2">
      <c r="A50" s="53" t="s">
        <v>2213</v>
      </c>
      <c r="B50" s="11" t="s">
        <v>1333</v>
      </c>
      <c r="C50" s="11" t="s">
        <v>617</v>
      </c>
      <c r="D50" s="11" t="s">
        <v>1305</v>
      </c>
      <c r="E50" s="11" t="s">
        <v>455</v>
      </c>
      <c r="F50" s="11" t="s">
        <v>455</v>
      </c>
      <c r="G50" s="11" t="s">
        <v>737</v>
      </c>
    </row>
    <row r="51" spans="1:7" ht="136" x14ac:dyDescent="0.2">
      <c r="A51" s="53" t="s">
        <v>2197</v>
      </c>
      <c r="B51" s="11" t="s">
        <v>1093</v>
      </c>
      <c r="C51" s="10" t="s">
        <v>492</v>
      </c>
      <c r="D51" s="11" t="s">
        <v>1320</v>
      </c>
      <c r="E51" s="11" t="s">
        <v>1060</v>
      </c>
      <c r="F51" s="11" t="s">
        <v>493</v>
      </c>
      <c r="G51" s="11" t="s">
        <v>740</v>
      </c>
    </row>
    <row r="52" spans="1:7" ht="153" x14ac:dyDescent="0.2">
      <c r="A52" s="53" t="s">
        <v>2197</v>
      </c>
      <c r="B52" s="11" t="s">
        <v>1091</v>
      </c>
      <c r="C52" s="10" t="s">
        <v>492</v>
      </c>
      <c r="D52" s="11" t="s">
        <v>1321</v>
      </c>
      <c r="E52" s="11" t="s">
        <v>1060</v>
      </c>
      <c r="F52" s="11" t="s">
        <v>584</v>
      </c>
      <c r="G52" s="11" t="s">
        <v>1008</v>
      </c>
    </row>
    <row r="53" spans="1:7" ht="136" x14ac:dyDescent="0.2">
      <c r="A53" s="53" t="s">
        <v>2197</v>
      </c>
      <c r="B53" s="11" t="s">
        <v>1081</v>
      </c>
      <c r="C53" s="10" t="s">
        <v>492</v>
      </c>
      <c r="D53" s="11" t="s">
        <v>1322</v>
      </c>
      <c r="E53" s="11" t="s">
        <v>1060</v>
      </c>
      <c r="F53" s="11" t="s">
        <v>493</v>
      </c>
      <c r="G53" s="11" t="s">
        <v>586</v>
      </c>
    </row>
    <row r="54" spans="1:7" ht="153" x14ac:dyDescent="0.2">
      <c r="A54" s="53" t="s">
        <v>2197</v>
      </c>
      <c r="B54" s="11" t="s">
        <v>1082</v>
      </c>
      <c r="C54" s="10" t="s">
        <v>492</v>
      </c>
      <c r="D54" s="11" t="s">
        <v>1323</v>
      </c>
      <c r="E54" s="11" t="s">
        <v>1060</v>
      </c>
      <c r="F54" s="11" t="s">
        <v>493</v>
      </c>
      <c r="G54" s="11" t="s">
        <v>742</v>
      </c>
    </row>
    <row r="55" spans="1:7" ht="136" x14ac:dyDescent="0.2">
      <c r="A55" s="53" t="s">
        <v>2197</v>
      </c>
      <c r="B55" s="11" t="s">
        <v>1083</v>
      </c>
      <c r="C55" s="10" t="s">
        <v>492</v>
      </c>
      <c r="D55" s="11" t="s">
        <v>1324</v>
      </c>
      <c r="E55" s="11" t="s">
        <v>1060</v>
      </c>
      <c r="F55" s="11" t="s">
        <v>584</v>
      </c>
      <c r="G55" s="11" t="s">
        <v>1032</v>
      </c>
    </row>
    <row r="56" spans="1:7" ht="136" x14ac:dyDescent="0.2">
      <c r="A56" s="53" t="s">
        <v>2197</v>
      </c>
      <c r="B56" s="11" t="s">
        <v>1084</v>
      </c>
      <c r="C56" s="10" t="s">
        <v>492</v>
      </c>
      <c r="D56" s="11" t="s">
        <v>1325</v>
      </c>
      <c r="E56" s="11" t="s">
        <v>1060</v>
      </c>
      <c r="F56" s="11" t="s">
        <v>584</v>
      </c>
      <c r="G56" s="11" t="s">
        <v>587</v>
      </c>
    </row>
    <row r="57" spans="1:7" ht="153" x14ac:dyDescent="0.2">
      <c r="A57" s="53" t="s">
        <v>2197</v>
      </c>
      <c r="B57" s="11" t="s">
        <v>1085</v>
      </c>
      <c r="C57" s="10" t="s">
        <v>492</v>
      </c>
      <c r="D57" s="11" t="s">
        <v>1326</v>
      </c>
      <c r="E57" s="11" t="s">
        <v>1060</v>
      </c>
      <c r="F57" s="11" t="s">
        <v>493</v>
      </c>
      <c r="G57" s="11" t="s">
        <v>743</v>
      </c>
    </row>
    <row r="58" spans="1:7" ht="153" x14ac:dyDescent="0.2">
      <c r="A58" s="53" t="s">
        <v>2197</v>
      </c>
      <c r="B58" s="11" t="s">
        <v>1086</v>
      </c>
      <c r="C58" s="10" t="s">
        <v>492</v>
      </c>
      <c r="D58" s="11" t="s">
        <v>1327</v>
      </c>
      <c r="E58" s="11" t="s">
        <v>1060</v>
      </c>
      <c r="F58" s="11" t="s">
        <v>493</v>
      </c>
      <c r="G58" s="11" t="s">
        <v>1037</v>
      </c>
    </row>
    <row r="59" spans="1:7" ht="187" x14ac:dyDescent="0.2">
      <c r="A59" s="53" t="s">
        <v>2197</v>
      </c>
      <c r="B59" s="11" t="s">
        <v>1087</v>
      </c>
      <c r="C59" s="10" t="s">
        <v>492</v>
      </c>
      <c r="D59" s="11" t="s">
        <v>1328</v>
      </c>
      <c r="E59" s="11" t="s">
        <v>1060</v>
      </c>
      <c r="F59" s="11" t="s">
        <v>584</v>
      </c>
      <c r="G59" s="11" t="s">
        <v>1038</v>
      </c>
    </row>
    <row r="60" spans="1:7" ht="170" x14ac:dyDescent="0.2">
      <c r="A60" s="53" t="s">
        <v>2197</v>
      </c>
      <c r="B60" s="82" t="s">
        <v>1088</v>
      </c>
      <c r="C60" s="10" t="s">
        <v>492</v>
      </c>
      <c r="D60" s="11" t="s">
        <v>1329</v>
      </c>
      <c r="E60" s="11" t="s">
        <v>1060</v>
      </c>
      <c r="F60" s="11" t="s">
        <v>584</v>
      </c>
      <c r="G60" s="11" t="s">
        <v>1039</v>
      </c>
    </row>
    <row r="61" spans="1:7" ht="170" x14ac:dyDescent="0.2">
      <c r="A61" s="53" t="s">
        <v>2197</v>
      </c>
      <c r="B61" s="82" t="s">
        <v>1088</v>
      </c>
      <c r="C61" s="10" t="s">
        <v>492</v>
      </c>
      <c r="D61" s="30" t="s">
        <v>1330</v>
      </c>
      <c r="E61" s="11" t="s">
        <v>1060</v>
      </c>
      <c r="F61" s="11" t="s">
        <v>584</v>
      </c>
      <c r="G61" s="11" t="s">
        <v>1040</v>
      </c>
    </row>
    <row r="62" spans="1:7" ht="136" x14ac:dyDescent="0.2">
      <c r="A62" s="53" t="s">
        <v>2197</v>
      </c>
      <c r="B62" s="11" t="s">
        <v>1089</v>
      </c>
      <c r="C62" s="10" t="s">
        <v>492</v>
      </c>
      <c r="D62" s="11" t="s">
        <v>1331</v>
      </c>
      <c r="E62" s="11" t="s">
        <v>1060</v>
      </c>
      <c r="F62" s="11" t="s">
        <v>493</v>
      </c>
      <c r="G62" s="11" t="s">
        <v>588</v>
      </c>
    </row>
    <row r="63" spans="1:7" ht="187" x14ac:dyDescent="0.2">
      <c r="A63" s="53" t="s">
        <v>2197</v>
      </c>
      <c r="B63" s="11" t="s">
        <v>1090</v>
      </c>
      <c r="C63" s="10" t="s">
        <v>492</v>
      </c>
      <c r="D63" s="11" t="s">
        <v>1332</v>
      </c>
      <c r="E63" s="11" t="s">
        <v>1060</v>
      </c>
      <c r="F63" s="11" t="s">
        <v>584</v>
      </c>
      <c r="G63" s="11" t="s">
        <v>745</v>
      </c>
    </row>
    <row r="64" spans="1:7" x14ac:dyDescent="0.2">
      <c r="A64" s="55"/>
      <c r="B64" s="56"/>
    </row>
    <row r="65" spans="1:4" x14ac:dyDescent="0.2">
      <c r="A65" s="55"/>
      <c r="B65" s="56"/>
    </row>
    <row r="66" spans="1:4" x14ac:dyDescent="0.2">
      <c r="A66" s="55"/>
    </row>
    <row r="67" spans="1:4" x14ac:dyDescent="0.2">
      <c r="A67" s="55"/>
    </row>
    <row r="68" spans="1:4" x14ac:dyDescent="0.2">
      <c r="A68" s="55"/>
    </row>
    <row r="69" spans="1:4" x14ac:dyDescent="0.2">
      <c r="A69" s="55"/>
    </row>
    <row r="70" spans="1:4" x14ac:dyDescent="0.2">
      <c r="A70" s="55"/>
    </row>
    <row r="71" spans="1:4" x14ac:dyDescent="0.2">
      <c r="A71" s="55"/>
      <c r="D71" s="57"/>
    </row>
    <row r="72" spans="1:4" x14ac:dyDescent="0.2">
      <c r="A72" s="55"/>
      <c r="D72" s="57"/>
    </row>
    <row r="73" spans="1:4" x14ac:dyDescent="0.2">
      <c r="A73" s="55"/>
      <c r="D73" s="57"/>
    </row>
    <row r="74" spans="1:4" x14ac:dyDescent="0.2">
      <c r="A74" s="55"/>
      <c r="D74" s="57"/>
    </row>
    <row r="75" spans="1:4" x14ac:dyDescent="0.2">
      <c r="A75" s="55"/>
      <c r="D75" s="57"/>
    </row>
    <row r="76" spans="1:4" x14ac:dyDescent="0.2">
      <c r="A76" s="55"/>
      <c r="D76" s="57"/>
    </row>
    <row r="77" spans="1:4" x14ac:dyDescent="0.2">
      <c r="A77" s="55"/>
      <c r="D77" s="57"/>
    </row>
    <row r="78" spans="1:4" x14ac:dyDescent="0.2">
      <c r="A78" s="55"/>
      <c r="B78" s="56"/>
      <c r="D78" s="57"/>
    </row>
    <row r="79" spans="1:4" x14ac:dyDescent="0.2">
      <c r="A79" s="55"/>
      <c r="B79" s="56"/>
      <c r="D79" s="57"/>
    </row>
    <row r="80" spans="1:4" x14ac:dyDescent="0.2">
      <c r="A80" s="55"/>
      <c r="D80" s="57"/>
    </row>
    <row r="81" spans="1:4" x14ac:dyDescent="0.2">
      <c r="A81" s="55"/>
      <c r="D81" s="57"/>
    </row>
  </sheetData>
  <mergeCells count="2">
    <mergeCell ref="A1:G1"/>
    <mergeCell ref="A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7B57-2C41-5B4A-8EC1-CBAB8343EEFD}">
  <sheetPr codeName="Hoja14"/>
  <dimension ref="A1:CB20"/>
  <sheetViews>
    <sheetView topLeftCell="AN1" workbookViewId="0">
      <selection activeCell="AN1" sqref="AN1"/>
    </sheetView>
  </sheetViews>
  <sheetFormatPr baseColWidth="10" defaultColWidth="0" defaultRowHeight="16" x14ac:dyDescent="0.2"/>
  <cols>
    <col min="1" max="1" width="17.83203125" style="7" hidden="1" customWidth="1"/>
    <col min="2" max="2" width="18.5" hidden="1" customWidth="1"/>
    <col min="3" max="3" width="6.6640625" hidden="1" customWidth="1"/>
    <col min="4" max="4" width="20.83203125" hidden="1" customWidth="1"/>
    <col min="5" max="5" width="33.83203125" hidden="1" customWidth="1"/>
    <col min="6" max="6" width="23.33203125" hidden="1" customWidth="1"/>
    <col min="7" max="7" width="102.6640625" hidden="1" customWidth="1"/>
    <col min="8" max="8" width="11.1640625" hidden="1" customWidth="1"/>
    <col min="9" max="9" width="3.6640625" hidden="1" customWidth="1"/>
    <col min="10" max="13" width="11.1640625" hidden="1" customWidth="1"/>
    <col min="14" max="14" width="17" hidden="1" customWidth="1"/>
    <col min="15" max="15" width="140" hidden="1" customWidth="1"/>
    <col min="16" max="16" width="97.1640625" hidden="1" customWidth="1"/>
    <col min="17" max="17" width="50.1640625" hidden="1" customWidth="1"/>
    <col min="18" max="18" width="3.6640625" hidden="1" customWidth="1"/>
    <col min="19" max="19" width="3.33203125" hidden="1" customWidth="1"/>
    <col min="20" max="20" width="3.5" hidden="1" customWidth="1"/>
    <col min="21" max="21" width="3.6640625" hidden="1" customWidth="1"/>
    <col min="22" max="22" width="23.5" hidden="1" customWidth="1"/>
    <col min="23" max="23" width="3.5" hidden="1" customWidth="1"/>
    <col min="24" max="24" width="27.6640625" hidden="1" customWidth="1"/>
    <col min="25" max="25" width="11.1640625" hidden="1" customWidth="1"/>
    <col min="26" max="26" width="27.33203125" hidden="1" customWidth="1"/>
    <col min="27" max="27" width="13" hidden="1" customWidth="1"/>
    <col min="28" max="28" width="10.33203125" hidden="1" customWidth="1"/>
    <col min="29" max="29" width="27.33203125" hidden="1" customWidth="1"/>
    <col min="30" max="30" width="13" hidden="1" customWidth="1"/>
    <col min="31" max="31" width="27.33203125" hidden="1" customWidth="1"/>
    <col min="32" max="33" width="10.33203125" hidden="1" customWidth="1"/>
    <col min="34" max="34" width="27.33203125" hidden="1" customWidth="1"/>
    <col min="35" max="35" width="13" hidden="1" customWidth="1"/>
    <col min="36" max="36" width="27.33203125" hidden="1" customWidth="1"/>
    <col min="37" max="37" width="10.33203125" hidden="1" customWidth="1"/>
    <col min="38" max="38" width="27.33203125" hidden="1" customWidth="1"/>
    <col min="39" max="39" width="0" hidden="1" customWidth="1"/>
    <col min="40" max="40" width="13.83203125" style="33" bestFit="1" customWidth="1"/>
    <col min="41" max="41" width="18.5" style="33" bestFit="1" customWidth="1"/>
    <col min="42" max="42" width="5.6640625" style="43" bestFit="1" customWidth="1"/>
    <col min="43" max="43" width="5.5" style="43" bestFit="1" customWidth="1"/>
    <col min="44" max="77" width="5.5" style="33" bestFit="1" customWidth="1"/>
    <col min="78" max="78" width="10.83203125" style="33" customWidth="1"/>
    <col min="79" max="80" width="0" style="33" hidden="1" customWidth="1"/>
    <col min="81" max="16384" width="10.83203125" style="33" hidden="1"/>
  </cols>
  <sheetData>
    <row r="1" spans="1:77" x14ac:dyDescent="0.2">
      <c r="A1" s="16" t="s">
        <v>456</v>
      </c>
      <c r="B1" s="16" t="s">
        <v>488</v>
      </c>
      <c r="C1" s="16" t="s">
        <v>490</v>
      </c>
      <c r="D1" s="16" t="s">
        <v>727</v>
      </c>
      <c r="E1" s="16" t="s">
        <v>971</v>
      </c>
      <c r="F1" s="16" t="s">
        <v>972</v>
      </c>
      <c r="G1" s="16" t="s">
        <v>519</v>
      </c>
      <c r="H1" s="16" t="s">
        <v>1281</v>
      </c>
      <c r="I1" s="16" t="s">
        <v>530</v>
      </c>
      <c r="J1" s="16" t="s">
        <v>730</v>
      </c>
      <c r="K1" s="16" t="s">
        <v>1287</v>
      </c>
      <c r="L1" s="16" t="s">
        <v>1003</v>
      </c>
      <c r="M1" s="16" t="s">
        <v>1004</v>
      </c>
      <c r="N1" s="16" t="s">
        <v>1005</v>
      </c>
      <c r="O1" s="16" t="s">
        <v>533</v>
      </c>
      <c r="P1" s="16" t="s">
        <v>731</v>
      </c>
      <c r="Q1" s="16" t="s">
        <v>541</v>
      </c>
      <c r="R1" s="16" t="s">
        <v>1045</v>
      </c>
      <c r="S1" s="16" t="s">
        <v>733</v>
      </c>
      <c r="T1" s="16" t="s">
        <v>546</v>
      </c>
      <c r="U1" s="16" t="s">
        <v>734</v>
      </c>
      <c r="V1" s="16" t="s">
        <v>735</v>
      </c>
      <c r="W1" s="16" t="s">
        <v>554</v>
      </c>
      <c r="X1" s="16" t="s">
        <v>1006</v>
      </c>
      <c r="Y1" s="16" t="s">
        <v>555</v>
      </c>
      <c r="Z1" s="16" t="s">
        <v>740</v>
      </c>
      <c r="AA1" s="16" t="s">
        <v>1008</v>
      </c>
      <c r="AB1" s="16" t="s">
        <v>586</v>
      </c>
      <c r="AC1" s="16" t="s">
        <v>742</v>
      </c>
      <c r="AD1" s="16" t="s">
        <v>1032</v>
      </c>
      <c r="AE1" s="16" t="s">
        <v>587</v>
      </c>
      <c r="AF1" s="16" t="s">
        <v>743</v>
      </c>
      <c r="AG1" s="16" t="s">
        <v>1037</v>
      </c>
      <c r="AH1" s="16" t="s">
        <v>1038</v>
      </c>
      <c r="AI1" s="16" t="s">
        <v>1039</v>
      </c>
      <c r="AJ1" s="16" t="s">
        <v>1040</v>
      </c>
      <c r="AK1" s="16" t="s">
        <v>588</v>
      </c>
      <c r="AL1" s="16" t="s">
        <v>745</v>
      </c>
      <c r="AN1" s="16" t="s">
        <v>456</v>
      </c>
      <c r="AO1" s="16" t="s">
        <v>488</v>
      </c>
      <c r="AP1" s="16" t="s">
        <v>490</v>
      </c>
      <c r="AQ1" s="16" t="s">
        <v>727</v>
      </c>
      <c r="AR1" s="16" t="s">
        <v>971</v>
      </c>
      <c r="AS1" s="16" t="s">
        <v>972</v>
      </c>
      <c r="AT1" s="16" t="s">
        <v>519</v>
      </c>
      <c r="AU1" s="16" t="s">
        <v>1281</v>
      </c>
      <c r="AV1" s="16" t="s">
        <v>530</v>
      </c>
      <c r="AW1" s="16" t="s">
        <v>730</v>
      </c>
      <c r="AX1" s="16" t="s">
        <v>1287</v>
      </c>
      <c r="AY1" s="16" t="s">
        <v>1003</v>
      </c>
      <c r="AZ1" s="16" t="s">
        <v>1004</v>
      </c>
      <c r="BA1" s="16" t="s">
        <v>1005</v>
      </c>
      <c r="BB1" s="16" t="s">
        <v>533</v>
      </c>
      <c r="BC1" s="16" t="s">
        <v>731</v>
      </c>
      <c r="BD1" s="16" t="s">
        <v>541</v>
      </c>
      <c r="BE1" s="16" t="s">
        <v>1045</v>
      </c>
      <c r="BF1" s="16" t="s">
        <v>733</v>
      </c>
      <c r="BG1" s="16" t="s">
        <v>546</v>
      </c>
      <c r="BH1" s="16" t="s">
        <v>734</v>
      </c>
      <c r="BI1" s="16" t="s">
        <v>735</v>
      </c>
      <c r="BJ1" s="16" t="s">
        <v>554</v>
      </c>
      <c r="BK1" s="16" t="s">
        <v>1006</v>
      </c>
      <c r="BL1" s="16" t="s">
        <v>555</v>
      </c>
      <c r="BM1" s="16" t="s">
        <v>740</v>
      </c>
      <c r="BN1" s="16" t="s">
        <v>1008</v>
      </c>
      <c r="BO1" s="16" t="s">
        <v>586</v>
      </c>
      <c r="BP1" s="16" t="s">
        <v>742</v>
      </c>
      <c r="BQ1" s="16" t="s">
        <v>1032</v>
      </c>
      <c r="BR1" s="16" t="s">
        <v>587</v>
      </c>
      <c r="BS1" s="16" t="s">
        <v>743</v>
      </c>
      <c r="BT1" s="16" t="s">
        <v>1037</v>
      </c>
      <c r="BU1" s="16" t="s">
        <v>1038</v>
      </c>
      <c r="BV1" s="16" t="s">
        <v>1039</v>
      </c>
      <c r="BW1" s="16" t="s">
        <v>1040</v>
      </c>
      <c r="BX1" s="16" t="s">
        <v>588</v>
      </c>
      <c r="BY1" s="16" t="s">
        <v>745</v>
      </c>
    </row>
    <row r="2" spans="1:77" x14ac:dyDescent="0.2">
      <c r="A2" s="17">
        <v>114504780365</v>
      </c>
      <c r="B2" s="8" t="s">
        <v>14</v>
      </c>
      <c r="C2" s="8" t="s">
        <v>116</v>
      </c>
      <c r="D2" s="8" t="s">
        <v>85</v>
      </c>
      <c r="E2" s="8" t="s">
        <v>1174</v>
      </c>
      <c r="F2" s="8" t="s">
        <v>85</v>
      </c>
      <c r="G2" s="8" t="s">
        <v>1176</v>
      </c>
      <c r="H2" s="8" t="s">
        <v>85</v>
      </c>
      <c r="I2" s="8" t="s">
        <v>85</v>
      </c>
      <c r="J2" s="8" t="s">
        <v>163</v>
      </c>
      <c r="K2" s="8" t="s">
        <v>85</v>
      </c>
      <c r="L2" s="8" t="s">
        <v>163</v>
      </c>
      <c r="M2" s="8" t="s">
        <v>85</v>
      </c>
      <c r="N2" s="8" t="s">
        <v>1177</v>
      </c>
      <c r="O2" s="8" t="s">
        <v>1178</v>
      </c>
      <c r="P2" s="8" t="s">
        <v>1179</v>
      </c>
      <c r="Q2" s="8" t="s">
        <v>836</v>
      </c>
      <c r="R2" s="8" t="s">
        <v>85</v>
      </c>
      <c r="S2" s="8" t="s">
        <v>85</v>
      </c>
      <c r="T2" s="8" t="s">
        <v>85</v>
      </c>
      <c r="U2" s="8" t="s">
        <v>85</v>
      </c>
      <c r="V2" s="8" t="s">
        <v>86</v>
      </c>
      <c r="W2" s="8" t="s">
        <v>85</v>
      </c>
      <c r="X2" s="8" t="s">
        <v>844</v>
      </c>
      <c r="Y2" s="8" t="s">
        <v>163</v>
      </c>
      <c r="Z2" s="8" t="s">
        <v>847</v>
      </c>
      <c r="AA2" s="8" t="s">
        <v>848</v>
      </c>
      <c r="AB2" s="8" t="s">
        <v>847</v>
      </c>
      <c r="AC2" s="8" t="s">
        <v>847</v>
      </c>
      <c r="AD2" s="8" t="s">
        <v>848</v>
      </c>
      <c r="AE2" s="8" t="s">
        <v>848</v>
      </c>
      <c r="AF2" s="8" t="s">
        <v>847</v>
      </c>
      <c r="AG2" s="8" t="s">
        <v>847</v>
      </c>
      <c r="AH2" s="8" t="s">
        <v>870</v>
      </c>
      <c r="AI2" s="8" t="s">
        <v>848</v>
      </c>
      <c r="AJ2" s="8" t="s">
        <v>848</v>
      </c>
      <c r="AK2" s="8" t="s">
        <v>847</v>
      </c>
      <c r="AL2" s="8" t="s">
        <v>848</v>
      </c>
      <c r="AN2" s="17">
        <v>114504780365</v>
      </c>
      <c r="AO2" s="8" t="s">
        <v>14</v>
      </c>
      <c r="AP2" s="8" cm="1">
        <f t="array" ref="AP2">_xlfn.IFS(C2="Mucho",1,C2="Más o menos",0.5,C2="Nada",0)</f>
        <v>1</v>
      </c>
      <c r="AQ2" s="8" cm="1">
        <f t="array" ref="AQ2">_xlfn.IFS(D2="Sí",0,D2="No estoy segura/seguro",0.5,D2="No",1)</f>
        <v>0</v>
      </c>
      <c r="AR2" s="8" cm="1">
        <f t="array" ref="AR2">_xlfn.IFS(E2="Sí, contamos con un área especializada",1,E2="No contamos con un área especializada",0)</f>
        <v>1</v>
      </c>
      <c r="AS2" s="8" cm="1">
        <f t="array" ref="AS2">_xlfn.IFS(F2="Sí",0,F2="No sé / no estoy seguro (a)",0.5,F2="No",1)</f>
        <v>0</v>
      </c>
      <c r="AT2" s="8" cm="1">
        <f t="array" ref="AT2">_xlfn.IFS(G2="Sí, creo que es necesario tener un área específica para brindar información y atender dudas",1,G2="No, creo que no es necesario ya que esa atención se puede dar directamente en la ventanilla destinada para cada trámite",0)</f>
        <v>0</v>
      </c>
      <c r="AU2" s="8" cm="1">
        <f t="array" ref="AU2">_xlfn.IFS(H2="Sí",1,H2="No recuerdo",0.5,H2="No",0)</f>
        <v>1</v>
      </c>
      <c r="AV2" s="8" cm="1">
        <f t="array" ref="AV2">_xlfn.IFS(I2="Sí",1,I2="No recuerdo",0.5,I2="No",0)</f>
        <v>1</v>
      </c>
      <c r="AW2" s="8" cm="1">
        <f t="array" ref="AW2">_xlfn.IFS(J2="Sí",1,J2="No recuerdo",0.5,J2="No",0)</f>
        <v>0.5</v>
      </c>
      <c r="AX2" s="8" cm="1">
        <f t="array" ref="AX2">_xlfn.IFS(K2="Sí",1,K2="No recuerdo",0.5,K2="No",0)</f>
        <v>1</v>
      </c>
      <c r="AY2" s="8" cm="1">
        <f t="array" ref="AY2">_xlfn.IFS(L2="Sí",1,L2="No recuerdo",0.5,L2="No",0)</f>
        <v>0.5</v>
      </c>
      <c r="AZ2" s="8" cm="1">
        <f t="array" ref="AZ2">_xlfn.IFS(M2="Sí",1,M2="No recuerdo",0.5,M2="No",0)</f>
        <v>1</v>
      </c>
      <c r="BA2" s="8" cm="1">
        <f t="array" ref="BA2">_xlfn.IFS(N2="Sí",1,N2="No sé/ no recuerdo",0.5,N2="No",0)</f>
        <v>0.5</v>
      </c>
      <c r="BB2" s="8" cm="1">
        <f t="array" ref="BB2">_xlfn.IFS(O2="Actualmente considero que el personal que atiende el trámite de licencia de conducir necesita más capacitaciones para desarrollar sus labores de manera efectiva",0,O2="Actualmente considero que el personal que atiende el trámite de licencia de conducir NO necesita más capacitaciones para desarrollar sus labores de manera efectiva",1)</f>
        <v>1</v>
      </c>
      <c r="BC2" s="8" cm="1">
        <f t="array" ref="BC2">_xlfn.IFS(P2="Actualmente considero que el número de personal para atender el trámite de licencia de conducir es suficiente",1,P2="Actualmente considero que el número de personal para atender el trámite de licencia de conducir NO es suficiente",0)</f>
        <v>1</v>
      </c>
      <c r="BD2" s="8" cm="1">
        <f t="array" ref="BD2">_xlfn.IFS(Q2="Pienso que mi desempeño es bueno",1,Q2="Pienso que mi desempeño no es ni bueno ni malo (regular)",0.5,Q2="Pienso que mi desempeño no es bueno",0)</f>
        <v>1</v>
      </c>
      <c r="BE2" s="8" cm="1">
        <f t="array" ref="BE2">_xlfn.IFS(R2="Sí",1,R2="No",0)</f>
        <v>1</v>
      </c>
      <c r="BF2" s="8" cm="1">
        <f t="array" ref="BF2">_xlfn.IFS(S2="Sí",1,S2="No",0)</f>
        <v>1</v>
      </c>
      <c r="BG2" s="8" cm="1">
        <f t="array" ref="BG2">_xlfn.IFS(T2="Sí",1,T2="No",0)</f>
        <v>1</v>
      </c>
      <c r="BH2" s="8" cm="1">
        <f t="array" ref="BH2">_xlfn.IFS(U2="Sí",1,U2="No",0)</f>
        <v>1</v>
      </c>
      <c r="BI2" s="8" cm="1">
        <f t="array" ref="BI2">_xlfn.IFS(V2="Sí",0,V2="No sé / no estoy segura (o)",0.5,V2="No",1)</f>
        <v>1</v>
      </c>
      <c r="BJ2" s="8" cm="1">
        <f t="array" ref="BJ2">_xlfn.IFS(W2="Sí",1,W2="No lo sé",0.5,W2="No",0)</f>
        <v>1</v>
      </c>
      <c r="BK2" s="8" cm="1">
        <f t="array" ref="BK2">_xlfn.IFS(X2="Es un buen ambiente de trabajo",1,X2="No estoy segura (o)",0.5,X2="Es un mal ambiente de trabajo",0)</f>
        <v>1</v>
      </c>
      <c r="BL2" s="8" cm="1">
        <f t="array" ref="BL2">_xlfn.IFS(Y2="Sí",1,Y2="No recuerdo",0.5,Y2="No",0)</f>
        <v>0.5</v>
      </c>
      <c r="BM2" s="8" cm="1">
        <f t="array" ref="BM2">_xlfn.IFS(Z2="De acuerdo",1,Z2="Ni de acuerdo ni en desacuerdo",0.5,Z2="En desacuerdo",0)</f>
        <v>1</v>
      </c>
      <c r="BN2" s="8" cm="1">
        <f t="array" ref="BN2">_xlfn.IFS(AA2="De acuerdo",0,AA2="Ni de acuerdo ni en desacuerdo",0.5,AA2="En desacuerdo",1)</f>
        <v>1</v>
      </c>
      <c r="BO2" s="8" cm="1">
        <f t="array" ref="BO2">_xlfn.IFS(AB2="De acuerdo",1,AB2="Ni de acuerdo ni en desacuerdo",0.5,AB2="En desacuerdo",0)</f>
        <v>1</v>
      </c>
      <c r="BP2" s="8" cm="1">
        <f t="array" ref="BP2">_xlfn.IFS(AC2="De acuerdo",1,AC2="Ni de acuerdo ni en desacuerdo",0.5,AC2="En desacuerdo",0)</f>
        <v>1</v>
      </c>
      <c r="BQ2" s="8" cm="1">
        <f t="array" ref="BQ2">_xlfn.IFS(AD2="De acuerdo",0,AD2="Ni de acuerdo ni en desacuerdo",0.5,AD2="En desacuerdo",1)</f>
        <v>1</v>
      </c>
      <c r="BR2" s="8" cm="1">
        <f t="array" ref="BR2">_xlfn.IFS(AE2="De acuerdo",0,AE2="Ni de acuerdo ni en desacuerdo",0.5,AE2="En desacuerdo",1)</f>
        <v>1</v>
      </c>
      <c r="BS2" s="8" cm="1">
        <f t="array" ref="BS2">_xlfn.IFS(AF2="De acuerdo",1,AF2="Ni de acuerdo ni en desacuerdo",0.5,AF2="En desacuerdo",0)</f>
        <v>1</v>
      </c>
      <c r="BT2" s="8" cm="1">
        <f t="array" ref="BT2">_xlfn.IFS(AG2="De acuerdo",1,AG2="Ni de acuerdo ni en desacuerdo",0.5,AG2="En desacuerdo",0)</f>
        <v>1</v>
      </c>
      <c r="BU2" s="8" cm="1">
        <f t="array" ref="BU2">_xlfn.IFS(AH2="De acuerdo",0,AH2="Ni de acuerdo ni en desacuerdo",0.5,AH2="En desacuerdo",1)</f>
        <v>0.5</v>
      </c>
      <c r="BV2" s="8" cm="1">
        <f t="array" ref="BV2">_xlfn.IFS(AI2="De acuerdo",0,AI2="Ni de acuerdo ni en desacuerdo",0.5,AI2="En desacuerdo",1)</f>
        <v>1</v>
      </c>
      <c r="BW2" s="8" cm="1">
        <f t="array" ref="BW2">_xlfn.IFS(AJ2="De acuerdo",0,AJ2="Ni de acuerdo ni en desacuerdo",0.5,AJ2="En desacuerdo",1)</f>
        <v>1</v>
      </c>
      <c r="BX2" s="8" cm="1">
        <f t="array" ref="BX2">_xlfn.IFS(AK2="De acuerdo",1,AK2="Ni de acuerdo ni en desacuerdo",0.5,AK2="En desacuerdo",0)</f>
        <v>1</v>
      </c>
      <c r="BY2" s="8" cm="1">
        <f t="array" ref="BY2">_xlfn.IFS(AL2="De acuerdo",0,AL2="Ni de acuerdo ni en desacuerdo",0.5,AL2="En desacuerdo",1)</f>
        <v>1</v>
      </c>
    </row>
    <row r="3" spans="1:77" x14ac:dyDescent="0.2">
      <c r="A3" s="17">
        <v>114504779006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N3" s="17">
        <v>114504779006</v>
      </c>
      <c r="AO3" s="8"/>
      <c r="AP3" s="8" t="e" cm="1">
        <f t="array" ref="AP3">_xlfn.IFS(C3="Mucho",1,C3="Más o menos",0.5,C3="Nada",0)</f>
        <v>#N/A</v>
      </c>
      <c r="AQ3" s="8" t="e" cm="1">
        <f t="array" ref="AQ3">_xlfn.IFS(D3="Sí",0,D3="No estoy segura/seguro",0.5,D3="No",1)</f>
        <v>#N/A</v>
      </c>
      <c r="AR3" s="8" t="e" cm="1">
        <f t="array" ref="AR3">_xlfn.IFS(E3="Sí, contamos con un área especializada",1,E3="No contamos con un área especializada",0)</f>
        <v>#N/A</v>
      </c>
      <c r="AS3" s="8" t="e" cm="1">
        <f t="array" ref="AS3">_xlfn.IFS(F3="Sí",0,F3="No sé / no estoy seguro (a)",0.5,F3="No",1)</f>
        <v>#N/A</v>
      </c>
      <c r="AT3" s="8" t="e" cm="1">
        <f t="array" ref="AT3">_xlfn.IFS(G3="Sí, creo que es necesario tener un área específica para brindar información y atender dudas",1,G3="No, creo que no es necesario ya que esa atención se puede dar directamente en la ventanilla destinada para cada trámite",0)</f>
        <v>#N/A</v>
      </c>
      <c r="AU3" s="8" t="e" cm="1">
        <f t="array" ref="AU3">_xlfn.IFS(H3="Sí",1,H3="No recuerdo",0.5,H3="No",0)</f>
        <v>#N/A</v>
      </c>
      <c r="AV3" s="8" t="e" cm="1">
        <f t="array" ref="AV3">_xlfn.IFS(I3="Sí",1,I3="No recuerdo",0.5,I3="No",0)</f>
        <v>#N/A</v>
      </c>
      <c r="AW3" s="8" t="e" cm="1">
        <f t="array" ref="AW3">_xlfn.IFS(J3="Sí",1,J3="No recuerdo",0.5,J3="No",0)</f>
        <v>#N/A</v>
      </c>
      <c r="AX3" s="8" t="e" cm="1">
        <f t="array" ref="AX3">_xlfn.IFS(K3="Sí",1,K3="No recuerdo",0.5,K3="No",0)</f>
        <v>#N/A</v>
      </c>
      <c r="AY3" s="8" t="e" cm="1">
        <f t="array" ref="AY3">_xlfn.IFS(L3="Sí",1,L3="No recuerdo",0.5,L3="No",0)</f>
        <v>#N/A</v>
      </c>
      <c r="AZ3" s="8" t="e" cm="1">
        <f t="array" ref="AZ3">_xlfn.IFS(M3="Sí",1,M3="No recuerdo",0.5,M3="No",0)</f>
        <v>#N/A</v>
      </c>
      <c r="BA3" s="8" t="e" cm="1">
        <f t="array" ref="BA3">_xlfn.IFS(N3="Sí",1,N3="No sé/ no recuerdo",0.5,N3="No",0)</f>
        <v>#N/A</v>
      </c>
      <c r="BB3" s="8" t="e" cm="1">
        <f t="array" ref="BB3">_xlfn.IFS(O3="Actualmente considero que el personal que atiende el trámite de licencia de conducir necesita más capacitaciones para desarrollar sus labores de manera efectiva",0,O3="Actualmente considero que el personal que atiende el trámite de licencia de conducir NO necesita más capacitaciones para desarrollar sus labores de manera efectiva",1)</f>
        <v>#N/A</v>
      </c>
      <c r="BC3" s="8" t="e" cm="1">
        <f t="array" ref="BC3">_xlfn.IFS(P3="Actualmente considero que el número de personal para atender el trámite de licencia de conducir es suficiente",1,P3="Actualmente considero que el número de personal para atender el trámite de licencia de conducir NO es suficiente",0)</f>
        <v>#N/A</v>
      </c>
      <c r="BD3" s="8" t="e" cm="1">
        <f t="array" ref="BD3">_xlfn.IFS(Q3="Pienso que mi desempeño es bueno",1,Q3="Pienso que mi desempeño no es ni bueno ni malo (regular)",0.5,Q3="Pienso que mi desempeño no es bueno",0)</f>
        <v>#N/A</v>
      </c>
      <c r="BE3" s="8" t="e" cm="1">
        <f t="array" ref="BE3">_xlfn.IFS(R3="Sí",1,R3="No",0)</f>
        <v>#N/A</v>
      </c>
      <c r="BF3" s="8" t="e" cm="1">
        <f t="array" ref="BF3">_xlfn.IFS(S3="Sí",1,S3="No",0)</f>
        <v>#N/A</v>
      </c>
      <c r="BG3" s="8" t="e" cm="1">
        <f t="array" ref="BG3">_xlfn.IFS(T3="Sí",1,T3="No",0)</f>
        <v>#N/A</v>
      </c>
      <c r="BH3" s="8" t="e" cm="1">
        <f t="array" ref="BH3">_xlfn.IFS(U3="Sí",1,U3="No",0)</f>
        <v>#N/A</v>
      </c>
      <c r="BI3" s="8" t="e" cm="1">
        <f t="array" ref="BI3">_xlfn.IFS(V3="Sí",0,V3="No sé / no estoy segura (o)",0.5,V3="No",1)</f>
        <v>#N/A</v>
      </c>
      <c r="BJ3" s="8" t="e" cm="1">
        <f t="array" ref="BJ3">_xlfn.IFS(W3="Sí",1,W3="No lo sé",0.5,W3="No",0)</f>
        <v>#N/A</v>
      </c>
      <c r="BK3" s="8" t="e" cm="1">
        <f t="array" ref="BK3">_xlfn.IFS(X3="Es un buen ambiente de trabajo",1,X3="No estoy segura (o)",0.5,X3="Es un mal ambiente de trabajo",0)</f>
        <v>#N/A</v>
      </c>
      <c r="BL3" s="8" t="e" cm="1">
        <f t="array" ref="BL3">_xlfn.IFS(Y3="Sí",1,Y3="No recuerdo",0.5,Y3="No",0)</f>
        <v>#N/A</v>
      </c>
      <c r="BM3" s="8" t="e" cm="1">
        <f t="array" ref="BM3">_xlfn.IFS(Z3="De acuerdo",1,Z3="Ni de acuerdo ni en desacuerdo",0.5,Z3="En desacuerdo",0)</f>
        <v>#N/A</v>
      </c>
      <c r="BN3" s="8" t="e" cm="1">
        <f t="array" ref="BN3">_xlfn.IFS(AA3="De acuerdo",0,AA3="Ni de acuerdo ni en desacuerdo",0.5,AA3="En desacuerdo",1)</f>
        <v>#N/A</v>
      </c>
      <c r="BO3" s="8" t="e" cm="1">
        <f t="array" ref="BO3">_xlfn.IFS(AB3="De acuerdo",1,AB3="Ni de acuerdo ni en desacuerdo",0.5,AB3="En desacuerdo",0)</f>
        <v>#N/A</v>
      </c>
      <c r="BP3" s="8" t="e" cm="1">
        <f t="array" ref="BP3">_xlfn.IFS(AC3="De acuerdo",1,AC3="Ni de acuerdo ni en desacuerdo",0.5,AC3="En desacuerdo",0)</f>
        <v>#N/A</v>
      </c>
      <c r="BQ3" s="8" t="e" cm="1">
        <f t="array" ref="BQ3">_xlfn.IFS(AD3="De acuerdo",0,AD3="Ni de acuerdo ni en desacuerdo",0.5,AD3="En desacuerdo",1)</f>
        <v>#N/A</v>
      </c>
      <c r="BR3" s="8" t="e" cm="1">
        <f t="array" ref="BR3">_xlfn.IFS(AE3="De acuerdo",0,AE3="Ni de acuerdo ni en desacuerdo",0.5,AE3="En desacuerdo",1)</f>
        <v>#N/A</v>
      </c>
      <c r="BS3" s="8" t="e" cm="1">
        <f t="array" ref="BS3">_xlfn.IFS(AF3="De acuerdo",1,AF3="Ni de acuerdo ni en desacuerdo",0.5,AF3="En desacuerdo",0)</f>
        <v>#N/A</v>
      </c>
      <c r="BT3" s="8" t="e" cm="1">
        <f t="array" ref="BT3">_xlfn.IFS(AG3="De acuerdo",1,AG3="Ni de acuerdo ni en desacuerdo",0.5,AG3="En desacuerdo",0)</f>
        <v>#N/A</v>
      </c>
      <c r="BU3" s="8" t="e" cm="1">
        <f t="array" ref="BU3">_xlfn.IFS(AH3="De acuerdo",0,AH3="Ni de acuerdo ni en desacuerdo",0.5,AH3="En desacuerdo",1)</f>
        <v>#N/A</v>
      </c>
      <c r="BV3" s="8" t="e" cm="1">
        <f t="array" ref="BV3">_xlfn.IFS(AI3="De acuerdo",0,AI3="Ni de acuerdo ni en desacuerdo",0.5,AI3="En desacuerdo",1)</f>
        <v>#N/A</v>
      </c>
      <c r="BW3" s="8" t="e" cm="1">
        <f t="array" ref="BW3">_xlfn.IFS(AJ3="De acuerdo",0,AJ3="Ni de acuerdo ni en desacuerdo",0.5,AJ3="En desacuerdo",1)</f>
        <v>#N/A</v>
      </c>
      <c r="BX3" s="8" t="e" cm="1">
        <f t="array" ref="BX3">_xlfn.IFS(AK3="De acuerdo",1,AK3="Ni de acuerdo ni en desacuerdo",0.5,AK3="En desacuerdo",0)</f>
        <v>#N/A</v>
      </c>
      <c r="BY3" s="8" t="e" cm="1">
        <f t="array" ref="BY3">_xlfn.IFS(AL3="De acuerdo",0,AL3="Ni de acuerdo ni en desacuerdo",0.5,AL3="En desacuerdo",1)</f>
        <v>#N/A</v>
      </c>
    </row>
    <row r="4" spans="1:77" x14ac:dyDescent="0.2">
      <c r="A4" s="17">
        <v>114504589929</v>
      </c>
      <c r="B4" s="8" t="s">
        <v>15</v>
      </c>
      <c r="C4" s="8" t="s">
        <v>116</v>
      </c>
      <c r="D4" s="8" t="s">
        <v>86</v>
      </c>
      <c r="E4" s="8" t="s">
        <v>1174</v>
      </c>
      <c r="F4" s="8" t="s">
        <v>85</v>
      </c>
      <c r="G4" s="8" t="s">
        <v>1176</v>
      </c>
      <c r="H4" s="8" t="s">
        <v>85</v>
      </c>
      <c r="I4" s="8" t="s">
        <v>85</v>
      </c>
      <c r="J4" s="8" t="s">
        <v>85</v>
      </c>
      <c r="K4" s="8" t="s">
        <v>85</v>
      </c>
      <c r="L4" s="8" t="s">
        <v>86</v>
      </c>
      <c r="M4" s="8" t="s">
        <v>86</v>
      </c>
      <c r="N4" s="8" t="s">
        <v>86</v>
      </c>
      <c r="O4" s="8" t="s">
        <v>1178</v>
      </c>
      <c r="P4" s="8" t="s">
        <v>1179</v>
      </c>
      <c r="Q4" s="8" t="s">
        <v>836</v>
      </c>
      <c r="R4" s="8" t="s">
        <v>85</v>
      </c>
      <c r="S4" s="8" t="s">
        <v>85</v>
      </c>
      <c r="T4" s="8" t="s">
        <v>86</v>
      </c>
      <c r="U4" s="8" t="s">
        <v>85</v>
      </c>
      <c r="V4" s="8" t="s">
        <v>86</v>
      </c>
      <c r="W4" s="8" t="s">
        <v>85</v>
      </c>
      <c r="X4" s="8" t="s">
        <v>844</v>
      </c>
      <c r="Y4" s="8" t="s">
        <v>86</v>
      </c>
      <c r="Z4" s="8" t="s">
        <v>847</v>
      </c>
      <c r="AA4" s="8" t="s">
        <v>848</v>
      </c>
      <c r="AB4" s="8" t="s">
        <v>847</v>
      </c>
      <c r="AC4" s="8" t="s">
        <v>847</v>
      </c>
      <c r="AD4" s="8" t="s">
        <v>848</v>
      </c>
      <c r="AE4" s="8" t="s">
        <v>848</v>
      </c>
      <c r="AF4" s="8" t="s">
        <v>847</v>
      </c>
      <c r="AG4" s="8" t="s">
        <v>847</v>
      </c>
      <c r="AH4" s="8" t="s">
        <v>848</v>
      </c>
      <c r="AI4" s="8" t="s">
        <v>848</v>
      </c>
      <c r="AJ4" s="8" t="s">
        <v>848</v>
      </c>
      <c r="AK4" s="8" t="s">
        <v>847</v>
      </c>
      <c r="AL4" s="8" t="s">
        <v>848</v>
      </c>
      <c r="AN4" s="17">
        <v>114504589929</v>
      </c>
      <c r="AO4" s="8" t="s">
        <v>15</v>
      </c>
      <c r="AP4" s="8" cm="1">
        <f t="array" ref="AP4">_xlfn.IFS(C4="Mucho",1,C4="Más o menos",0.5,C4="Nada",0)</f>
        <v>1</v>
      </c>
      <c r="AQ4" s="8" cm="1">
        <f t="array" ref="AQ4">_xlfn.IFS(D4="Sí",0,D4="No estoy segura/seguro",0.5,D4="No",1)</f>
        <v>1</v>
      </c>
      <c r="AR4" s="8" cm="1">
        <f t="array" ref="AR4">_xlfn.IFS(E4="Sí, contamos con un área especializada",1,E4="No contamos con un área especializada",0)</f>
        <v>1</v>
      </c>
      <c r="AS4" s="8" cm="1">
        <f t="array" ref="AS4">_xlfn.IFS(F4="Sí",0,F4="No sé / no estoy seguro (a)",0.5,F4="No",1)</f>
        <v>0</v>
      </c>
      <c r="AT4" s="8" cm="1">
        <f t="array" ref="AT4">_xlfn.IFS(G4="Sí, creo que es necesario tener un área específica para brindar información y atender dudas",1,G4="No, creo que no es necesario ya que esa atención se puede dar directamente en la ventanilla destinada para cada trámite",0)</f>
        <v>0</v>
      </c>
      <c r="AU4" s="8" cm="1">
        <f t="array" ref="AU4">_xlfn.IFS(H4="Sí",1,H4="No recuerdo",0.5,H4="No",0)</f>
        <v>1</v>
      </c>
      <c r="AV4" s="8" cm="1">
        <f t="array" ref="AV4">_xlfn.IFS(I4="Sí",1,I4="No recuerdo",0.5,I4="No",0)</f>
        <v>1</v>
      </c>
      <c r="AW4" s="8" cm="1">
        <f t="array" ref="AW4">_xlfn.IFS(J4="Sí",1,J4="No recuerdo",0.5,J4="No",0)</f>
        <v>1</v>
      </c>
      <c r="AX4" s="8" cm="1">
        <f t="array" ref="AX4">_xlfn.IFS(K4="Sí",1,K4="No recuerdo",0.5,K4="No",0)</f>
        <v>1</v>
      </c>
      <c r="AY4" s="8" cm="1">
        <f t="array" ref="AY4">_xlfn.IFS(L4="Sí",1,L4="No recuerdo",0.5,L4="No",0)</f>
        <v>0</v>
      </c>
      <c r="AZ4" s="8" cm="1">
        <f t="array" ref="AZ4">_xlfn.IFS(M4="Sí",1,M4="No recuerdo",0.5,M4="No",0)</f>
        <v>0</v>
      </c>
      <c r="BA4" s="8" cm="1">
        <f t="array" ref="BA4">_xlfn.IFS(N4="Sí",1,N4="No sé/ no recuerdo",0.5,N4="No",0)</f>
        <v>0</v>
      </c>
      <c r="BB4" s="8" cm="1">
        <f t="array" ref="BB4">_xlfn.IFS(O4="Actualmente considero que el personal que atiende el trámite de licencia de conducir necesita más capacitaciones para desarrollar sus labores de manera efectiva",0,O4="Actualmente considero que el personal que atiende el trámite de licencia de conducir NO necesita más capacitaciones para desarrollar sus labores de manera efectiva",1)</f>
        <v>1</v>
      </c>
      <c r="BC4" s="8" cm="1">
        <f t="array" ref="BC4">_xlfn.IFS(P4="Actualmente considero que el número de personal para atender el trámite de licencia de conducir es suficiente",1,P4="Actualmente considero que el número de personal para atender el trámite de licencia de conducir NO es suficiente",0)</f>
        <v>1</v>
      </c>
      <c r="BD4" s="8" cm="1">
        <f t="array" ref="BD4">_xlfn.IFS(Q4="Pienso que mi desempeño es bueno",1,Q4="Pienso que mi desempeño no es ni bueno ni malo (regular)",0.5,Q4="Pienso que mi desempeño no es bueno",0)</f>
        <v>1</v>
      </c>
      <c r="BE4" s="8" cm="1">
        <f t="array" ref="BE4">_xlfn.IFS(R4="Sí",1,R4="No",0)</f>
        <v>1</v>
      </c>
      <c r="BF4" s="8" cm="1">
        <f t="array" ref="BF4">_xlfn.IFS(S4="Sí",1,S4="No",0)</f>
        <v>1</v>
      </c>
      <c r="BG4" s="8" cm="1">
        <f t="array" ref="BG4">_xlfn.IFS(T4="Sí",1,T4="No",0)</f>
        <v>0</v>
      </c>
      <c r="BH4" s="8" cm="1">
        <f t="array" ref="BH4">_xlfn.IFS(U4="Sí",1,U4="No",0)</f>
        <v>1</v>
      </c>
      <c r="BI4" s="8" cm="1">
        <f t="array" ref="BI4">_xlfn.IFS(V4="Sí",0,V4="No sé / no estoy segura (o)",0.5,V4="No",1)</f>
        <v>1</v>
      </c>
      <c r="BJ4" s="8" cm="1">
        <f t="array" ref="BJ4">_xlfn.IFS(W4="Sí",1,W4="No lo sé",0.5,W4="No",0)</f>
        <v>1</v>
      </c>
      <c r="BK4" s="8" cm="1">
        <f t="array" ref="BK4">_xlfn.IFS(X4="Es un buen ambiente de trabajo",1,X4="No estoy segura (o)",0.5,X4="Es un mal ambiente de trabajo",0)</f>
        <v>1</v>
      </c>
      <c r="BL4" s="8" cm="1">
        <f t="array" ref="BL4">_xlfn.IFS(Y4="Sí",1,Y4="No recuerdo",0.5,Y4="No",0)</f>
        <v>0</v>
      </c>
      <c r="BM4" s="8" cm="1">
        <f t="array" ref="BM4">_xlfn.IFS(Z4="De acuerdo",1,Z4="Ni de acuerdo ni en desacuerdo",0.5,Z4="En desacuerdo",0)</f>
        <v>1</v>
      </c>
      <c r="BN4" s="8" cm="1">
        <f t="array" ref="BN4">_xlfn.IFS(AA4="De acuerdo",0,AA4="Ni de acuerdo ni en desacuerdo",0.5,AA4="En desacuerdo",1)</f>
        <v>1</v>
      </c>
      <c r="BO4" s="8" cm="1">
        <f t="array" ref="BO4">_xlfn.IFS(AB4="De acuerdo",1,AB4="Ni de acuerdo ni en desacuerdo",0.5,AB4="En desacuerdo",0)</f>
        <v>1</v>
      </c>
      <c r="BP4" s="8" cm="1">
        <f t="array" ref="BP4">_xlfn.IFS(AC4="De acuerdo",1,AC4="Ni de acuerdo ni en desacuerdo",0.5,AC4="En desacuerdo",0)</f>
        <v>1</v>
      </c>
      <c r="BQ4" s="8" cm="1">
        <f t="array" ref="BQ4">_xlfn.IFS(AD4="De acuerdo",0,AD4="Ni de acuerdo ni en desacuerdo",0.5,AD4="En desacuerdo",1)</f>
        <v>1</v>
      </c>
      <c r="BR4" s="8" cm="1">
        <f t="array" ref="BR4">_xlfn.IFS(AE4="De acuerdo",0,AE4="Ni de acuerdo ni en desacuerdo",0.5,AE4="En desacuerdo",1)</f>
        <v>1</v>
      </c>
      <c r="BS4" s="8" cm="1">
        <f t="array" ref="BS4">_xlfn.IFS(AF4="De acuerdo",1,AF4="Ni de acuerdo ni en desacuerdo",0.5,AF4="En desacuerdo",0)</f>
        <v>1</v>
      </c>
      <c r="BT4" s="8" cm="1">
        <f t="array" ref="BT4">_xlfn.IFS(AG4="De acuerdo",1,AG4="Ni de acuerdo ni en desacuerdo",0.5,AG4="En desacuerdo",0)</f>
        <v>1</v>
      </c>
      <c r="BU4" s="8" cm="1">
        <f t="array" ref="BU4">_xlfn.IFS(AH4="De acuerdo",0,AH4="Ni de acuerdo ni en desacuerdo",0.5,AH4="En desacuerdo",1)</f>
        <v>1</v>
      </c>
      <c r="BV4" s="8" cm="1">
        <f t="array" ref="BV4">_xlfn.IFS(AI4="De acuerdo",0,AI4="Ni de acuerdo ni en desacuerdo",0.5,AI4="En desacuerdo",1)</f>
        <v>1</v>
      </c>
      <c r="BW4" s="8" cm="1">
        <f t="array" ref="BW4">_xlfn.IFS(AJ4="De acuerdo",0,AJ4="Ni de acuerdo ni en desacuerdo",0.5,AJ4="En desacuerdo",1)</f>
        <v>1</v>
      </c>
      <c r="BX4" s="8" cm="1">
        <f t="array" ref="BX4">_xlfn.IFS(AK4="De acuerdo",1,AK4="Ni de acuerdo ni en desacuerdo",0.5,AK4="En desacuerdo",0)</f>
        <v>1</v>
      </c>
      <c r="BY4" s="8" cm="1">
        <f t="array" ref="BY4">_xlfn.IFS(AL4="De acuerdo",0,AL4="Ni de acuerdo ni en desacuerdo",0.5,AL4="En desacuerdo",1)</f>
        <v>1</v>
      </c>
    </row>
    <row r="5" spans="1:77" x14ac:dyDescent="0.2">
      <c r="A5" s="17">
        <v>114504267206</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N5" s="17">
        <v>114504267206</v>
      </c>
      <c r="AO5" s="8"/>
      <c r="AP5" s="8" t="e" cm="1">
        <f t="array" ref="AP5">_xlfn.IFS(C5="Mucho",1,C5="Más o menos",0.5,C5="Nada",0)</f>
        <v>#N/A</v>
      </c>
      <c r="AQ5" s="8" t="e" cm="1">
        <f t="array" ref="AQ5">_xlfn.IFS(D5="Sí",0,D5="No estoy segura/seguro",0.5,D5="No",1)</f>
        <v>#N/A</v>
      </c>
      <c r="AR5" s="8" t="e" cm="1">
        <f t="array" ref="AR5">_xlfn.IFS(E5="Sí, contamos con un área especializada",1,E5="No contamos con un área especializada",0)</f>
        <v>#N/A</v>
      </c>
      <c r="AS5" s="8" t="e" cm="1">
        <f t="array" ref="AS5">_xlfn.IFS(F5="Sí",0,F5="No sé / no estoy seguro (a)",0.5,F5="No",1)</f>
        <v>#N/A</v>
      </c>
      <c r="AT5" s="8" t="e" cm="1">
        <f t="array" ref="AT5">_xlfn.IFS(G5="Sí, creo que es necesario tener un área específica para brindar información y atender dudas",1,G5="No, creo que no es necesario ya que esa atención se puede dar directamente en la ventanilla destinada para cada trámite",0)</f>
        <v>#N/A</v>
      </c>
      <c r="AU5" s="8" t="e" cm="1">
        <f t="array" ref="AU5">_xlfn.IFS(H5="Sí",1,H5="No recuerdo",0.5,H5="No",0)</f>
        <v>#N/A</v>
      </c>
      <c r="AV5" s="8" t="e" cm="1">
        <f t="array" ref="AV5">_xlfn.IFS(I5="Sí",1,I5="No recuerdo",0.5,I5="No",0)</f>
        <v>#N/A</v>
      </c>
      <c r="AW5" s="8" t="e" cm="1">
        <f t="array" ref="AW5">_xlfn.IFS(J5="Sí",1,J5="No recuerdo",0.5,J5="No",0)</f>
        <v>#N/A</v>
      </c>
      <c r="AX5" s="8" t="e" cm="1">
        <f t="array" ref="AX5">_xlfn.IFS(K5="Sí",1,K5="No recuerdo",0.5,K5="No",0)</f>
        <v>#N/A</v>
      </c>
      <c r="AY5" s="8" t="e" cm="1">
        <f t="array" ref="AY5">_xlfn.IFS(L5="Sí",1,L5="No recuerdo",0.5,L5="No",0)</f>
        <v>#N/A</v>
      </c>
      <c r="AZ5" s="8" t="e" cm="1">
        <f t="array" ref="AZ5">_xlfn.IFS(M5="Sí",1,M5="No recuerdo",0.5,M5="No",0)</f>
        <v>#N/A</v>
      </c>
      <c r="BA5" s="8" t="e" cm="1">
        <f t="array" ref="BA5">_xlfn.IFS(N5="Sí",1,N5="No sé/ no recuerdo",0.5,N5="No",0)</f>
        <v>#N/A</v>
      </c>
      <c r="BB5" s="8" t="e" cm="1">
        <f t="array" ref="BB5">_xlfn.IFS(O5="Actualmente considero que el personal que atiende el trámite de licencia de conducir necesita más capacitaciones para desarrollar sus labores de manera efectiva",0,O5="Actualmente considero que el personal que atiende el trámite de licencia de conducir NO necesita más capacitaciones para desarrollar sus labores de manera efectiva",1)</f>
        <v>#N/A</v>
      </c>
      <c r="BC5" s="8" t="e" cm="1">
        <f t="array" ref="BC5">_xlfn.IFS(P5="Actualmente considero que el número de personal para atender el trámite de licencia de conducir es suficiente",1,P5="Actualmente considero que el número de personal para atender el trámite de licencia de conducir NO es suficiente",0)</f>
        <v>#N/A</v>
      </c>
      <c r="BD5" s="8" t="e" cm="1">
        <f t="array" ref="BD5">_xlfn.IFS(Q5="Pienso que mi desempeño es bueno",1,Q5="Pienso que mi desempeño no es ni bueno ni malo (regular)",0.5,Q5="Pienso que mi desempeño no es bueno",0)</f>
        <v>#N/A</v>
      </c>
      <c r="BE5" s="8" t="e" cm="1">
        <f t="array" ref="BE5">_xlfn.IFS(R5="Sí",1,R5="No",0)</f>
        <v>#N/A</v>
      </c>
      <c r="BF5" s="8" t="e" cm="1">
        <f t="array" ref="BF5">_xlfn.IFS(S5="Sí",1,S5="No",0)</f>
        <v>#N/A</v>
      </c>
      <c r="BG5" s="8" t="e" cm="1">
        <f t="array" ref="BG5">_xlfn.IFS(T5="Sí",1,T5="No",0)</f>
        <v>#N/A</v>
      </c>
      <c r="BH5" s="8" t="e" cm="1">
        <f t="array" ref="BH5">_xlfn.IFS(U5="Sí",1,U5="No",0)</f>
        <v>#N/A</v>
      </c>
      <c r="BI5" s="8" t="e" cm="1">
        <f t="array" ref="BI5">_xlfn.IFS(V5="Sí",0,V5="No sé / no estoy segura (o)",0.5,V5="No",1)</f>
        <v>#N/A</v>
      </c>
      <c r="BJ5" s="8" t="e" cm="1">
        <f t="array" ref="BJ5">_xlfn.IFS(W5="Sí",1,W5="No lo sé",0.5,W5="No",0)</f>
        <v>#N/A</v>
      </c>
      <c r="BK5" s="8" t="e" cm="1">
        <f t="array" ref="BK5">_xlfn.IFS(X5="Es un buen ambiente de trabajo",1,X5="No estoy segura (o)",0.5,X5="Es un mal ambiente de trabajo",0)</f>
        <v>#N/A</v>
      </c>
      <c r="BL5" s="8" t="e" cm="1">
        <f t="array" ref="BL5">_xlfn.IFS(Y5="Sí",1,Y5="No recuerdo",0.5,Y5="No",0)</f>
        <v>#N/A</v>
      </c>
      <c r="BM5" s="8" t="e" cm="1">
        <f t="array" ref="BM5">_xlfn.IFS(Z5="De acuerdo",1,Z5="Ni de acuerdo ni en desacuerdo",0.5,Z5="En desacuerdo",0)</f>
        <v>#N/A</v>
      </c>
      <c r="BN5" s="8" t="e" cm="1">
        <f t="array" ref="BN5">_xlfn.IFS(AA5="De acuerdo",0,AA5="Ni de acuerdo ni en desacuerdo",0.5,AA5="En desacuerdo",1)</f>
        <v>#N/A</v>
      </c>
      <c r="BO5" s="8" t="e" cm="1">
        <f t="array" ref="BO5">_xlfn.IFS(AB5="De acuerdo",1,AB5="Ni de acuerdo ni en desacuerdo",0.5,AB5="En desacuerdo",0)</f>
        <v>#N/A</v>
      </c>
      <c r="BP5" s="8" t="e" cm="1">
        <f t="array" ref="BP5">_xlfn.IFS(AC5="De acuerdo",1,AC5="Ni de acuerdo ni en desacuerdo",0.5,AC5="En desacuerdo",0)</f>
        <v>#N/A</v>
      </c>
      <c r="BQ5" s="8" t="e" cm="1">
        <f t="array" ref="BQ5">_xlfn.IFS(AD5="De acuerdo",0,AD5="Ni de acuerdo ni en desacuerdo",0.5,AD5="En desacuerdo",1)</f>
        <v>#N/A</v>
      </c>
      <c r="BR5" s="8" t="e" cm="1">
        <f t="array" ref="BR5">_xlfn.IFS(AE5="De acuerdo",0,AE5="Ni de acuerdo ni en desacuerdo",0.5,AE5="En desacuerdo",1)</f>
        <v>#N/A</v>
      </c>
      <c r="BS5" s="8" t="e" cm="1">
        <f t="array" ref="BS5">_xlfn.IFS(AF5="De acuerdo",1,AF5="Ni de acuerdo ni en desacuerdo",0.5,AF5="En desacuerdo",0)</f>
        <v>#N/A</v>
      </c>
      <c r="BT5" s="8" t="e" cm="1">
        <f t="array" ref="BT5">_xlfn.IFS(AG5="De acuerdo",1,AG5="Ni de acuerdo ni en desacuerdo",0.5,AG5="En desacuerdo",0)</f>
        <v>#N/A</v>
      </c>
      <c r="BU5" s="8" t="e" cm="1">
        <f t="array" ref="BU5">_xlfn.IFS(AH5="De acuerdo",0,AH5="Ni de acuerdo ni en desacuerdo",0.5,AH5="En desacuerdo",1)</f>
        <v>#N/A</v>
      </c>
      <c r="BV5" s="8" t="e" cm="1">
        <f t="array" ref="BV5">_xlfn.IFS(AI5="De acuerdo",0,AI5="Ni de acuerdo ni en desacuerdo",0.5,AI5="En desacuerdo",1)</f>
        <v>#N/A</v>
      </c>
      <c r="BW5" s="8" t="e" cm="1">
        <f t="array" ref="BW5">_xlfn.IFS(AJ5="De acuerdo",0,AJ5="Ni de acuerdo ni en desacuerdo",0.5,AJ5="En desacuerdo",1)</f>
        <v>#N/A</v>
      </c>
      <c r="BX5" s="8" t="e" cm="1">
        <f t="array" ref="BX5">_xlfn.IFS(AK5="De acuerdo",1,AK5="Ni de acuerdo ni en desacuerdo",0.5,AK5="En desacuerdo",0)</f>
        <v>#N/A</v>
      </c>
      <c r="BY5" s="8" t="e" cm="1">
        <f t="array" ref="BY5">_xlfn.IFS(AL5="De acuerdo",0,AL5="Ni de acuerdo ni en desacuerdo",0.5,AL5="En desacuerdo",1)</f>
        <v>#N/A</v>
      </c>
    </row>
    <row r="6" spans="1:77" x14ac:dyDescent="0.2">
      <c r="A6" s="17">
        <v>114503620711</v>
      </c>
      <c r="B6" s="8" t="s">
        <v>14</v>
      </c>
      <c r="C6" s="8" t="s">
        <v>116</v>
      </c>
      <c r="D6" s="8" t="s">
        <v>86</v>
      </c>
      <c r="E6" s="8" t="s">
        <v>1174</v>
      </c>
      <c r="F6" s="8" t="s">
        <v>85</v>
      </c>
      <c r="G6" s="8" t="s">
        <v>1194</v>
      </c>
      <c r="H6" s="8" t="s">
        <v>85</v>
      </c>
      <c r="I6" s="8" t="s">
        <v>85</v>
      </c>
      <c r="J6" s="8" t="s">
        <v>85</v>
      </c>
      <c r="K6" s="8" t="s">
        <v>85</v>
      </c>
      <c r="L6" s="8" t="s">
        <v>85</v>
      </c>
      <c r="M6" s="8" t="s">
        <v>85</v>
      </c>
      <c r="N6" s="8" t="s">
        <v>85</v>
      </c>
      <c r="O6" s="8" t="s">
        <v>1178</v>
      </c>
      <c r="P6" s="8" t="s">
        <v>1179</v>
      </c>
      <c r="Q6" s="8" t="s">
        <v>836</v>
      </c>
      <c r="R6" s="8" t="s">
        <v>85</v>
      </c>
      <c r="S6" s="8" t="s">
        <v>85</v>
      </c>
      <c r="T6" s="8" t="s">
        <v>85</v>
      </c>
      <c r="U6" s="8" t="s">
        <v>85</v>
      </c>
      <c r="V6" s="8" t="s">
        <v>1195</v>
      </c>
      <c r="W6" s="8" t="s">
        <v>85</v>
      </c>
      <c r="X6" s="8" t="s">
        <v>844</v>
      </c>
      <c r="Y6" s="8" t="s">
        <v>85</v>
      </c>
      <c r="Z6" s="8" t="s">
        <v>847</v>
      </c>
      <c r="AA6" s="8" t="s">
        <v>848</v>
      </c>
      <c r="AB6" s="8" t="s">
        <v>847</v>
      </c>
      <c r="AC6" s="8" t="s">
        <v>847</v>
      </c>
      <c r="AD6" s="8" t="s">
        <v>848</v>
      </c>
      <c r="AE6" s="8" t="s">
        <v>848</v>
      </c>
      <c r="AF6" s="8" t="s">
        <v>847</v>
      </c>
      <c r="AG6" s="8" t="s">
        <v>847</v>
      </c>
      <c r="AH6" s="8" t="s">
        <v>848</v>
      </c>
      <c r="AI6" s="8" t="s">
        <v>848</v>
      </c>
      <c r="AJ6" s="8" t="s">
        <v>848</v>
      </c>
      <c r="AK6" s="8" t="s">
        <v>847</v>
      </c>
      <c r="AL6" s="8" t="s">
        <v>848</v>
      </c>
      <c r="AN6" s="17">
        <v>114503620711</v>
      </c>
      <c r="AO6" s="8" t="s">
        <v>14</v>
      </c>
      <c r="AP6" s="8" cm="1">
        <f t="array" ref="AP6">_xlfn.IFS(C6="Mucho",1,C6="Más o menos",0.5,C6="Nada",0)</f>
        <v>1</v>
      </c>
      <c r="AQ6" s="8" cm="1">
        <f t="array" ref="AQ6">_xlfn.IFS(D6="Sí",0,D6="No estoy segura/seguro",0.5,D6="No",1)</f>
        <v>1</v>
      </c>
      <c r="AR6" s="8" cm="1">
        <f t="array" ref="AR6">_xlfn.IFS(E6="Sí, contamos con un área especializada",1,E6="No contamos con un área especializada",0)</f>
        <v>1</v>
      </c>
      <c r="AS6" s="8" cm="1">
        <f t="array" ref="AS6">_xlfn.IFS(F6="Sí",0,F6="No sé / no estoy seguro (a)",0.5,F6="No",1)</f>
        <v>0</v>
      </c>
      <c r="AT6" s="8" cm="1">
        <f t="array" ref="AT6">_xlfn.IFS(G6="Sí, creo que es necesario tener un área específica para brindar información y atender dudas",1,G6="No, creo que no es necesario ya que esa atención se puede dar directamente en la ventanilla destinada para cada trámite",0)</f>
        <v>1</v>
      </c>
      <c r="AU6" s="8" cm="1">
        <f t="array" ref="AU6">_xlfn.IFS(H6="Sí",1,H6="No recuerdo",0.5,H6="No",0)</f>
        <v>1</v>
      </c>
      <c r="AV6" s="8" cm="1">
        <f t="array" ref="AV6">_xlfn.IFS(I6="Sí",1,I6="No recuerdo",0.5,I6="No",0)</f>
        <v>1</v>
      </c>
      <c r="AW6" s="8" cm="1">
        <f t="array" ref="AW6">_xlfn.IFS(J6="Sí",1,J6="No recuerdo",0.5,J6="No",0)</f>
        <v>1</v>
      </c>
      <c r="AX6" s="8" cm="1">
        <f t="array" ref="AX6">_xlfn.IFS(K6="Sí",1,K6="No recuerdo",0.5,K6="No",0)</f>
        <v>1</v>
      </c>
      <c r="AY6" s="8" cm="1">
        <f t="array" ref="AY6">_xlfn.IFS(L6="Sí",1,L6="No recuerdo",0.5,L6="No",0)</f>
        <v>1</v>
      </c>
      <c r="AZ6" s="8" cm="1">
        <f t="array" ref="AZ6">_xlfn.IFS(M6="Sí",1,M6="No recuerdo",0.5,M6="No",0)</f>
        <v>1</v>
      </c>
      <c r="BA6" s="8" cm="1">
        <f t="array" ref="BA6">_xlfn.IFS(N6="Sí",1,N6="No sé/ no recuerdo",0.5,N6="No",0)</f>
        <v>1</v>
      </c>
      <c r="BB6" s="8" cm="1">
        <f t="array" ref="BB6">_xlfn.IFS(O6="Actualmente considero que el personal que atiende el trámite de licencia de conducir necesita más capacitaciones para desarrollar sus labores de manera efectiva",0,O6="Actualmente considero que el personal que atiende el trámite de licencia de conducir NO necesita más capacitaciones para desarrollar sus labores de manera efectiva",1)</f>
        <v>1</v>
      </c>
      <c r="BC6" s="8" cm="1">
        <f t="array" ref="BC6">_xlfn.IFS(P6="Actualmente considero que el número de personal para atender el trámite de licencia de conducir es suficiente",1,P6="Actualmente considero que el número de personal para atender el trámite de licencia de conducir NO es suficiente",0)</f>
        <v>1</v>
      </c>
      <c r="BD6" s="8" cm="1">
        <f t="array" ref="BD6">_xlfn.IFS(Q6="Pienso que mi desempeño es bueno",1,Q6="Pienso que mi desempeño no es ni bueno ni malo (regular)",0.5,Q6="Pienso que mi desempeño no es bueno",0)</f>
        <v>1</v>
      </c>
      <c r="BE6" s="8" cm="1">
        <f t="array" ref="BE6">_xlfn.IFS(R6="Sí",1,R6="No",0)</f>
        <v>1</v>
      </c>
      <c r="BF6" s="8" cm="1">
        <f t="array" ref="BF6">_xlfn.IFS(S6="Sí",1,S6="No",0)</f>
        <v>1</v>
      </c>
      <c r="BG6" s="8" cm="1">
        <f t="array" ref="BG6">_xlfn.IFS(T6="Sí",1,T6="No",0)</f>
        <v>1</v>
      </c>
      <c r="BH6" s="8" cm="1">
        <f t="array" ref="BH6">_xlfn.IFS(U6="Sí",1,U6="No",0)</f>
        <v>1</v>
      </c>
      <c r="BI6" s="8" cm="1">
        <f t="array" ref="BI6">_xlfn.IFS(V6="Sí",0,V6="No sé / no estoy segura (o)",0.5,V6="No",1)</f>
        <v>0.5</v>
      </c>
      <c r="BJ6" s="8" cm="1">
        <f t="array" ref="BJ6">_xlfn.IFS(W6="Sí",1,W6="No lo sé",0.5,W6="No",0)</f>
        <v>1</v>
      </c>
      <c r="BK6" s="8" cm="1">
        <f t="array" ref="BK6">_xlfn.IFS(X6="Es un buen ambiente de trabajo",1,X6="No estoy segura (o)",0.5,X6="Es un mal ambiente de trabajo",0)</f>
        <v>1</v>
      </c>
      <c r="BL6" s="8" cm="1">
        <f t="array" ref="BL6">_xlfn.IFS(Y6="Sí",1,Y6="No recuerdo",0.5,Y6="No",0)</f>
        <v>1</v>
      </c>
      <c r="BM6" s="8" cm="1">
        <f t="array" ref="BM6">_xlfn.IFS(Z6="De acuerdo",1,Z6="Ni de acuerdo ni en desacuerdo",0.5,Z6="En desacuerdo",0)</f>
        <v>1</v>
      </c>
      <c r="BN6" s="8" cm="1">
        <f t="array" ref="BN6">_xlfn.IFS(AA6="De acuerdo",0,AA6="Ni de acuerdo ni en desacuerdo",0.5,AA6="En desacuerdo",1)</f>
        <v>1</v>
      </c>
      <c r="BO6" s="8" cm="1">
        <f t="array" ref="BO6">_xlfn.IFS(AB6="De acuerdo",1,AB6="Ni de acuerdo ni en desacuerdo",0.5,AB6="En desacuerdo",0)</f>
        <v>1</v>
      </c>
      <c r="BP6" s="8" cm="1">
        <f t="array" ref="BP6">_xlfn.IFS(AC6="De acuerdo",1,AC6="Ni de acuerdo ni en desacuerdo",0.5,AC6="En desacuerdo",0)</f>
        <v>1</v>
      </c>
      <c r="BQ6" s="8" cm="1">
        <f t="array" ref="BQ6">_xlfn.IFS(AD6="De acuerdo",0,AD6="Ni de acuerdo ni en desacuerdo",0.5,AD6="En desacuerdo",1)</f>
        <v>1</v>
      </c>
      <c r="BR6" s="8" cm="1">
        <f t="array" ref="BR6">_xlfn.IFS(AE6="De acuerdo",0,AE6="Ni de acuerdo ni en desacuerdo",0.5,AE6="En desacuerdo",1)</f>
        <v>1</v>
      </c>
      <c r="BS6" s="8" cm="1">
        <f t="array" ref="BS6">_xlfn.IFS(AF6="De acuerdo",1,AF6="Ni de acuerdo ni en desacuerdo",0.5,AF6="En desacuerdo",0)</f>
        <v>1</v>
      </c>
      <c r="BT6" s="8" cm="1">
        <f t="array" ref="BT6">_xlfn.IFS(AG6="De acuerdo",1,AG6="Ni de acuerdo ni en desacuerdo",0.5,AG6="En desacuerdo",0)</f>
        <v>1</v>
      </c>
      <c r="BU6" s="8" cm="1">
        <f t="array" ref="BU6">_xlfn.IFS(AH6="De acuerdo",0,AH6="Ni de acuerdo ni en desacuerdo",0.5,AH6="En desacuerdo",1)</f>
        <v>1</v>
      </c>
      <c r="BV6" s="8" cm="1">
        <f t="array" ref="BV6">_xlfn.IFS(AI6="De acuerdo",0,AI6="Ni de acuerdo ni en desacuerdo",0.5,AI6="En desacuerdo",1)</f>
        <v>1</v>
      </c>
      <c r="BW6" s="8" cm="1">
        <f t="array" ref="BW6">_xlfn.IFS(AJ6="De acuerdo",0,AJ6="Ni de acuerdo ni en desacuerdo",0.5,AJ6="En desacuerdo",1)</f>
        <v>1</v>
      </c>
      <c r="BX6" s="8" cm="1">
        <f t="array" ref="BX6">_xlfn.IFS(AK6="De acuerdo",1,AK6="Ni de acuerdo ni en desacuerdo",0.5,AK6="En desacuerdo",0)</f>
        <v>1</v>
      </c>
      <c r="BY6" s="8" cm="1">
        <f t="array" ref="BY6">_xlfn.IFS(AL6="De acuerdo",0,AL6="Ni de acuerdo ni en desacuerdo",0.5,AL6="En desacuerdo",1)</f>
        <v>1</v>
      </c>
    </row>
    <row r="7" spans="1:77" x14ac:dyDescent="0.2">
      <c r="A7" s="17">
        <v>114503572144</v>
      </c>
      <c r="B7" s="8" t="s">
        <v>14</v>
      </c>
      <c r="C7" s="8" t="s">
        <v>116</v>
      </c>
      <c r="D7" s="8" t="s">
        <v>86</v>
      </c>
      <c r="E7" s="8" t="s">
        <v>1174</v>
      </c>
      <c r="F7" s="8" t="s">
        <v>85</v>
      </c>
      <c r="G7" s="8" t="s">
        <v>1176</v>
      </c>
      <c r="H7" s="8" t="s">
        <v>163</v>
      </c>
      <c r="I7" s="8" t="s">
        <v>85</v>
      </c>
      <c r="J7" s="8" t="s">
        <v>85</v>
      </c>
      <c r="K7" s="8" t="s">
        <v>85</v>
      </c>
      <c r="L7" s="8" t="s">
        <v>85</v>
      </c>
      <c r="M7" s="8" t="s">
        <v>163</v>
      </c>
      <c r="N7" s="8" t="s">
        <v>1177</v>
      </c>
      <c r="O7" s="8" t="s">
        <v>1178</v>
      </c>
      <c r="P7" s="8" t="s">
        <v>1179</v>
      </c>
      <c r="Q7" s="8" t="s">
        <v>836</v>
      </c>
      <c r="R7" s="8" t="s">
        <v>85</v>
      </c>
      <c r="S7" s="8" t="s">
        <v>85</v>
      </c>
      <c r="T7" s="8" t="s">
        <v>85</v>
      </c>
      <c r="U7" s="8" t="s">
        <v>85</v>
      </c>
      <c r="V7" s="8" t="s">
        <v>85</v>
      </c>
      <c r="W7" s="8" t="s">
        <v>85</v>
      </c>
      <c r="X7" s="8" t="s">
        <v>844</v>
      </c>
      <c r="Y7" s="8" t="s">
        <v>163</v>
      </c>
      <c r="Z7" s="8" t="s">
        <v>870</v>
      </c>
      <c r="AA7" s="8" t="s">
        <v>848</v>
      </c>
      <c r="AB7" s="8" t="s">
        <v>847</v>
      </c>
      <c r="AC7" s="8" t="s">
        <v>847</v>
      </c>
      <c r="AD7" s="8" t="s">
        <v>848</v>
      </c>
      <c r="AE7" s="8" t="s">
        <v>848</v>
      </c>
      <c r="AF7" s="8" t="s">
        <v>847</v>
      </c>
      <c r="AG7" s="8" t="s">
        <v>847</v>
      </c>
      <c r="AH7" s="8" t="s">
        <v>848</v>
      </c>
      <c r="AI7" s="8" t="s">
        <v>848</v>
      </c>
      <c r="AJ7" s="8" t="s">
        <v>848</v>
      </c>
      <c r="AK7" s="8" t="s">
        <v>847</v>
      </c>
      <c r="AL7" s="8" t="s">
        <v>848</v>
      </c>
      <c r="AN7" s="17">
        <v>114503572144</v>
      </c>
      <c r="AO7" s="8" t="s">
        <v>14</v>
      </c>
      <c r="AP7" s="8" cm="1">
        <f t="array" ref="AP7">_xlfn.IFS(C7="Mucho",1,C7="Más o menos",0.5,C7="Nada",0)</f>
        <v>1</v>
      </c>
      <c r="AQ7" s="8" cm="1">
        <f t="array" ref="AQ7">_xlfn.IFS(D7="Sí",0,D7="No estoy segura/seguro",0.5,D7="No",1)</f>
        <v>1</v>
      </c>
      <c r="AR7" s="8" cm="1">
        <f t="array" ref="AR7">_xlfn.IFS(E7="Sí, contamos con un área especializada",1,E7="No contamos con un área especializada",0)</f>
        <v>1</v>
      </c>
      <c r="AS7" s="8" cm="1">
        <f t="array" ref="AS7">_xlfn.IFS(F7="Sí",0,F7="No sé / no estoy seguro (a)",0.5,F7="No",1)</f>
        <v>0</v>
      </c>
      <c r="AT7" s="8" cm="1">
        <f t="array" ref="AT7">_xlfn.IFS(G7="Sí, creo que es necesario tener un área específica para brindar información y atender dudas",1,G7="No, creo que no es necesario ya que esa atención se puede dar directamente en la ventanilla destinada para cada trámite",0)</f>
        <v>0</v>
      </c>
      <c r="AU7" s="8" cm="1">
        <f t="array" ref="AU7">_xlfn.IFS(H7="Sí",1,H7="No recuerdo",0.5,H7="No",0)</f>
        <v>0.5</v>
      </c>
      <c r="AV7" s="8" cm="1">
        <f t="array" ref="AV7">_xlfn.IFS(I7="Sí",1,I7="No recuerdo",0.5,I7="No",0)</f>
        <v>1</v>
      </c>
      <c r="AW7" s="8" cm="1">
        <f t="array" ref="AW7">_xlfn.IFS(J7="Sí",1,J7="No recuerdo",0.5,J7="No",0)</f>
        <v>1</v>
      </c>
      <c r="AX7" s="8" cm="1">
        <f t="array" ref="AX7">_xlfn.IFS(K7="Sí",1,K7="No recuerdo",0.5,K7="No",0)</f>
        <v>1</v>
      </c>
      <c r="AY7" s="8" cm="1">
        <f t="array" ref="AY7">_xlfn.IFS(L7="Sí",1,L7="No recuerdo",0.5,L7="No",0)</f>
        <v>1</v>
      </c>
      <c r="AZ7" s="8" cm="1">
        <f t="array" ref="AZ7">_xlfn.IFS(M7="Sí",1,M7="No recuerdo",0.5,M7="No",0)</f>
        <v>0.5</v>
      </c>
      <c r="BA7" s="8" cm="1">
        <f t="array" ref="BA7">_xlfn.IFS(N7="Sí",1,N7="No sé/ no recuerdo",0.5,N7="No",0)</f>
        <v>0.5</v>
      </c>
      <c r="BB7" s="8" cm="1">
        <f t="array" ref="BB7">_xlfn.IFS(O7="Actualmente considero que el personal que atiende el trámite de licencia de conducir necesita más capacitaciones para desarrollar sus labores de manera efectiva",0,O7="Actualmente considero que el personal que atiende el trámite de licencia de conducir NO necesita más capacitaciones para desarrollar sus labores de manera efectiva",1)</f>
        <v>1</v>
      </c>
      <c r="BC7" s="8" cm="1">
        <f t="array" ref="BC7">_xlfn.IFS(P7="Actualmente considero que el número de personal para atender el trámite de licencia de conducir es suficiente",1,P7="Actualmente considero que el número de personal para atender el trámite de licencia de conducir NO es suficiente",0)</f>
        <v>1</v>
      </c>
      <c r="BD7" s="8" cm="1">
        <f t="array" ref="BD7">_xlfn.IFS(Q7="Pienso que mi desempeño es bueno",1,Q7="Pienso que mi desempeño no es ni bueno ni malo (regular)",0.5,Q7="Pienso que mi desempeño no es bueno",0)</f>
        <v>1</v>
      </c>
      <c r="BE7" s="8" cm="1">
        <f t="array" ref="BE7">_xlfn.IFS(R7="Sí",1,R7="No",0)</f>
        <v>1</v>
      </c>
      <c r="BF7" s="8" cm="1">
        <f t="array" ref="BF7">_xlfn.IFS(S7="Sí",1,S7="No",0)</f>
        <v>1</v>
      </c>
      <c r="BG7" s="8" cm="1">
        <f t="array" ref="BG7">_xlfn.IFS(T7="Sí",1,T7="No",0)</f>
        <v>1</v>
      </c>
      <c r="BH7" s="8" cm="1">
        <f t="array" ref="BH7">_xlfn.IFS(U7="Sí",1,U7="No",0)</f>
        <v>1</v>
      </c>
      <c r="BI7" s="8" cm="1">
        <f t="array" ref="BI7">_xlfn.IFS(V7="Sí",0,V7="No sé / no estoy segura (o)",0.5,V7="No",1)</f>
        <v>0</v>
      </c>
      <c r="BJ7" s="8" cm="1">
        <f t="array" ref="BJ7">_xlfn.IFS(W7="Sí",1,W7="No lo sé",0.5,W7="No",0)</f>
        <v>1</v>
      </c>
      <c r="BK7" s="8" cm="1">
        <f t="array" ref="BK7">_xlfn.IFS(X7="Es un buen ambiente de trabajo",1,X7="No estoy segura (o)",0.5,X7="Es un mal ambiente de trabajo",0)</f>
        <v>1</v>
      </c>
      <c r="BL7" s="8" cm="1">
        <f t="array" ref="BL7">_xlfn.IFS(Y7="Sí",1,Y7="No recuerdo",0.5,Y7="No",0)</f>
        <v>0.5</v>
      </c>
      <c r="BM7" s="8" cm="1">
        <f t="array" ref="BM7">_xlfn.IFS(Z7="De acuerdo",1,Z7="Ni de acuerdo ni en desacuerdo",0.5,Z7="En desacuerdo",0)</f>
        <v>0.5</v>
      </c>
      <c r="BN7" s="8" cm="1">
        <f t="array" ref="BN7">_xlfn.IFS(AA7="De acuerdo",0,AA7="Ni de acuerdo ni en desacuerdo",0.5,AA7="En desacuerdo",1)</f>
        <v>1</v>
      </c>
      <c r="BO7" s="8" cm="1">
        <f t="array" ref="BO7">_xlfn.IFS(AB7="De acuerdo",1,AB7="Ni de acuerdo ni en desacuerdo",0.5,AB7="En desacuerdo",0)</f>
        <v>1</v>
      </c>
      <c r="BP7" s="8" cm="1">
        <f t="array" ref="BP7">_xlfn.IFS(AC7="De acuerdo",1,AC7="Ni de acuerdo ni en desacuerdo",0.5,AC7="En desacuerdo",0)</f>
        <v>1</v>
      </c>
      <c r="BQ7" s="8" cm="1">
        <f t="array" ref="BQ7">_xlfn.IFS(AD7="De acuerdo",0,AD7="Ni de acuerdo ni en desacuerdo",0.5,AD7="En desacuerdo",1)</f>
        <v>1</v>
      </c>
      <c r="BR7" s="8" cm="1">
        <f t="array" ref="BR7">_xlfn.IFS(AE7="De acuerdo",0,AE7="Ni de acuerdo ni en desacuerdo",0.5,AE7="En desacuerdo",1)</f>
        <v>1</v>
      </c>
      <c r="BS7" s="8" cm="1">
        <f t="array" ref="BS7">_xlfn.IFS(AF7="De acuerdo",1,AF7="Ni de acuerdo ni en desacuerdo",0.5,AF7="En desacuerdo",0)</f>
        <v>1</v>
      </c>
      <c r="BT7" s="8" cm="1">
        <f t="array" ref="BT7">_xlfn.IFS(AG7="De acuerdo",1,AG7="Ni de acuerdo ni en desacuerdo",0.5,AG7="En desacuerdo",0)</f>
        <v>1</v>
      </c>
      <c r="BU7" s="8" cm="1">
        <f t="array" ref="BU7">_xlfn.IFS(AH7="De acuerdo",0,AH7="Ni de acuerdo ni en desacuerdo",0.5,AH7="En desacuerdo",1)</f>
        <v>1</v>
      </c>
      <c r="BV7" s="8" cm="1">
        <f t="array" ref="BV7">_xlfn.IFS(AI7="De acuerdo",0,AI7="Ni de acuerdo ni en desacuerdo",0.5,AI7="En desacuerdo",1)</f>
        <v>1</v>
      </c>
      <c r="BW7" s="8" cm="1">
        <f t="array" ref="BW7">_xlfn.IFS(AJ7="De acuerdo",0,AJ7="Ni de acuerdo ni en desacuerdo",0.5,AJ7="En desacuerdo",1)</f>
        <v>1</v>
      </c>
      <c r="BX7" s="8" cm="1">
        <f t="array" ref="BX7">_xlfn.IFS(AK7="De acuerdo",1,AK7="Ni de acuerdo ni en desacuerdo",0.5,AK7="En desacuerdo",0)</f>
        <v>1</v>
      </c>
      <c r="BY7" s="8" cm="1">
        <f t="array" ref="BY7">_xlfn.IFS(AL7="De acuerdo",0,AL7="Ni de acuerdo ni en desacuerdo",0.5,AL7="En desacuerdo",1)</f>
        <v>1</v>
      </c>
    </row>
    <row r="8" spans="1:77" x14ac:dyDescent="0.2">
      <c r="A8" s="17">
        <v>114503540794</v>
      </c>
      <c r="B8" s="8" t="s">
        <v>14</v>
      </c>
      <c r="C8" s="8" t="s">
        <v>116</v>
      </c>
      <c r="D8" s="8" t="s">
        <v>851</v>
      </c>
      <c r="E8" s="8" t="s">
        <v>1174</v>
      </c>
      <c r="F8" s="8" t="s">
        <v>85</v>
      </c>
      <c r="G8" s="8" t="s">
        <v>1194</v>
      </c>
      <c r="H8" s="8" t="s">
        <v>85</v>
      </c>
      <c r="I8" s="8" t="s">
        <v>85</v>
      </c>
      <c r="J8" s="8" t="s">
        <v>85</v>
      </c>
      <c r="K8" s="8" t="s">
        <v>85</v>
      </c>
      <c r="L8" s="8" t="s">
        <v>85</v>
      </c>
      <c r="M8" s="8" t="s">
        <v>85</v>
      </c>
      <c r="N8" s="8" t="s">
        <v>85</v>
      </c>
      <c r="O8" s="8" t="s">
        <v>1178</v>
      </c>
      <c r="P8" s="8" t="s">
        <v>1179</v>
      </c>
      <c r="Q8" s="8" t="s">
        <v>836</v>
      </c>
      <c r="R8" s="8" t="s">
        <v>85</v>
      </c>
      <c r="S8" s="8" t="s">
        <v>85</v>
      </c>
      <c r="T8" s="8" t="s">
        <v>85</v>
      </c>
      <c r="U8" s="8" t="s">
        <v>85</v>
      </c>
      <c r="V8" s="8" t="s">
        <v>86</v>
      </c>
      <c r="W8" s="8" t="s">
        <v>85</v>
      </c>
      <c r="X8" s="8" t="s">
        <v>844</v>
      </c>
      <c r="Y8" s="8" t="s">
        <v>85</v>
      </c>
      <c r="Z8" s="8" t="s">
        <v>847</v>
      </c>
      <c r="AA8" s="8" t="s">
        <v>848</v>
      </c>
      <c r="AB8" s="8" t="s">
        <v>847</v>
      </c>
      <c r="AC8" s="8" t="s">
        <v>847</v>
      </c>
      <c r="AD8" s="8" t="s">
        <v>848</v>
      </c>
      <c r="AE8" s="8" t="s">
        <v>848</v>
      </c>
      <c r="AF8" s="8" t="s">
        <v>847</v>
      </c>
      <c r="AG8" s="8" t="s">
        <v>847</v>
      </c>
      <c r="AH8" s="8" t="s">
        <v>848</v>
      </c>
      <c r="AI8" s="8" t="s">
        <v>848</v>
      </c>
      <c r="AJ8" s="8" t="s">
        <v>848</v>
      </c>
      <c r="AK8" s="8" t="s">
        <v>847</v>
      </c>
      <c r="AL8" s="8" t="s">
        <v>847</v>
      </c>
      <c r="AN8" s="17">
        <v>114503540794</v>
      </c>
      <c r="AO8" s="8" t="s">
        <v>14</v>
      </c>
      <c r="AP8" s="8" cm="1">
        <f t="array" ref="AP8">_xlfn.IFS(C8="Mucho",1,C8="Más o menos",0.5,C8="Nada",0)</f>
        <v>1</v>
      </c>
      <c r="AQ8" s="8" cm="1">
        <f t="array" ref="AQ8">_xlfn.IFS(D8="Sí",0,D8="No estoy segura/seguro",0.5,D8="No",1)</f>
        <v>0.5</v>
      </c>
      <c r="AR8" s="8" cm="1">
        <f t="array" ref="AR8">_xlfn.IFS(E8="Sí, contamos con un área especializada",1,E8="No contamos con un área especializada",0)</f>
        <v>1</v>
      </c>
      <c r="AS8" s="8" cm="1">
        <f t="array" ref="AS8">_xlfn.IFS(F8="Sí",0,F8="No sé / no estoy seguro (a)",0.5,F8="No",1)</f>
        <v>0</v>
      </c>
      <c r="AT8" s="8" cm="1">
        <f t="array" ref="AT8">_xlfn.IFS(G8="Sí, creo que es necesario tener un área específica para brindar información y atender dudas",1,G8="No, creo que no es necesario ya que esa atención se puede dar directamente en la ventanilla destinada para cada trámite",0)</f>
        <v>1</v>
      </c>
      <c r="AU8" s="8" cm="1">
        <f t="array" ref="AU8">_xlfn.IFS(H8="Sí",1,H8="No recuerdo",0.5,H8="No",0)</f>
        <v>1</v>
      </c>
      <c r="AV8" s="8" cm="1">
        <f t="array" ref="AV8">_xlfn.IFS(I8="Sí",1,I8="No recuerdo",0.5,I8="No",0)</f>
        <v>1</v>
      </c>
      <c r="AW8" s="8" cm="1">
        <f t="array" ref="AW8">_xlfn.IFS(J8="Sí",1,J8="No recuerdo",0.5,J8="No",0)</f>
        <v>1</v>
      </c>
      <c r="AX8" s="8" cm="1">
        <f t="array" ref="AX8">_xlfn.IFS(K8="Sí",1,K8="No recuerdo",0.5,K8="No",0)</f>
        <v>1</v>
      </c>
      <c r="AY8" s="8" cm="1">
        <f t="array" ref="AY8">_xlfn.IFS(L8="Sí",1,L8="No recuerdo",0.5,L8="No",0)</f>
        <v>1</v>
      </c>
      <c r="AZ8" s="8" cm="1">
        <f t="array" ref="AZ8">_xlfn.IFS(M8="Sí",1,M8="No recuerdo",0.5,M8="No",0)</f>
        <v>1</v>
      </c>
      <c r="BA8" s="8" cm="1">
        <f t="array" ref="BA8">_xlfn.IFS(N8="Sí",1,N8="No sé/ no recuerdo",0.5,N8="No",0)</f>
        <v>1</v>
      </c>
      <c r="BB8" s="8" cm="1">
        <f t="array" ref="BB8">_xlfn.IFS(O8="Actualmente considero que el personal que atiende el trámite de licencia de conducir necesita más capacitaciones para desarrollar sus labores de manera efectiva",0,O8="Actualmente considero que el personal que atiende el trámite de licencia de conducir NO necesita más capacitaciones para desarrollar sus labores de manera efectiva",1)</f>
        <v>1</v>
      </c>
      <c r="BC8" s="8" cm="1">
        <f t="array" ref="BC8">_xlfn.IFS(P8="Actualmente considero que el número de personal para atender el trámite de licencia de conducir es suficiente",1,P8="Actualmente considero que el número de personal para atender el trámite de licencia de conducir NO es suficiente",0)</f>
        <v>1</v>
      </c>
      <c r="BD8" s="8" cm="1">
        <f t="array" ref="BD8">_xlfn.IFS(Q8="Pienso que mi desempeño es bueno",1,Q8="Pienso que mi desempeño no es ni bueno ni malo (regular)",0.5,Q8="Pienso que mi desempeño no es bueno",0)</f>
        <v>1</v>
      </c>
      <c r="BE8" s="8" cm="1">
        <f t="array" ref="BE8">_xlfn.IFS(R8="Sí",1,R8="No",0)</f>
        <v>1</v>
      </c>
      <c r="BF8" s="8" cm="1">
        <f t="array" ref="BF8">_xlfn.IFS(S8="Sí",1,S8="No",0)</f>
        <v>1</v>
      </c>
      <c r="BG8" s="8" cm="1">
        <f t="array" ref="BG8">_xlfn.IFS(T8="Sí",1,T8="No",0)</f>
        <v>1</v>
      </c>
      <c r="BH8" s="8" cm="1">
        <f t="array" ref="BH8">_xlfn.IFS(U8="Sí",1,U8="No",0)</f>
        <v>1</v>
      </c>
      <c r="BI8" s="8" cm="1">
        <f t="array" ref="BI8">_xlfn.IFS(V8="Sí",0,V8="No sé / no estoy segura (o)",0.5,V8="No",1)</f>
        <v>1</v>
      </c>
      <c r="BJ8" s="8" cm="1">
        <f t="array" ref="BJ8">_xlfn.IFS(W8="Sí",1,W8="No lo sé",0.5,W8="No",0)</f>
        <v>1</v>
      </c>
      <c r="BK8" s="8" cm="1">
        <f t="array" ref="BK8">_xlfn.IFS(X8="Es un buen ambiente de trabajo",1,X8="No estoy segura (o)",0.5,X8="Es un mal ambiente de trabajo",0)</f>
        <v>1</v>
      </c>
      <c r="BL8" s="8" cm="1">
        <f t="array" ref="BL8">_xlfn.IFS(Y8="Sí",1,Y8="No recuerdo",0.5,Y8="No",0)</f>
        <v>1</v>
      </c>
      <c r="BM8" s="8" cm="1">
        <f t="array" ref="BM8">_xlfn.IFS(Z8="De acuerdo",1,Z8="Ni de acuerdo ni en desacuerdo",0.5,Z8="En desacuerdo",0)</f>
        <v>1</v>
      </c>
      <c r="BN8" s="8" cm="1">
        <f t="array" ref="BN8">_xlfn.IFS(AA8="De acuerdo",0,AA8="Ni de acuerdo ni en desacuerdo",0.5,AA8="En desacuerdo",1)</f>
        <v>1</v>
      </c>
      <c r="BO8" s="8" cm="1">
        <f t="array" ref="BO8">_xlfn.IFS(AB8="De acuerdo",1,AB8="Ni de acuerdo ni en desacuerdo",0.5,AB8="En desacuerdo",0)</f>
        <v>1</v>
      </c>
      <c r="BP8" s="8" cm="1">
        <f t="array" ref="BP8">_xlfn.IFS(AC8="De acuerdo",1,AC8="Ni de acuerdo ni en desacuerdo",0.5,AC8="En desacuerdo",0)</f>
        <v>1</v>
      </c>
      <c r="BQ8" s="8" cm="1">
        <f t="array" ref="BQ8">_xlfn.IFS(AD8="De acuerdo",0,AD8="Ni de acuerdo ni en desacuerdo",0.5,AD8="En desacuerdo",1)</f>
        <v>1</v>
      </c>
      <c r="BR8" s="8" cm="1">
        <f t="array" ref="BR8">_xlfn.IFS(AE8="De acuerdo",0,AE8="Ni de acuerdo ni en desacuerdo",0.5,AE8="En desacuerdo",1)</f>
        <v>1</v>
      </c>
      <c r="BS8" s="8" cm="1">
        <f t="array" ref="BS8">_xlfn.IFS(AF8="De acuerdo",1,AF8="Ni de acuerdo ni en desacuerdo",0.5,AF8="En desacuerdo",0)</f>
        <v>1</v>
      </c>
      <c r="BT8" s="8" cm="1">
        <f t="array" ref="BT8">_xlfn.IFS(AG8="De acuerdo",1,AG8="Ni de acuerdo ni en desacuerdo",0.5,AG8="En desacuerdo",0)</f>
        <v>1</v>
      </c>
      <c r="BU8" s="8" cm="1">
        <f t="array" ref="BU8">_xlfn.IFS(AH8="De acuerdo",0,AH8="Ni de acuerdo ni en desacuerdo",0.5,AH8="En desacuerdo",1)</f>
        <v>1</v>
      </c>
      <c r="BV8" s="8" cm="1">
        <f t="array" ref="BV8">_xlfn.IFS(AI8="De acuerdo",0,AI8="Ni de acuerdo ni en desacuerdo",0.5,AI8="En desacuerdo",1)</f>
        <v>1</v>
      </c>
      <c r="BW8" s="8" cm="1">
        <f t="array" ref="BW8">_xlfn.IFS(AJ8="De acuerdo",0,AJ8="Ni de acuerdo ni en desacuerdo",0.5,AJ8="En desacuerdo",1)</f>
        <v>1</v>
      </c>
      <c r="BX8" s="8" cm="1">
        <f t="array" ref="BX8">_xlfn.IFS(AK8="De acuerdo",1,AK8="Ni de acuerdo ni en desacuerdo",0.5,AK8="En desacuerdo",0)</f>
        <v>1</v>
      </c>
      <c r="BY8" s="8" cm="1">
        <f t="array" ref="BY8">_xlfn.IFS(AL8="De acuerdo",0,AL8="Ni de acuerdo ni en desacuerdo",0.5,AL8="En desacuerdo",1)</f>
        <v>0</v>
      </c>
    </row>
    <row r="9" spans="1:77" x14ac:dyDescent="0.2">
      <c r="A9" s="17">
        <v>114503529028</v>
      </c>
      <c r="B9" s="8" t="s">
        <v>14</v>
      </c>
      <c r="C9" s="8" t="s">
        <v>116</v>
      </c>
      <c r="D9" s="8" t="s">
        <v>86</v>
      </c>
      <c r="E9" s="8" t="s">
        <v>1174</v>
      </c>
      <c r="F9" s="8" t="s">
        <v>85</v>
      </c>
      <c r="G9" s="8" t="s">
        <v>1194</v>
      </c>
      <c r="H9" s="8" t="s">
        <v>86</v>
      </c>
      <c r="I9" s="8" t="s">
        <v>86</v>
      </c>
      <c r="J9" s="8" t="s">
        <v>85</v>
      </c>
      <c r="K9" s="8" t="s">
        <v>85</v>
      </c>
      <c r="L9" s="8" t="s">
        <v>85</v>
      </c>
      <c r="M9" s="8" t="s">
        <v>86</v>
      </c>
      <c r="N9" s="8" t="s">
        <v>1177</v>
      </c>
      <c r="O9" s="8" t="s">
        <v>1211</v>
      </c>
      <c r="P9" s="8" t="s">
        <v>1212</v>
      </c>
      <c r="Q9" s="8" t="s">
        <v>836</v>
      </c>
      <c r="R9" s="8" t="s">
        <v>86</v>
      </c>
      <c r="S9" s="8" t="s">
        <v>85</v>
      </c>
      <c r="T9" s="8" t="s">
        <v>85</v>
      </c>
      <c r="U9" s="8" t="s">
        <v>85</v>
      </c>
      <c r="V9" s="8" t="s">
        <v>86</v>
      </c>
      <c r="W9" s="8" t="s">
        <v>85</v>
      </c>
      <c r="X9" s="8" t="s">
        <v>844</v>
      </c>
      <c r="Y9" s="8" t="s">
        <v>163</v>
      </c>
      <c r="Z9" s="8" t="s">
        <v>870</v>
      </c>
      <c r="AA9" s="8" t="s">
        <v>847</v>
      </c>
      <c r="AB9" s="8" t="s">
        <v>847</v>
      </c>
      <c r="AC9" s="8" t="s">
        <v>847</v>
      </c>
      <c r="AD9" s="8" t="s">
        <v>848</v>
      </c>
      <c r="AE9" s="8" t="s">
        <v>848</v>
      </c>
      <c r="AF9" s="8" t="s">
        <v>847</v>
      </c>
      <c r="AG9" s="8" t="s">
        <v>847</v>
      </c>
      <c r="AH9" s="8" t="s">
        <v>870</v>
      </c>
      <c r="AI9" s="8" t="s">
        <v>848</v>
      </c>
      <c r="AJ9" s="8" t="s">
        <v>870</v>
      </c>
      <c r="AK9" s="8" t="s">
        <v>847</v>
      </c>
      <c r="AL9" s="8" t="s">
        <v>848</v>
      </c>
      <c r="AN9" s="17">
        <v>114503529028</v>
      </c>
      <c r="AO9" s="8" t="s">
        <v>14</v>
      </c>
      <c r="AP9" s="8" cm="1">
        <f t="array" ref="AP9">_xlfn.IFS(C9="Mucho",1,C9="Más o menos",0.5,C9="Nada",0)</f>
        <v>1</v>
      </c>
      <c r="AQ9" s="8" cm="1">
        <f t="array" ref="AQ9">_xlfn.IFS(D9="Sí",0,D9="No estoy segura/seguro",0.5,D9="No",1)</f>
        <v>1</v>
      </c>
      <c r="AR9" s="8" cm="1">
        <f t="array" ref="AR9">_xlfn.IFS(E9="Sí, contamos con un área especializada",1,E9="No contamos con un área especializada",0)</f>
        <v>1</v>
      </c>
      <c r="AS9" s="8" cm="1">
        <f t="array" ref="AS9">_xlfn.IFS(F9="Sí",0,F9="No sé / no estoy seguro (a)",0.5,F9="No",1)</f>
        <v>0</v>
      </c>
      <c r="AT9" s="8" cm="1">
        <f t="array" ref="AT9">_xlfn.IFS(G9="Sí, creo que es necesario tener un área específica para brindar información y atender dudas",1,G9="No, creo que no es necesario ya que esa atención se puede dar directamente en la ventanilla destinada para cada trámite",0)</f>
        <v>1</v>
      </c>
      <c r="AU9" s="8" cm="1">
        <f t="array" ref="AU9">_xlfn.IFS(H9="Sí",1,H9="No recuerdo",0.5,H9="No",0)</f>
        <v>0</v>
      </c>
      <c r="AV9" s="8" cm="1">
        <f t="array" ref="AV9">_xlfn.IFS(I9="Sí",1,I9="No recuerdo",0.5,I9="No",0)</f>
        <v>0</v>
      </c>
      <c r="AW9" s="8" cm="1">
        <f t="array" ref="AW9">_xlfn.IFS(J9="Sí",1,J9="No recuerdo",0.5,J9="No",0)</f>
        <v>1</v>
      </c>
      <c r="AX9" s="8" cm="1">
        <f t="array" ref="AX9">_xlfn.IFS(K9="Sí",1,K9="No recuerdo",0.5,K9="No",0)</f>
        <v>1</v>
      </c>
      <c r="AY9" s="8" cm="1">
        <f t="array" ref="AY9">_xlfn.IFS(L9="Sí",1,L9="No recuerdo",0.5,L9="No",0)</f>
        <v>1</v>
      </c>
      <c r="AZ9" s="8" cm="1">
        <f t="array" ref="AZ9">_xlfn.IFS(M9="Sí",1,M9="No recuerdo",0.5,M9="No",0)</f>
        <v>0</v>
      </c>
      <c r="BA9" s="8" cm="1">
        <f t="array" ref="BA9">_xlfn.IFS(N9="Sí",1,N9="No sé/ no recuerdo",0.5,N9="No",0)</f>
        <v>0.5</v>
      </c>
      <c r="BB9" s="8" cm="1">
        <f t="array" ref="BB9">_xlfn.IFS(O9="Actualmente considero que el personal que atiende el trámite de licencia de conducir necesita más capacitaciones para desarrollar sus labores de manera efectiva",0,O9="Actualmente considero que el personal que atiende el trámite de licencia de conducir NO necesita más capacitaciones para desarrollar sus labores de manera efectiva",1)</f>
        <v>0</v>
      </c>
      <c r="BC9" s="8" cm="1">
        <f t="array" ref="BC9">_xlfn.IFS(P9="Actualmente considero que el número de personal para atender el trámite de licencia de conducir es suficiente",1,P9="Actualmente considero que el número de personal para atender el trámite de licencia de conducir NO es suficiente",0)</f>
        <v>0</v>
      </c>
      <c r="BD9" s="8" cm="1">
        <f t="array" ref="BD9">_xlfn.IFS(Q9="Pienso que mi desempeño es bueno",1,Q9="Pienso que mi desempeño no es ni bueno ni malo (regular)",0.5,Q9="Pienso que mi desempeño no es bueno",0)</f>
        <v>1</v>
      </c>
      <c r="BE9" s="8" cm="1">
        <f t="array" ref="BE9">_xlfn.IFS(R9="Sí",1,R9="No",0)</f>
        <v>0</v>
      </c>
      <c r="BF9" s="8" cm="1">
        <f t="array" ref="BF9">_xlfn.IFS(S9="Sí",1,S9="No",0)</f>
        <v>1</v>
      </c>
      <c r="BG9" s="8" cm="1">
        <f t="array" ref="BG9">_xlfn.IFS(T9="Sí",1,T9="No",0)</f>
        <v>1</v>
      </c>
      <c r="BH9" s="8" cm="1">
        <f t="array" ref="BH9">_xlfn.IFS(U9="Sí",1,U9="No",0)</f>
        <v>1</v>
      </c>
      <c r="BI9" s="8" cm="1">
        <f t="array" ref="BI9">_xlfn.IFS(V9="Sí",0,V9="No sé / no estoy segura (o)",0.5,V9="No",1)</f>
        <v>1</v>
      </c>
      <c r="BJ9" s="8" cm="1">
        <f t="array" ref="BJ9">_xlfn.IFS(W9="Sí",1,W9="No lo sé",0.5,W9="No",0)</f>
        <v>1</v>
      </c>
      <c r="BK9" s="8" cm="1">
        <f t="array" ref="BK9">_xlfn.IFS(X9="Es un buen ambiente de trabajo",1,X9="No estoy segura (o)",0.5,X9="Es un mal ambiente de trabajo",0)</f>
        <v>1</v>
      </c>
      <c r="BL9" s="8" cm="1">
        <f t="array" ref="BL9">_xlfn.IFS(Y9="Sí",1,Y9="No recuerdo",0.5,Y9="No",0)</f>
        <v>0.5</v>
      </c>
      <c r="BM9" s="8" cm="1">
        <f t="array" ref="BM9">_xlfn.IFS(Z9="De acuerdo",1,Z9="Ni de acuerdo ni en desacuerdo",0.5,Z9="En desacuerdo",0)</f>
        <v>0.5</v>
      </c>
      <c r="BN9" s="8" cm="1">
        <f t="array" ref="BN9">_xlfn.IFS(AA9="De acuerdo",0,AA9="Ni de acuerdo ni en desacuerdo",0.5,AA9="En desacuerdo",1)</f>
        <v>0</v>
      </c>
      <c r="BO9" s="8" cm="1">
        <f t="array" ref="BO9">_xlfn.IFS(AB9="De acuerdo",1,AB9="Ni de acuerdo ni en desacuerdo",0.5,AB9="En desacuerdo",0)</f>
        <v>1</v>
      </c>
      <c r="BP9" s="8" cm="1">
        <f t="array" ref="BP9">_xlfn.IFS(AC9="De acuerdo",1,AC9="Ni de acuerdo ni en desacuerdo",0.5,AC9="En desacuerdo",0)</f>
        <v>1</v>
      </c>
      <c r="BQ9" s="8" cm="1">
        <f t="array" ref="BQ9">_xlfn.IFS(AD9="De acuerdo",0,AD9="Ni de acuerdo ni en desacuerdo",0.5,AD9="En desacuerdo",1)</f>
        <v>1</v>
      </c>
      <c r="BR9" s="8" cm="1">
        <f t="array" ref="BR9">_xlfn.IFS(AE9="De acuerdo",0,AE9="Ni de acuerdo ni en desacuerdo",0.5,AE9="En desacuerdo",1)</f>
        <v>1</v>
      </c>
      <c r="BS9" s="8" cm="1">
        <f t="array" ref="BS9">_xlfn.IFS(AF9="De acuerdo",1,AF9="Ni de acuerdo ni en desacuerdo",0.5,AF9="En desacuerdo",0)</f>
        <v>1</v>
      </c>
      <c r="BT9" s="8" cm="1">
        <f t="array" ref="BT9">_xlfn.IFS(AG9="De acuerdo",1,AG9="Ni de acuerdo ni en desacuerdo",0.5,AG9="En desacuerdo",0)</f>
        <v>1</v>
      </c>
      <c r="BU9" s="8" cm="1">
        <f t="array" ref="BU9">_xlfn.IFS(AH9="De acuerdo",0,AH9="Ni de acuerdo ni en desacuerdo",0.5,AH9="En desacuerdo",1)</f>
        <v>0.5</v>
      </c>
      <c r="BV9" s="8" cm="1">
        <f t="array" ref="BV9">_xlfn.IFS(AI9="De acuerdo",0,AI9="Ni de acuerdo ni en desacuerdo",0.5,AI9="En desacuerdo",1)</f>
        <v>1</v>
      </c>
      <c r="BW9" s="8" cm="1">
        <f t="array" ref="BW9">_xlfn.IFS(AJ9="De acuerdo",0,AJ9="Ni de acuerdo ni en desacuerdo",0.5,AJ9="En desacuerdo",1)</f>
        <v>0.5</v>
      </c>
      <c r="BX9" s="8" cm="1">
        <f t="array" ref="BX9">_xlfn.IFS(AK9="De acuerdo",1,AK9="Ni de acuerdo ni en desacuerdo",0.5,AK9="En desacuerdo",0)</f>
        <v>1</v>
      </c>
      <c r="BY9" s="8" cm="1">
        <f t="array" ref="BY9">_xlfn.IFS(AL9="De acuerdo",0,AL9="Ni de acuerdo ni en desacuerdo",0.5,AL9="En desacuerdo",1)</f>
        <v>1</v>
      </c>
    </row>
    <row r="10" spans="1:77" x14ac:dyDescent="0.2">
      <c r="A10" s="17">
        <v>114503516046</v>
      </c>
      <c r="B10" s="8" t="s">
        <v>14</v>
      </c>
      <c r="C10" s="8" t="s">
        <v>116</v>
      </c>
      <c r="D10" s="8" t="s">
        <v>851</v>
      </c>
      <c r="E10" s="8" t="s">
        <v>1174</v>
      </c>
      <c r="F10" s="8" t="s">
        <v>1217</v>
      </c>
      <c r="G10" s="8" t="s">
        <v>1176</v>
      </c>
      <c r="H10" s="8" t="s">
        <v>85</v>
      </c>
      <c r="I10" s="8" t="s">
        <v>85</v>
      </c>
      <c r="J10" s="8" t="s">
        <v>85</v>
      </c>
      <c r="K10" s="8" t="s">
        <v>85</v>
      </c>
      <c r="L10" s="8" t="s">
        <v>85</v>
      </c>
      <c r="M10" s="8" t="s">
        <v>85</v>
      </c>
      <c r="N10" s="8" t="s">
        <v>85</v>
      </c>
      <c r="O10" s="8" t="s">
        <v>1178</v>
      </c>
      <c r="P10" s="8" t="s">
        <v>1179</v>
      </c>
      <c r="Q10" s="8" t="s">
        <v>836</v>
      </c>
      <c r="R10" s="8" t="s">
        <v>85</v>
      </c>
      <c r="S10" s="8" t="s">
        <v>85</v>
      </c>
      <c r="T10" s="8" t="s">
        <v>85</v>
      </c>
      <c r="U10" s="8" t="s">
        <v>85</v>
      </c>
      <c r="V10" s="8" t="s">
        <v>85</v>
      </c>
      <c r="W10" s="8" t="s">
        <v>85</v>
      </c>
      <c r="X10" s="8" t="s">
        <v>844</v>
      </c>
      <c r="Y10" s="8" t="s">
        <v>85</v>
      </c>
      <c r="Z10" s="8" t="s">
        <v>870</v>
      </c>
      <c r="AA10" s="8" t="s">
        <v>848</v>
      </c>
      <c r="AB10" s="8" t="s">
        <v>847</v>
      </c>
      <c r="AC10" s="8" t="s">
        <v>847</v>
      </c>
      <c r="AD10" s="8" t="s">
        <v>848</v>
      </c>
      <c r="AE10" s="8" t="s">
        <v>848</v>
      </c>
      <c r="AF10" s="8" t="s">
        <v>847</v>
      </c>
      <c r="AG10" s="8" t="s">
        <v>847</v>
      </c>
      <c r="AH10" s="8" t="s">
        <v>870</v>
      </c>
      <c r="AI10" s="8" t="s">
        <v>848</v>
      </c>
      <c r="AJ10" s="8" t="s">
        <v>870</v>
      </c>
      <c r="AK10" s="8" t="s">
        <v>847</v>
      </c>
      <c r="AL10" s="8" t="s">
        <v>870</v>
      </c>
      <c r="AN10" s="17">
        <v>114503516046</v>
      </c>
      <c r="AO10" s="8" t="s">
        <v>14</v>
      </c>
      <c r="AP10" s="8" cm="1">
        <f t="array" ref="AP10">_xlfn.IFS(C10="Mucho",1,C10="Más o menos",0.5,C10="Nada",0)</f>
        <v>1</v>
      </c>
      <c r="AQ10" s="8" cm="1">
        <f t="array" ref="AQ10">_xlfn.IFS(D10="Sí",0,D10="No estoy segura/seguro",0.5,D10="No",1)</f>
        <v>0.5</v>
      </c>
      <c r="AR10" s="8" cm="1">
        <f t="array" ref="AR10">_xlfn.IFS(E10="Sí, contamos con un área especializada",1,E10="No contamos con un área especializada",0)</f>
        <v>1</v>
      </c>
      <c r="AS10" s="8" cm="1">
        <f t="array" ref="AS10">_xlfn.IFS(F10="Sí",0,F10="No sé / no estoy seguro (a)",0.5,F10="No",1)</f>
        <v>0.5</v>
      </c>
      <c r="AT10" s="8" cm="1">
        <f t="array" ref="AT10">_xlfn.IFS(G10="Sí, creo que es necesario tener un área específica para brindar información y atender dudas",1,G10="No, creo que no es necesario ya que esa atención se puede dar directamente en la ventanilla destinada para cada trámite",0)</f>
        <v>0</v>
      </c>
      <c r="AU10" s="8" cm="1">
        <f t="array" ref="AU10">_xlfn.IFS(H10="Sí",1,H10="No recuerdo",0.5,H10="No",0)</f>
        <v>1</v>
      </c>
      <c r="AV10" s="8" cm="1">
        <f t="array" ref="AV10">_xlfn.IFS(I10="Sí",1,I10="No recuerdo",0.5,I10="No",0)</f>
        <v>1</v>
      </c>
      <c r="AW10" s="8" cm="1">
        <f t="array" ref="AW10">_xlfn.IFS(J10="Sí",1,J10="No recuerdo",0.5,J10="No",0)</f>
        <v>1</v>
      </c>
      <c r="AX10" s="8" cm="1">
        <f t="array" ref="AX10">_xlfn.IFS(K10="Sí",1,K10="No recuerdo",0.5,K10="No",0)</f>
        <v>1</v>
      </c>
      <c r="AY10" s="8" cm="1">
        <f t="array" ref="AY10">_xlfn.IFS(L10="Sí",1,L10="No recuerdo",0.5,L10="No",0)</f>
        <v>1</v>
      </c>
      <c r="AZ10" s="8" cm="1">
        <f t="array" ref="AZ10">_xlfn.IFS(M10="Sí",1,M10="No recuerdo",0.5,M10="No",0)</f>
        <v>1</v>
      </c>
      <c r="BA10" s="8" cm="1">
        <f t="array" ref="BA10">_xlfn.IFS(N10="Sí",1,N10="No sé/ no recuerdo",0.5,N10="No",0)</f>
        <v>1</v>
      </c>
      <c r="BB10" s="8" cm="1">
        <f t="array" ref="BB10">_xlfn.IFS(O10="Actualmente considero que el personal que atiende el trámite de licencia de conducir necesita más capacitaciones para desarrollar sus labores de manera efectiva",0,O10="Actualmente considero que el personal que atiende el trámite de licencia de conducir NO necesita más capacitaciones para desarrollar sus labores de manera efectiva",1)</f>
        <v>1</v>
      </c>
      <c r="BC10" s="8" cm="1">
        <f t="array" ref="BC10">_xlfn.IFS(P10="Actualmente considero que el número de personal para atender el trámite de licencia de conducir es suficiente",1,P10="Actualmente considero que el número de personal para atender el trámite de licencia de conducir NO es suficiente",0)</f>
        <v>1</v>
      </c>
      <c r="BD10" s="8" cm="1">
        <f t="array" ref="BD10">_xlfn.IFS(Q10="Pienso que mi desempeño es bueno",1,Q10="Pienso que mi desempeño no es ni bueno ni malo (regular)",0.5,Q10="Pienso que mi desempeño no es bueno",0)</f>
        <v>1</v>
      </c>
      <c r="BE10" s="8" cm="1">
        <f t="array" ref="BE10">_xlfn.IFS(R10="Sí",1,R10="No",0)</f>
        <v>1</v>
      </c>
      <c r="BF10" s="8" cm="1">
        <f t="array" ref="BF10">_xlfn.IFS(S10="Sí",1,S10="No",0)</f>
        <v>1</v>
      </c>
      <c r="BG10" s="8" cm="1">
        <f t="array" ref="BG10">_xlfn.IFS(T10="Sí",1,T10="No",0)</f>
        <v>1</v>
      </c>
      <c r="BH10" s="8" cm="1">
        <f t="array" ref="BH10">_xlfn.IFS(U10="Sí",1,U10="No",0)</f>
        <v>1</v>
      </c>
      <c r="BI10" s="8" cm="1">
        <f t="array" ref="BI10">_xlfn.IFS(V10="Sí",0,V10="No sé / no estoy segura (o)",0.5,V10="No",1)</f>
        <v>0</v>
      </c>
      <c r="BJ10" s="8" cm="1">
        <f t="array" ref="BJ10">_xlfn.IFS(W10="Sí",1,W10="No lo sé",0.5,W10="No",0)</f>
        <v>1</v>
      </c>
      <c r="BK10" s="8" cm="1">
        <f t="array" ref="BK10">_xlfn.IFS(X10="Es un buen ambiente de trabajo",1,X10="No estoy segura (o)",0.5,X10="Es un mal ambiente de trabajo",0)</f>
        <v>1</v>
      </c>
      <c r="BL10" s="8" cm="1">
        <f t="array" ref="BL10">_xlfn.IFS(Y10="Sí",1,Y10="No recuerdo",0.5,Y10="No",0)</f>
        <v>1</v>
      </c>
      <c r="BM10" s="8" cm="1">
        <f t="array" ref="BM10">_xlfn.IFS(Z10="De acuerdo",1,Z10="Ni de acuerdo ni en desacuerdo",0.5,Z10="En desacuerdo",0)</f>
        <v>0.5</v>
      </c>
      <c r="BN10" s="8" cm="1">
        <f t="array" ref="BN10">_xlfn.IFS(AA10="De acuerdo",0,AA10="Ni de acuerdo ni en desacuerdo",0.5,AA10="En desacuerdo",1)</f>
        <v>1</v>
      </c>
      <c r="BO10" s="8" cm="1">
        <f t="array" ref="BO10">_xlfn.IFS(AB10="De acuerdo",1,AB10="Ni de acuerdo ni en desacuerdo",0.5,AB10="En desacuerdo",0)</f>
        <v>1</v>
      </c>
      <c r="BP10" s="8" cm="1">
        <f t="array" ref="BP10">_xlfn.IFS(AC10="De acuerdo",1,AC10="Ni de acuerdo ni en desacuerdo",0.5,AC10="En desacuerdo",0)</f>
        <v>1</v>
      </c>
      <c r="BQ10" s="8" cm="1">
        <f t="array" ref="BQ10">_xlfn.IFS(AD10="De acuerdo",0,AD10="Ni de acuerdo ni en desacuerdo",0.5,AD10="En desacuerdo",1)</f>
        <v>1</v>
      </c>
      <c r="BR10" s="8" cm="1">
        <f t="array" ref="BR10">_xlfn.IFS(AE10="De acuerdo",0,AE10="Ni de acuerdo ni en desacuerdo",0.5,AE10="En desacuerdo",1)</f>
        <v>1</v>
      </c>
      <c r="BS10" s="8" cm="1">
        <f t="array" ref="BS10">_xlfn.IFS(AF10="De acuerdo",1,AF10="Ni de acuerdo ni en desacuerdo",0.5,AF10="En desacuerdo",0)</f>
        <v>1</v>
      </c>
      <c r="BT10" s="8" cm="1">
        <f t="array" ref="BT10">_xlfn.IFS(AG10="De acuerdo",1,AG10="Ni de acuerdo ni en desacuerdo",0.5,AG10="En desacuerdo",0)</f>
        <v>1</v>
      </c>
      <c r="BU10" s="8" cm="1">
        <f t="array" ref="BU10">_xlfn.IFS(AH10="De acuerdo",0,AH10="Ni de acuerdo ni en desacuerdo",0.5,AH10="En desacuerdo",1)</f>
        <v>0.5</v>
      </c>
      <c r="BV10" s="8" cm="1">
        <f t="array" ref="BV10">_xlfn.IFS(AI10="De acuerdo",0,AI10="Ni de acuerdo ni en desacuerdo",0.5,AI10="En desacuerdo",1)</f>
        <v>1</v>
      </c>
      <c r="BW10" s="8" cm="1">
        <f t="array" ref="BW10">_xlfn.IFS(AJ10="De acuerdo",0,AJ10="Ni de acuerdo ni en desacuerdo",0.5,AJ10="En desacuerdo",1)</f>
        <v>0.5</v>
      </c>
      <c r="BX10" s="8" cm="1">
        <f t="array" ref="BX10">_xlfn.IFS(AK10="De acuerdo",1,AK10="Ni de acuerdo ni en desacuerdo",0.5,AK10="En desacuerdo",0)</f>
        <v>1</v>
      </c>
      <c r="BY10" s="8" cm="1">
        <f t="array" ref="BY10">_xlfn.IFS(AL10="De acuerdo",0,AL10="Ni de acuerdo ni en desacuerdo",0.5,AL10="En desacuerdo",1)</f>
        <v>0.5</v>
      </c>
    </row>
    <row r="11" spans="1:77" x14ac:dyDescent="0.2">
      <c r="A11" s="17">
        <v>114503514657</v>
      </c>
      <c r="B11" s="8" t="s">
        <v>14</v>
      </c>
      <c r="C11" s="8" t="s">
        <v>116</v>
      </c>
      <c r="D11" s="8" t="s">
        <v>851</v>
      </c>
      <c r="E11" s="8" t="s">
        <v>1174</v>
      </c>
      <c r="F11" s="8" t="s">
        <v>1217</v>
      </c>
      <c r="G11" s="8" t="s">
        <v>1194</v>
      </c>
      <c r="H11" s="8" t="s">
        <v>85</v>
      </c>
      <c r="I11" s="8" t="s">
        <v>85</v>
      </c>
      <c r="J11" s="8" t="s">
        <v>85</v>
      </c>
      <c r="K11" s="8" t="s">
        <v>85</v>
      </c>
      <c r="L11" s="8" t="s">
        <v>85</v>
      </c>
      <c r="M11" s="8" t="s">
        <v>85</v>
      </c>
      <c r="N11" s="8" t="s">
        <v>85</v>
      </c>
      <c r="O11" s="8" t="s">
        <v>1178</v>
      </c>
      <c r="P11" s="8" t="s">
        <v>1212</v>
      </c>
      <c r="Q11" s="8" t="s">
        <v>836</v>
      </c>
      <c r="R11" s="8" t="s">
        <v>85</v>
      </c>
      <c r="S11" s="8" t="s">
        <v>85</v>
      </c>
      <c r="T11" s="8" t="s">
        <v>85</v>
      </c>
      <c r="U11" s="8" t="s">
        <v>85</v>
      </c>
      <c r="V11" s="8" t="s">
        <v>85</v>
      </c>
      <c r="W11" s="8" t="s">
        <v>85</v>
      </c>
      <c r="X11" s="8" t="s">
        <v>844</v>
      </c>
      <c r="Y11" s="8" t="s">
        <v>85</v>
      </c>
      <c r="Z11" s="8" t="s">
        <v>870</v>
      </c>
      <c r="AA11" s="8" t="s">
        <v>848</v>
      </c>
      <c r="AB11" s="8" t="s">
        <v>847</v>
      </c>
      <c r="AC11" s="8" t="s">
        <v>847</v>
      </c>
      <c r="AD11" s="8" t="s">
        <v>848</v>
      </c>
      <c r="AE11" s="8" t="s">
        <v>848</v>
      </c>
      <c r="AF11" s="8" t="s">
        <v>847</v>
      </c>
      <c r="AG11" s="8" t="s">
        <v>847</v>
      </c>
      <c r="AH11" s="8" t="s">
        <v>870</v>
      </c>
      <c r="AI11" s="8" t="s">
        <v>848</v>
      </c>
      <c r="AJ11" s="8" t="s">
        <v>870</v>
      </c>
      <c r="AK11" s="8" t="s">
        <v>847</v>
      </c>
      <c r="AL11" s="8" t="s">
        <v>870</v>
      </c>
      <c r="AN11" s="17">
        <v>114503514657</v>
      </c>
      <c r="AO11" s="8" t="s">
        <v>14</v>
      </c>
      <c r="AP11" s="8" cm="1">
        <f t="array" ref="AP11">_xlfn.IFS(C11="Mucho",1,C11="Más o menos",0.5,C11="Nada",0)</f>
        <v>1</v>
      </c>
      <c r="AQ11" s="8" cm="1">
        <f t="array" ref="AQ11">_xlfn.IFS(D11="Sí",0,D11="No estoy segura/seguro",0.5,D11="No",1)</f>
        <v>0.5</v>
      </c>
      <c r="AR11" s="8" cm="1">
        <f t="array" ref="AR11">_xlfn.IFS(E11="Sí, contamos con un área especializada",1,E11="No contamos con un área especializada",0)</f>
        <v>1</v>
      </c>
      <c r="AS11" s="8" cm="1">
        <f t="array" ref="AS11">_xlfn.IFS(F11="Sí",0,F11="No sé / no estoy seguro (a)",0.5,F11="No",1)</f>
        <v>0.5</v>
      </c>
      <c r="AT11" s="8" cm="1">
        <f t="array" ref="AT11">_xlfn.IFS(G11="Sí, creo que es necesario tener un área específica para brindar información y atender dudas",1,G11="No, creo que no es necesario ya que esa atención se puede dar directamente en la ventanilla destinada para cada trámite",0)</f>
        <v>1</v>
      </c>
      <c r="AU11" s="8" cm="1">
        <f t="array" ref="AU11">_xlfn.IFS(H11="Sí",1,H11="No recuerdo",0.5,H11="No",0)</f>
        <v>1</v>
      </c>
      <c r="AV11" s="8" cm="1">
        <f t="array" ref="AV11">_xlfn.IFS(I11="Sí",1,I11="No recuerdo",0.5,I11="No",0)</f>
        <v>1</v>
      </c>
      <c r="AW11" s="8" cm="1">
        <f t="array" ref="AW11">_xlfn.IFS(J11="Sí",1,J11="No recuerdo",0.5,J11="No",0)</f>
        <v>1</v>
      </c>
      <c r="AX11" s="8" cm="1">
        <f t="array" ref="AX11">_xlfn.IFS(K11="Sí",1,K11="No recuerdo",0.5,K11="No",0)</f>
        <v>1</v>
      </c>
      <c r="AY11" s="8" cm="1">
        <f t="array" ref="AY11">_xlfn.IFS(L11="Sí",1,L11="No recuerdo",0.5,L11="No",0)</f>
        <v>1</v>
      </c>
      <c r="AZ11" s="8" cm="1">
        <f t="array" ref="AZ11">_xlfn.IFS(M11="Sí",1,M11="No recuerdo",0.5,M11="No",0)</f>
        <v>1</v>
      </c>
      <c r="BA11" s="8" cm="1">
        <f t="array" ref="BA11">_xlfn.IFS(N11="Sí",1,N11="No sé/ no recuerdo",0.5,N11="No",0)</f>
        <v>1</v>
      </c>
      <c r="BB11" s="8" cm="1">
        <f t="array" ref="BB11">_xlfn.IFS(O11="Actualmente considero que el personal que atiende el trámite de licencia de conducir necesita más capacitaciones para desarrollar sus labores de manera efectiva",0,O11="Actualmente considero que el personal que atiende el trámite de licencia de conducir NO necesita más capacitaciones para desarrollar sus labores de manera efectiva",1)</f>
        <v>1</v>
      </c>
      <c r="BC11" s="8" cm="1">
        <f t="array" ref="BC11">_xlfn.IFS(P11="Actualmente considero que el número de personal para atender el trámite de licencia de conducir es suficiente",1,P11="Actualmente considero que el número de personal para atender el trámite de licencia de conducir NO es suficiente",0)</f>
        <v>0</v>
      </c>
      <c r="BD11" s="8" cm="1">
        <f t="array" ref="BD11">_xlfn.IFS(Q11="Pienso que mi desempeño es bueno",1,Q11="Pienso que mi desempeño no es ni bueno ni malo (regular)",0.5,Q11="Pienso que mi desempeño no es bueno",0)</f>
        <v>1</v>
      </c>
      <c r="BE11" s="8" cm="1">
        <f t="array" ref="BE11">_xlfn.IFS(R11="Sí",1,R11="No",0)</f>
        <v>1</v>
      </c>
      <c r="BF11" s="8" cm="1">
        <f t="array" ref="BF11">_xlfn.IFS(S11="Sí",1,S11="No",0)</f>
        <v>1</v>
      </c>
      <c r="BG11" s="8" cm="1">
        <f t="array" ref="BG11">_xlfn.IFS(T11="Sí",1,T11="No",0)</f>
        <v>1</v>
      </c>
      <c r="BH11" s="8" cm="1">
        <f t="array" ref="BH11">_xlfn.IFS(U11="Sí",1,U11="No",0)</f>
        <v>1</v>
      </c>
      <c r="BI11" s="8" cm="1">
        <f t="array" ref="BI11">_xlfn.IFS(V11="Sí",0,V11="No sé / no estoy segura (o)",0.5,V11="No",1)</f>
        <v>0</v>
      </c>
      <c r="BJ11" s="8" cm="1">
        <f t="array" ref="BJ11">_xlfn.IFS(W11="Sí",1,W11="No lo sé",0.5,W11="No",0)</f>
        <v>1</v>
      </c>
      <c r="BK11" s="8" cm="1">
        <f t="array" ref="BK11">_xlfn.IFS(X11="Es un buen ambiente de trabajo",1,X11="No estoy segura (o)",0.5,X11="Es un mal ambiente de trabajo",0)</f>
        <v>1</v>
      </c>
      <c r="BL11" s="8" cm="1">
        <f t="array" ref="BL11">_xlfn.IFS(Y11="Sí",1,Y11="No recuerdo",0.5,Y11="No",0)</f>
        <v>1</v>
      </c>
      <c r="BM11" s="8" cm="1">
        <f t="array" ref="BM11">_xlfn.IFS(Z11="De acuerdo",1,Z11="Ni de acuerdo ni en desacuerdo",0.5,Z11="En desacuerdo",0)</f>
        <v>0.5</v>
      </c>
      <c r="BN11" s="8" cm="1">
        <f t="array" ref="BN11">_xlfn.IFS(AA11="De acuerdo",0,AA11="Ni de acuerdo ni en desacuerdo",0.5,AA11="En desacuerdo",1)</f>
        <v>1</v>
      </c>
      <c r="BO11" s="8" cm="1">
        <f t="array" ref="BO11">_xlfn.IFS(AB11="De acuerdo",1,AB11="Ni de acuerdo ni en desacuerdo",0.5,AB11="En desacuerdo",0)</f>
        <v>1</v>
      </c>
      <c r="BP11" s="8" cm="1">
        <f t="array" ref="BP11">_xlfn.IFS(AC11="De acuerdo",1,AC11="Ni de acuerdo ni en desacuerdo",0.5,AC11="En desacuerdo",0)</f>
        <v>1</v>
      </c>
      <c r="BQ11" s="8" cm="1">
        <f t="array" ref="BQ11">_xlfn.IFS(AD11="De acuerdo",0,AD11="Ni de acuerdo ni en desacuerdo",0.5,AD11="En desacuerdo",1)</f>
        <v>1</v>
      </c>
      <c r="BR11" s="8" cm="1">
        <f t="array" ref="BR11">_xlfn.IFS(AE11="De acuerdo",0,AE11="Ni de acuerdo ni en desacuerdo",0.5,AE11="En desacuerdo",1)</f>
        <v>1</v>
      </c>
      <c r="BS11" s="8" cm="1">
        <f t="array" ref="BS11">_xlfn.IFS(AF11="De acuerdo",1,AF11="Ni de acuerdo ni en desacuerdo",0.5,AF11="En desacuerdo",0)</f>
        <v>1</v>
      </c>
      <c r="BT11" s="8" cm="1">
        <f t="array" ref="BT11">_xlfn.IFS(AG11="De acuerdo",1,AG11="Ni de acuerdo ni en desacuerdo",0.5,AG11="En desacuerdo",0)</f>
        <v>1</v>
      </c>
      <c r="BU11" s="8" cm="1">
        <f t="array" ref="BU11">_xlfn.IFS(AH11="De acuerdo",0,AH11="Ni de acuerdo ni en desacuerdo",0.5,AH11="En desacuerdo",1)</f>
        <v>0.5</v>
      </c>
      <c r="BV11" s="8" cm="1">
        <f t="array" ref="BV11">_xlfn.IFS(AI11="De acuerdo",0,AI11="Ni de acuerdo ni en desacuerdo",0.5,AI11="En desacuerdo",1)</f>
        <v>1</v>
      </c>
      <c r="BW11" s="8" cm="1">
        <f t="array" ref="BW11">_xlfn.IFS(AJ11="De acuerdo",0,AJ11="Ni de acuerdo ni en desacuerdo",0.5,AJ11="En desacuerdo",1)</f>
        <v>0.5</v>
      </c>
      <c r="BX11" s="8" cm="1">
        <f t="array" ref="BX11">_xlfn.IFS(AK11="De acuerdo",1,AK11="Ni de acuerdo ni en desacuerdo",0.5,AK11="En desacuerdo",0)</f>
        <v>1</v>
      </c>
      <c r="BY11" s="8" cm="1">
        <f t="array" ref="BY11">_xlfn.IFS(AL11="De acuerdo",0,AL11="Ni de acuerdo ni en desacuerdo",0.5,AL11="En desacuerdo",1)</f>
        <v>0.5</v>
      </c>
    </row>
    <row r="12" spans="1:77" x14ac:dyDescent="0.2">
      <c r="A12" s="17">
        <v>114503516200</v>
      </c>
      <c r="B12" s="8" t="s">
        <v>14</v>
      </c>
      <c r="C12" s="8" t="s">
        <v>116</v>
      </c>
      <c r="D12" s="8" t="s">
        <v>86</v>
      </c>
      <c r="E12" s="8" t="s">
        <v>1174</v>
      </c>
      <c r="F12" s="8" t="s">
        <v>1217</v>
      </c>
      <c r="G12" s="8" t="s">
        <v>1194</v>
      </c>
      <c r="H12" s="8" t="s">
        <v>163</v>
      </c>
      <c r="I12" s="8" t="s">
        <v>85</v>
      </c>
      <c r="J12" s="8" t="s">
        <v>85</v>
      </c>
      <c r="K12" s="8" t="s">
        <v>85</v>
      </c>
      <c r="L12" s="8" t="s">
        <v>85</v>
      </c>
      <c r="M12" s="8" t="s">
        <v>163</v>
      </c>
      <c r="N12" s="8" t="s">
        <v>1177</v>
      </c>
      <c r="O12" s="8" t="s">
        <v>1178</v>
      </c>
      <c r="P12" s="8" t="s">
        <v>1212</v>
      </c>
      <c r="Q12" s="8" t="s">
        <v>836</v>
      </c>
      <c r="R12" s="8" t="s">
        <v>86</v>
      </c>
      <c r="S12" s="8" t="s">
        <v>85</v>
      </c>
      <c r="T12" s="8" t="s">
        <v>85</v>
      </c>
      <c r="U12" s="8" t="s">
        <v>85</v>
      </c>
      <c r="V12" s="8" t="s">
        <v>85</v>
      </c>
      <c r="W12" s="8" t="s">
        <v>85</v>
      </c>
      <c r="X12" s="8" t="s">
        <v>844</v>
      </c>
      <c r="Y12" s="8" t="s">
        <v>85</v>
      </c>
      <c r="Z12" s="8" t="s">
        <v>848</v>
      </c>
      <c r="AA12" s="8" t="s">
        <v>847</v>
      </c>
      <c r="AB12" s="8" t="s">
        <v>847</v>
      </c>
      <c r="AC12" s="8" t="s">
        <v>847</v>
      </c>
      <c r="AD12" s="8" t="s">
        <v>848</v>
      </c>
      <c r="AE12" s="8" t="s">
        <v>848</v>
      </c>
      <c r="AF12" s="8" t="s">
        <v>847</v>
      </c>
      <c r="AG12" s="8" t="s">
        <v>847</v>
      </c>
      <c r="AH12" s="8" t="s">
        <v>848</v>
      </c>
      <c r="AI12" s="8" t="s">
        <v>848</v>
      </c>
      <c r="AJ12" s="8" t="s">
        <v>848</v>
      </c>
      <c r="AK12" s="8" t="s">
        <v>847</v>
      </c>
      <c r="AL12" s="8" t="s">
        <v>847</v>
      </c>
      <c r="AN12" s="17">
        <v>114503516200</v>
      </c>
      <c r="AO12" s="8" t="s">
        <v>14</v>
      </c>
      <c r="AP12" s="8" cm="1">
        <f t="array" ref="AP12">_xlfn.IFS(C12="Mucho",1,C12="Más o menos",0.5,C12="Nada",0)</f>
        <v>1</v>
      </c>
      <c r="AQ12" s="8" cm="1">
        <f t="array" ref="AQ12">_xlfn.IFS(D12="Sí",0,D12="No estoy segura/seguro",0.5,D12="No",1)</f>
        <v>1</v>
      </c>
      <c r="AR12" s="8" cm="1">
        <f t="array" ref="AR12">_xlfn.IFS(E12="Sí, contamos con un área especializada",1,E12="No contamos con un área especializada",0)</f>
        <v>1</v>
      </c>
      <c r="AS12" s="8" cm="1">
        <f t="array" ref="AS12">_xlfn.IFS(F12="Sí",0,F12="No sé / no estoy seguro (a)",0.5,F12="No",1)</f>
        <v>0.5</v>
      </c>
      <c r="AT12" s="8" cm="1">
        <f t="array" ref="AT12">_xlfn.IFS(G12="Sí, creo que es necesario tener un área específica para brindar información y atender dudas",1,G12="No, creo que no es necesario ya que esa atención se puede dar directamente en la ventanilla destinada para cada trámite",0)</f>
        <v>1</v>
      </c>
      <c r="AU12" s="8" cm="1">
        <f t="array" ref="AU12">_xlfn.IFS(H12="Sí",1,H12="No recuerdo",0.5,H12="No",0)</f>
        <v>0.5</v>
      </c>
      <c r="AV12" s="8" cm="1">
        <f t="array" ref="AV12">_xlfn.IFS(I12="Sí",1,I12="No recuerdo",0.5,I12="No",0)</f>
        <v>1</v>
      </c>
      <c r="AW12" s="8" cm="1">
        <f t="array" ref="AW12">_xlfn.IFS(J12="Sí",1,J12="No recuerdo",0.5,J12="No",0)</f>
        <v>1</v>
      </c>
      <c r="AX12" s="8" cm="1">
        <f t="array" ref="AX12">_xlfn.IFS(K12="Sí",1,K12="No recuerdo",0.5,K12="No",0)</f>
        <v>1</v>
      </c>
      <c r="AY12" s="8" cm="1">
        <f t="array" ref="AY12">_xlfn.IFS(L12="Sí",1,L12="No recuerdo",0.5,L12="No",0)</f>
        <v>1</v>
      </c>
      <c r="AZ12" s="8" cm="1">
        <f t="array" ref="AZ12">_xlfn.IFS(M12="Sí",1,M12="No recuerdo",0.5,M12="No",0)</f>
        <v>0.5</v>
      </c>
      <c r="BA12" s="8" cm="1">
        <f t="array" ref="BA12">_xlfn.IFS(N12="Sí",1,N12="No sé/ no recuerdo",0.5,N12="No",0)</f>
        <v>0.5</v>
      </c>
      <c r="BB12" s="8" cm="1">
        <f t="array" ref="BB12">_xlfn.IFS(O12="Actualmente considero que el personal que atiende el trámite de licencia de conducir necesita más capacitaciones para desarrollar sus labores de manera efectiva",0,O12="Actualmente considero que el personal que atiende el trámite de licencia de conducir NO necesita más capacitaciones para desarrollar sus labores de manera efectiva",1)</f>
        <v>1</v>
      </c>
      <c r="BC12" s="8" cm="1">
        <f t="array" ref="BC12">_xlfn.IFS(P12="Actualmente considero que el número de personal para atender el trámite de licencia de conducir es suficiente",1,P12="Actualmente considero que el número de personal para atender el trámite de licencia de conducir NO es suficiente",0)</f>
        <v>0</v>
      </c>
      <c r="BD12" s="8" cm="1">
        <f t="array" ref="BD12">_xlfn.IFS(Q12="Pienso que mi desempeño es bueno",1,Q12="Pienso que mi desempeño no es ni bueno ni malo (regular)",0.5,Q12="Pienso que mi desempeño no es bueno",0)</f>
        <v>1</v>
      </c>
      <c r="BE12" s="8" cm="1">
        <f t="array" ref="BE12">_xlfn.IFS(R12="Sí",1,R12="No",0)</f>
        <v>0</v>
      </c>
      <c r="BF12" s="8" cm="1">
        <f t="array" ref="BF12">_xlfn.IFS(S12="Sí",1,S12="No",0)</f>
        <v>1</v>
      </c>
      <c r="BG12" s="8" cm="1">
        <f t="array" ref="BG12">_xlfn.IFS(T12="Sí",1,T12="No",0)</f>
        <v>1</v>
      </c>
      <c r="BH12" s="8" cm="1">
        <f t="array" ref="BH12">_xlfn.IFS(U12="Sí",1,U12="No",0)</f>
        <v>1</v>
      </c>
      <c r="BI12" s="8" cm="1">
        <f t="array" ref="BI12">_xlfn.IFS(V12="Sí",0,V12="No sé / no estoy segura (o)",0.5,V12="No",1)</f>
        <v>0</v>
      </c>
      <c r="BJ12" s="8" cm="1">
        <f t="array" ref="BJ12">_xlfn.IFS(W12="Sí",1,W12="No lo sé",0.5,W12="No",0)</f>
        <v>1</v>
      </c>
      <c r="BK12" s="8" cm="1">
        <f t="array" ref="BK12">_xlfn.IFS(X12="Es un buen ambiente de trabajo",1,X12="No estoy segura (o)",0.5,X12="Es un mal ambiente de trabajo",0)</f>
        <v>1</v>
      </c>
      <c r="BL12" s="8" cm="1">
        <f t="array" ref="BL12">_xlfn.IFS(Y12="Sí",1,Y12="No recuerdo",0.5,Y12="No",0)</f>
        <v>1</v>
      </c>
      <c r="BM12" s="8" cm="1">
        <f t="array" ref="BM12">_xlfn.IFS(Z12="De acuerdo",1,Z12="Ni de acuerdo ni en desacuerdo",0.5,Z12="En desacuerdo",0)</f>
        <v>0</v>
      </c>
      <c r="BN12" s="8" cm="1">
        <f t="array" ref="BN12">_xlfn.IFS(AA12="De acuerdo",0,AA12="Ni de acuerdo ni en desacuerdo",0.5,AA12="En desacuerdo",1)</f>
        <v>0</v>
      </c>
      <c r="BO12" s="8" cm="1">
        <f t="array" ref="BO12">_xlfn.IFS(AB12="De acuerdo",1,AB12="Ni de acuerdo ni en desacuerdo",0.5,AB12="En desacuerdo",0)</f>
        <v>1</v>
      </c>
      <c r="BP12" s="8" cm="1">
        <f t="array" ref="BP12">_xlfn.IFS(AC12="De acuerdo",1,AC12="Ni de acuerdo ni en desacuerdo",0.5,AC12="En desacuerdo",0)</f>
        <v>1</v>
      </c>
      <c r="BQ12" s="8" cm="1">
        <f t="array" ref="BQ12">_xlfn.IFS(AD12="De acuerdo",0,AD12="Ni de acuerdo ni en desacuerdo",0.5,AD12="En desacuerdo",1)</f>
        <v>1</v>
      </c>
      <c r="BR12" s="8" cm="1">
        <f t="array" ref="BR12">_xlfn.IFS(AE12="De acuerdo",0,AE12="Ni de acuerdo ni en desacuerdo",0.5,AE12="En desacuerdo",1)</f>
        <v>1</v>
      </c>
      <c r="BS12" s="8" cm="1">
        <f t="array" ref="BS12">_xlfn.IFS(AF12="De acuerdo",1,AF12="Ni de acuerdo ni en desacuerdo",0.5,AF12="En desacuerdo",0)</f>
        <v>1</v>
      </c>
      <c r="BT12" s="8" cm="1">
        <f t="array" ref="BT12">_xlfn.IFS(AG12="De acuerdo",1,AG12="Ni de acuerdo ni en desacuerdo",0.5,AG12="En desacuerdo",0)</f>
        <v>1</v>
      </c>
      <c r="BU12" s="8" cm="1">
        <f t="array" ref="BU12">_xlfn.IFS(AH12="De acuerdo",0,AH12="Ni de acuerdo ni en desacuerdo",0.5,AH12="En desacuerdo",1)</f>
        <v>1</v>
      </c>
      <c r="BV12" s="8" cm="1">
        <f t="array" ref="BV12">_xlfn.IFS(AI12="De acuerdo",0,AI12="Ni de acuerdo ni en desacuerdo",0.5,AI12="En desacuerdo",1)</f>
        <v>1</v>
      </c>
      <c r="BW12" s="8" cm="1">
        <f t="array" ref="BW12">_xlfn.IFS(AJ12="De acuerdo",0,AJ12="Ni de acuerdo ni en desacuerdo",0.5,AJ12="En desacuerdo",1)</f>
        <v>1</v>
      </c>
      <c r="BX12" s="8" cm="1">
        <f t="array" ref="BX12">_xlfn.IFS(AK12="De acuerdo",1,AK12="Ni de acuerdo ni en desacuerdo",0.5,AK12="En desacuerdo",0)</f>
        <v>1</v>
      </c>
      <c r="BY12" s="8" cm="1">
        <f t="array" ref="BY12">_xlfn.IFS(AL12="De acuerdo",0,AL12="Ni de acuerdo ni en desacuerdo",0.5,AL12="En desacuerdo",1)</f>
        <v>0</v>
      </c>
    </row>
    <row r="13" spans="1:77" x14ac:dyDescent="0.2">
      <c r="A13" s="17">
        <v>114503513167</v>
      </c>
      <c r="B13" s="8" t="s">
        <v>14</v>
      </c>
      <c r="C13" s="8" t="s">
        <v>116</v>
      </c>
      <c r="D13" s="8" t="s">
        <v>86</v>
      </c>
      <c r="E13" s="8" t="s">
        <v>1174</v>
      </c>
      <c r="F13" s="8" t="s">
        <v>85</v>
      </c>
      <c r="G13" s="8" t="s">
        <v>1194</v>
      </c>
      <c r="H13" s="8" t="s">
        <v>163</v>
      </c>
      <c r="I13" s="8" t="s">
        <v>85</v>
      </c>
      <c r="J13" s="8" t="s">
        <v>85</v>
      </c>
      <c r="K13" s="8" t="s">
        <v>163</v>
      </c>
      <c r="L13" s="8" t="s">
        <v>163</v>
      </c>
      <c r="M13" s="8" t="s">
        <v>163</v>
      </c>
      <c r="N13" s="8" t="s">
        <v>85</v>
      </c>
      <c r="O13" s="8" t="s">
        <v>1178</v>
      </c>
      <c r="P13" s="8" t="s">
        <v>1179</v>
      </c>
      <c r="Q13" s="8" t="s">
        <v>836</v>
      </c>
      <c r="R13" s="8" t="s">
        <v>85</v>
      </c>
      <c r="S13" s="8" t="s">
        <v>85</v>
      </c>
      <c r="T13" s="8" t="s">
        <v>85</v>
      </c>
      <c r="U13" s="8" t="s">
        <v>85</v>
      </c>
      <c r="V13" s="8" t="s">
        <v>1195</v>
      </c>
      <c r="W13" s="8" t="s">
        <v>85</v>
      </c>
      <c r="X13" s="8" t="s">
        <v>844</v>
      </c>
      <c r="Y13" s="8" t="s">
        <v>163</v>
      </c>
      <c r="Z13" s="8" t="s">
        <v>870</v>
      </c>
      <c r="AA13" s="8" t="s">
        <v>847</v>
      </c>
      <c r="AB13" s="8" t="s">
        <v>847</v>
      </c>
      <c r="AC13" s="8" t="s">
        <v>847</v>
      </c>
      <c r="AD13" s="8" t="s">
        <v>848</v>
      </c>
      <c r="AE13" s="8" t="s">
        <v>848</v>
      </c>
      <c r="AF13" s="8" t="s">
        <v>847</v>
      </c>
      <c r="AG13" s="8" t="s">
        <v>847</v>
      </c>
      <c r="AH13" s="8" t="s">
        <v>848</v>
      </c>
      <c r="AI13" s="8" t="s">
        <v>848</v>
      </c>
      <c r="AJ13" s="8" t="s">
        <v>848</v>
      </c>
      <c r="AK13" s="8" t="s">
        <v>847</v>
      </c>
      <c r="AL13" s="8" t="s">
        <v>848</v>
      </c>
      <c r="AN13" s="17">
        <v>114503513167</v>
      </c>
      <c r="AO13" s="8" t="s">
        <v>14</v>
      </c>
      <c r="AP13" s="8" cm="1">
        <f t="array" ref="AP13">_xlfn.IFS(C13="Mucho",1,C13="Más o menos",0.5,C13="Nada",0)</f>
        <v>1</v>
      </c>
      <c r="AQ13" s="8" cm="1">
        <f t="array" ref="AQ13">_xlfn.IFS(D13="Sí",0,D13="No estoy segura/seguro",0.5,D13="No",1)</f>
        <v>1</v>
      </c>
      <c r="AR13" s="8" cm="1">
        <f t="array" ref="AR13">_xlfn.IFS(E13="Sí, contamos con un área especializada",1,E13="No contamos con un área especializada",0)</f>
        <v>1</v>
      </c>
      <c r="AS13" s="8" cm="1">
        <f t="array" ref="AS13">_xlfn.IFS(F13="Sí",0,F13="No sé / no estoy seguro (a)",0.5,F13="No",1)</f>
        <v>0</v>
      </c>
      <c r="AT13" s="8" cm="1">
        <f t="array" ref="AT13">_xlfn.IFS(G13="Sí, creo que es necesario tener un área específica para brindar información y atender dudas",1,G13="No, creo que no es necesario ya que esa atención se puede dar directamente en la ventanilla destinada para cada trámite",0)</f>
        <v>1</v>
      </c>
      <c r="AU13" s="8" cm="1">
        <f t="array" ref="AU13">_xlfn.IFS(H13="Sí",1,H13="No recuerdo",0.5,H13="No",0)</f>
        <v>0.5</v>
      </c>
      <c r="AV13" s="8" cm="1">
        <f t="array" ref="AV13">_xlfn.IFS(I13="Sí",1,I13="No recuerdo",0.5,I13="No",0)</f>
        <v>1</v>
      </c>
      <c r="AW13" s="8" cm="1">
        <f t="array" ref="AW13">_xlfn.IFS(J13="Sí",1,J13="No recuerdo",0.5,J13="No",0)</f>
        <v>1</v>
      </c>
      <c r="AX13" s="8" cm="1">
        <f t="array" ref="AX13">_xlfn.IFS(K13="Sí",1,K13="No recuerdo",0.5,K13="No",0)</f>
        <v>0.5</v>
      </c>
      <c r="AY13" s="8" cm="1">
        <f t="array" ref="AY13">_xlfn.IFS(L13="Sí",1,L13="No recuerdo",0.5,L13="No",0)</f>
        <v>0.5</v>
      </c>
      <c r="AZ13" s="8" cm="1">
        <f t="array" ref="AZ13">_xlfn.IFS(M13="Sí",1,M13="No recuerdo",0.5,M13="No",0)</f>
        <v>0.5</v>
      </c>
      <c r="BA13" s="8" cm="1">
        <f t="array" ref="BA13">_xlfn.IFS(N13="Sí",1,N13="No sé/ no recuerdo",0.5,N13="No",0)</f>
        <v>1</v>
      </c>
      <c r="BB13" s="8" cm="1">
        <f t="array" ref="BB13">_xlfn.IFS(O13="Actualmente considero que el personal que atiende el trámite de licencia de conducir necesita más capacitaciones para desarrollar sus labores de manera efectiva",0,O13="Actualmente considero que el personal que atiende el trámite de licencia de conducir NO necesita más capacitaciones para desarrollar sus labores de manera efectiva",1)</f>
        <v>1</v>
      </c>
      <c r="BC13" s="8" cm="1">
        <f t="array" ref="BC13">_xlfn.IFS(P13="Actualmente considero que el número de personal para atender el trámite de licencia de conducir es suficiente",1,P13="Actualmente considero que el número de personal para atender el trámite de licencia de conducir NO es suficiente",0)</f>
        <v>1</v>
      </c>
      <c r="BD13" s="8" cm="1">
        <f t="array" ref="BD13">_xlfn.IFS(Q13="Pienso que mi desempeño es bueno",1,Q13="Pienso que mi desempeño no es ni bueno ni malo (regular)",0.5,Q13="Pienso que mi desempeño no es bueno",0)</f>
        <v>1</v>
      </c>
      <c r="BE13" s="8" cm="1">
        <f t="array" ref="BE13">_xlfn.IFS(R13="Sí",1,R13="No",0)</f>
        <v>1</v>
      </c>
      <c r="BF13" s="8" cm="1">
        <f t="array" ref="BF13">_xlfn.IFS(S13="Sí",1,S13="No",0)</f>
        <v>1</v>
      </c>
      <c r="BG13" s="8" cm="1">
        <f t="array" ref="BG13">_xlfn.IFS(T13="Sí",1,T13="No",0)</f>
        <v>1</v>
      </c>
      <c r="BH13" s="8" cm="1">
        <f t="array" ref="BH13">_xlfn.IFS(U13="Sí",1,U13="No",0)</f>
        <v>1</v>
      </c>
      <c r="BI13" s="8" cm="1">
        <f t="array" ref="BI13">_xlfn.IFS(V13="Sí",0,V13="No sé / no estoy segura (o)",0.5,V13="No",1)</f>
        <v>0.5</v>
      </c>
      <c r="BJ13" s="8" cm="1">
        <f t="array" ref="BJ13">_xlfn.IFS(W13="Sí",1,W13="No lo sé",0.5,W13="No",0)</f>
        <v>1</v>
      </c>
      <c r="BK13" s="8" cm="1">
        <f t="array" ref="BK13">_xlfn.IFS(X13="Es un buen ambiente de trabajo",1,X13="No estoy segura (o)",0.5,X13="Es un mal ambiente de trabajo",0)</f>
        <v>1</v>
      </c>
      <c r="BL13" s="8" cm="1">
        <f t="array" ref="BL13">_xlfn.IFS(Y13="Sí",1,Y13="No recuerdo",0.5,Y13="No",0)</f>
        <v>0.5</v>
      </c>
      <c r="BM13" s="8" cm="1">
        <f t="array" ref="BM13">_xlfn.IFS(Z13="De acuerdo",1,Z13="Ni de acuerdo ni en desacuerdo",0.5,Z13="En desacuerdo",0)</f>
        <v>0.5</v>
      </c>
      <c r="BN13" s="8" cm="1">
        <f t="array" ref="BN13">_xlfn.IFS(AA13="De acuerdo",0,AA13="Ni de acuerdo ni en desacuerdo",0.5,AA13="En desacuerdo",1)</f>
        <v>0</v>
      </c>
      <c r="BO13" s="8" cm="1">
        <f t="array" ref="BO13">_xlfn.IFS(AB13="De acuerdo",1,AB13="Ni de acuerdo ni en desacuerdo",0.5,AB13="En desacuerdo",0)</f>
        <v>1</v>
      </c>
      <c r="BP13" s="8" cm="1">
        <f t="array" ref="BP13">_xlfn.IFS(AC13="De acuerdo",1,AC13="Ni de acuerdo ni en desacuerdo",0.5,AC13="En desacuerdo",0)</f>
        <v>1</v>
      </c>
      <c r="BQ13" s="8" cm="1">
        <f t="array" ref="BQ13">_xlfn.IFS(AD13="De acuerdo",0,AD13="Ni de acuerdo ni en desacuerdo",0.5,AD13="En desacuerdo",1)</f>
        <v>1</v>
      </c>
      <c r="BR13" s="8" cm="1">
        <f t="array" ref="BR13">_xlfn.IFS(AE13="De acuerdo",0,AE13="Ni de acuerdo ni en desacuerdo",0.5,AE13="En desacuerdo",1)</f>
        <v>1</v>
      </c>
      <c r="BS13" s="8" cm="1">
        <f t="array" ref="BS13">_xlfn.IFS(AF13="De acuerdo",1,AF13="Ni de acuerdo ni en desacuerdo",0.5,AF13="En desacuerdo",0)</f>
        <v>1</v>
      </c>
      <c r="BT13" s="8" cm="1">
        <f t="array" ref="BT13">_xlfn.IFS(AG13="De acuerdo",1,AG13="Ni de acuerdo ni en desacuerdo",0.5,AG13="En desacuerdo",0)</f>
        <v>1</v>
      </c>
      <c r="BU13" s="8" cm="1">
        <f t="array" ref="BU13">_xlfn.IFS(AH13="De acuerdo",0,AH13="Ni de acuerdo ni en desacuerdo",0.5,AH13="En desacuerdo",1)</f>
        <v>1</v>
      </c>
      <c r="BV13" s="8" cm="1">
        <f t="array" ref="BV13">_xlfn.IFS(AI13="De acuerdo",0,AI13="Ni de acuerdo ni en desacuerdo",0.5,AI13="En desacuerdo",1)</f>
        <v>1</v>
      </c>
      <c r="BW13" s="8" cm="1">
        <f t="array" ref="BW13">_xlfn.IFS(AJ13="De acuerdo",0,AJ13="Ni de acuerdo ni en desacuerdo",0.5,AJ13="En desacuerdo",1)</f>
        <v>1</v>
      </c>
      <c r="BX13" s="8" cm="1">
        <f t="array" ref="BX13">_xlfn.IFS(AK13="De acuerdo",1,AK13="Ni de acuerdo ni en desacuerdo",0.5,AK13="En desacuerdo",0)</f>
        <v>1</v>
      </c>
      <c r="BY13" s="8" cm="1">
        <f t="array" ref="BY13">_xlfn.IFS(AL13="De acuerdo",0,AL13="Ni de acuerdo ni en desacuerdo",0.5,AL13="En desacuerdo",1)</f>
        <v>1</v>
      </c>
    </row>
    <row r="14" spans="1:77" x14ac:dyDescent="0.2">
      <c r="A14" s="17">
        <v>114503514937</v>
      </c>
      <c r="B14" s="8" t="s">
        <v>14</v>
      </c>
      <c r="C14" s="8" t="s">
        <v>116</v>
      </c>
      <c r="D14" s="8" t="s">
        <v>851</v>
      </c>
      <c r="E14" s="8" t="s">
        <v>1174</v>
      </c>
      <c r="F14" s="8" t="s">
        <v>85</v>
      </c>
      <c r="G14" s="8" t="s">
        <v>1194</v>
      </c>
      <c r="H14" s="8" t="s">
        <v>85</v>
      </c>
      <c r="I14" s="8" t="s">
        <v>85</v>
      </c>
      <c r="J14" s="8" t="s">
        <v>85</v>
      </c>
      <c r="K14" s="8" t="s">
        <v>85</v>
      </c>
      <c r="L14" s="8" t="s">
        <v>85</v>
      </c>
      <c r="M14" s="8" t="s">
        <v>85</v>
      </c>
      <c r="N14" s="8" t="s">
        <v>1177</v>
      </c>
      <c r="O14" s="8" t="s">
        <v>1211</v>
      </c>
      <c r="P14" s="8" t="s">
        <v>1179</v>
      </c>
      <c r="Q14" s="8" t="s">
        <v>926</v>
      </c>
      <c r="R14" s="8" t="s">
        <v>85</v>
      </c>
      <c r="S14" s="8" t="s">
        <v>85</v>
      </c>
      <c r="T14" s="8" t="s">
        <v>85</v>
      </c>
      <c r="U14" s="8" t="s">
        <v>85</v>
      </c>
      <c r="V14" s="8" t="s">
        <v>1195</v>
      </c>
      <c r="W14" s="8" t="s">
        <v>85</v>
      </c>
      <c r="X14" s="8" t="s">
        <v>178</v>
      </c>
      <c r="Y14" s="8" t="s">
        <v>85</v>
      </c>
      <c r="Z14" s="8"/>
      <c r="AA14" s="8"/>
      <c r="AB14" s="8"/>
      <c r="AC14" s="8"/>
      <c r="AD14" s="8"/>
      <c r="AE14" s="8"/>
      <c r="AF14" s="8"/>
      <c r="AG14" s="8"/>
      <c r="AH14" s="8"/>
      <c r="AI14" s="8"/>
      <c r="AJ14" s="8"/>
      <c r="AK14" s="8"/>
      <c r="AL14" s="8"/>
      <c r="AN14" s="17">
        <v>114503514937</v>
      </c>
      <c r="AO14" s="8" t="s">
        <v>14</v>
      </c>
      <c r="AP14" s="8" cm="1">
        <f t="array" ref="AP14">_xlfn.IFS(C14="Mucho",1,C14="Más o menos",0.5,C14="Nada",0)</f>
        <v>1</v>
      </c>
      <c r="AQ14" s="8" cm="1">
        <f t="array" ref="AQ14">_xlfn.IFS(D14="Sí",0,D14="No estoy segura/seguro",0.5,D14="No",1)</f>
        <v>0.5</v>
      </c>
      <c r="AR14" s="8" cm="1">
        <f t="array" ref="AR14">_xlfn.IFS(E14="Sí, contamos con un área especializada",1,E14="No contamos con un área especializada",0)</f>
        <v>1</v>
      </c>
      <c r="AS14" s="8" cm="1">
        <f t="array" ref="AS14">_xlfn.IFS(F14="Sí",0,F14="No sé / no estoy seguro (a)",0.5,F14="No",1)</f>
        <v>0</v>
      </c>
      <c r="AT14" s="8" cm="1">
        <f t="array" ref="AT14">_xlfn.IFS(G14="Sí, creo que es necesario tener un área específica para brindar información y atender dudas",1,G14="No, creo que no es necesario ya que esa atención se puede dar directamente en la ventanilla destinada para cada trámite",0)</f>
        <v>1</v>
      </c>
      <c r="AU14" s="8" cm="1">
        <f t="array" ref="AU14">_xlfn.IFS(H14="Sí",1,H14="No recuerdo",0.5,H14="No",0)</f>
        <v>1</v>
      </c>
      <c r="AV14" s="8" cm="1">
        <f t="array" ref="AV14">_xlfn.IFS(I14="Sí",1,I14="No recuerdo",0.5,I14="No",0)</f>
        <v>1</v>
      </c>
      <c r="AW14" s="8" cm="1">
        <f t="array" ref="AW14">_xlfn.IFS(J14="Sí",1,J14="No recuerdo",0.5,J14="No",0)</f>
        <v>1</v>
      </c>
      <c r="AX14" s="8" cm="1">
        <f t="array" ref="AX14">_xlfn.IFS(K14="Sí",1,K14="No recuerdo",0.5,K14="No",0)</f>
        <v>1</v>
      </c>
      <c r="AY14" s="8" cm="1">
        <f t="array" ref="AY14">_xlfn.IFS(L14="Sí",1,L14="No recuerdo",0.5,L14="No",0)</f>
        <v>1</v>
      </c>
      <c r="AZ14" s="8" cm="1">
        <f t="array" ref="AZ14">_xlfn.IFS(M14="Sí",1,M14="No recuerdo",0.5,M14="No",0)</f>
        <v>1</v>
      </c>
      <c r="BA14" s="8" cm="1">
        <f t="array" ref="BA14">_xlfn.IFS(N14="Sí",1,N14="No sé/ no recuerdo",0.5,N14="No",0)</f>
        <v>0.5</v>
      </c>
      <c r="BB14" s="8" cm="1">
        <f t="array" ref="BB14">_xlfn.IFS(O14="Actualmente considero que el personal que atiende el trámite de licencia de conducir necesita más capacitaciones para desarrollar sus labores de manera efectiva",0,O14="Actualmente considero que el personal que atiende el trámite de licencia de conducir NO necesita más capacitaciones para desarrollar sus labores de manera efectiva",1)</f>
        <v>0</v>
      </c>
      <c r="BC14" s="8" cm="1">
        <f t="array" ref="BC14">_xlfn.IFS(P14="Actualmente considero que el número de personal para atender el trámite de licencia de conducir es suficiente",1,P14="Actualmente considero que el número de personal para atender el trámite de licencia de conducir NO es suficiente",0)</f>
        <v>1</v>
      </c>
      <c r="BD14" s="8" cm="1">
        <f t="array" ref="BD14">_xlfn.IFS(Q14="Pienso que mi desempeño es bueno",1,Q14="Pienso que mi desempeño no es ni bueno ni malo (regular)",0.5,Q14="Pienso que mi desempeño no es bueno",0)</f>
        <v>0.5</v>
      </c>
      <c r="BE14" s="8" cm="1">
        <f t="array" ref="BE14">_xlfn.IFS(R14="Sí",1,R14="No",0)</f>
        <v>1</v>
      </c>
      <c r="BF14" s="8" cm="1">
        <f t="array" ref="BF14">_xlfn.IFS(S14="Sí",1,S14="No",0)</f>
        <v>1</v>
      </c>
      <c r="BG14" s="8" cm="1">
        <f t="array" ref="BG14">_xlfn.IFS(T14="Sí",1,T14="No",0)</f>
        <v>1</v>
      </c>
      <c r="BH14" s="8" cm="1">
        <f t="array" ref="BH14">_xlfn.IFS(U14="Sí",1,U14="No",0)</f>
        <v>1</v>
      </c>
      <c r="BI14" s="8" cm="1">
        <f t="array" ref="BI14">_xlfn.IFS(V14="Sí",0,V14="No sé / no estoy segura (o)",0.5,V14="No",1)</f>
        <v>0.5</v>
      </c>
      <c r="BJ14" s="8" cm="1">
        <f t="array" ref="BJ14">_xlfn.IFS(W14="Sí",1,W14="No lo sé",0.5,W14="No",0)</f>
        <v>1</v>
      </c>
      <c r="BK14" s="8" cm="1">
        <f t="array" ref="BK14">_xlfn.IFS(X14="Es un buen ambiente de trabajo",1,X14="No estoy segura (o)",0.5,X14="Es un mal ambiente de trabajo",0)</f>
        <v>0.5</v>
      </c>
      <c r="BL14" s="8" cm="1">
        <f t="array" ref="BL14">_xlfn.IFS(Y14="Sí",1,Y14="No recuerdo",0.5,Y14="No",0)</f>
        <v>1</v>
      </c>
      <c r="BM14" s="8" t="e" cm="1">
        <f t="array" ref="BM14">_xlfn.IFS(Z14="De acuerdo",1,Z14="Ni de acuerdo ni en desacuerdo",0.5,Z14="En desacuerdo",0)</f>
        <v>#N/A</v>
      </c>
      <c r="BN14" s="8" t="e" cm="1">
        <f t="array" ref="BN14">_xlfn.IFS(AA14="De acuerdo",0,AA14="Ni de acuerdo ni en desacuerdo",0.5,AA14="En desacuerdo",1)</f>
        <v>#N/A</v>
      </c>
      <c r="BO14" s="8" t="e" cm="1">
        <f t="array" ref="BO14">_xlfn.IFS(AB14="De acuerdo",1,AB14="Ni de acuerdo ni en desacuerdo",0.5,AB14="En desacuerdo",0)</f>
        <v>#N/A</v>
      </c>
      <c r="BP14" s="8" t="e" cm="1">
        <f t="array" ref="BP14">_xlfn.IFS(AC14="De acuerdo",1,AC14="Ni de acuerdo ni en desacuerdo",0.5,AC14="En desacuerdo",0)</f>
        <v>#N/A</v>
      </c>
      <c r="BQ14" s="8" t="e" cm="1">
        <f t="array" ref="BQ14">_xlfn.IFS(AD14="De acuerdo",0,AD14="Ni de acuerdo ni en desacuerdo",0.5,AD14="En desacuerdo",1)</f>
        <v>#N/A</v>
      </c>
      <c r="BR14" s="8" t="e" cm="1">
        <f t="array" ref="BR14">_xlfn.IFS(AE14="De acuerdo",0,AE14="Ni de acuerdo ni en desacuerdo",0.5,AE14="En desacuerdo",1)</f>
        <v>#N/A</v>
      </c>
      <c r="BS14" s="8" t="e" cm="1">
        <f t="array" ref="BS14">_xlfn.IFS(AF14="De acuerdo",1,AF14="Ni de acuerdo ni en desacuerdo",0.5,AF14="En desacuerdo",0)</f>
        <v>#N/A</v>
      </c>
      <c r="BT14" s="8" t="e" cm="1">
        <f t="array" ref="BT14">_xlfn.IFS(AG14="De acuerdo",1,AG14="Ni de acuerdo ni en desacuerdo",0.5,AG14="En desacuerdo",0)</f>
        <v>#N/A</v>
      </c>
      <c r="BU14" s="8" t="e" cm="1">
        <f t="array" ref="BU14">_xlfn.IFS(AH14="De acuerdo",0,AH14="Ni de acuerdo ni en desacuerdo",0.5,AH14="En desacuerdo",1)</f>
        <v>#N/A</v>
      </c>
      <c r="BV14" s="8" t="e" cm="1">
        <f t="array" ref="BV14">_xlfn.IFS(AI14="De acuerdo",0,AI14="Ni de acuerdo ni en desacuerdo",0.5,AI14="En desacuerdo",1)</f>
        <v>#N/A</v>
      </c>
      <c r="BW14" s="8" t="e" cm="1">
        <f t="array" ref="BW14">_xlfn.IFS(AJ14="De acuerdo",0,AJ14="Ni de acuerdo ni en desacuerdo",0.5,AJ14="En desacuerdo",1)</f>
        <v>#N/A</v>
      </c>
      <c r="BX14" s="8" t="e" cm="1">
        <f t="array" ref="BX14">_xlfn.IFS(AK14="De acuerdo",1,AK14="Ni de acuerdo ni en desacuerdo",0.5,AK14="En desacuerdo",0)</f>
        <v>#N/A</v>
      </c>
      <c r="BY14" s="8" t="e" cm="1">
        <f t="array" ref="BY14">_xlfn.IFS(AL14="De acuerdo",0,AL14="Ni de acuerdo ni en desacuerdo",0.5,AL14="En desacuerdo",1)</f>
        <v>#N/A</v>
      </c>
    </row>
    <row r="15" spans="1:77" x14ac:dyDescent="0.2">
      <c r="A15" s="17">
        <v>114496371783</v>
      </c>
      <c r="B15" s="8" t="s">
        <v>267</v>
      </c>
      <c r="C15" s="8" t="s">
        <v>116</v>
      </c>
      <c r="D15" s="8" t="s">
        <v>86</v>
      </c>
      <c r="E15" s="8" t="s">
        <v>1174</v>
      </c>
      <c r="F15" s="8" t="s">
        <v>1217</v>
      </c>
      <c r="G15" s="8" t="s">
        <v>1194</v>
      </c>
      <c r="H15" s="8" t="s">
        <v>85</v>
      </c>
      <c r="I15" s="8" t="s">
        <v>85</v>
      </c>
      <c r="J15" s="8" t="s">
        <v>86</v>
      </c>
      <c r="K15" s="8" t="s">
        <v>85</v>
      </c>
      <c r="L15" s="8" t="s">
        <v>85</v>
      </c>
      <c r="M15" s="8" t="s">
        <v>163</v>
      </c>
      <c r="N15" s="8" t="s">
        <v>86</v>
      </c>
      <c r="O15" s="8" t="s">
        <v>1211</v>
      </c>
      <c r="P15" s="8" t="s">
        <v>1179</v>
      </c>
      <c r="Q15" s="8" t="s">
        <v>836</v>
      </c>
      <c r="R15" s="8" t="s">
        <v>85</v>
      </c>
      <c r="S15" s="8" t="s">
        <v>85</v>
      </c>
      <c r="T15" s="8" t="s">
        <v>85</v>
      </c>
      <c r="U15" s="8" t="s">
        <v>85</v>
      </c>
      <c r="V15" s="8" t="s">
        <v>1195</v>
      </c>
      <c r="W15" s="8" t="s">
        <v>86</v>
      </c>
      <c r="X15" s="8" t="s">
        <v>844</v>
      </c>
      <c r="Y15" s="8" t="s">
        <v>85</v>
      </c>
      <c r="Z15" s="8" t="s">
        <v>847</v>
      </c>
      <c r="AA15" s="8" t="s">
        <v>848</v>
      </c>
      <c r="AB15" s="8" t="s">
        <v>847</v>
      </c>
      <c r="AC15" s="8" t="s">
        <v>847</v>
      </c>
      <c r="AD15" s="8" t="s">
        <v>848</v>
      </c>
      <c r="AE15" s="8" t="s">
        <v>848</v>
      </c>
      <c r="AF15" s="8" t="s">
        <v>847</v>
      </c>
      <c r="AG15" s="8" t="s">
        <v>847</v>
      </c>
      <c r="AH15" s="8" t="s">
        <v>848</v>
      </c>
      <c r="AI15" s="8" t="s">
        <v>848</v>
      </c>
      <c r="AJ15" s="8" t="s">
        <v>848</v>
      </c>
      <c r="AK15" s="8" t="s">
        <v>847</v>
      </c>
      <c r="AL15" s="8" t="s">
        <v>848</v>
      </c>
      <c r="AN15" s="17">
        <v>114496371783</v>
      </c>
      <c r="AO15" s="8" t="s">
        <v>267</v>
      </c>
      <c r="AP15" s="8" cm="1">
        <f t="array" ref="AP15">_xlfn.IFS(C15="Mucho",1,C15="Más o menos",0.5,C15="Nada",0)</f>
        <v>1</v>
      </c>
      <c r="AQ15" s="8" cm="1">
        <f t="array" ref="AQ15">_xlfn.IFS(D15="Sí",0,D15="No estoy segura/seguro",0.5,D15="No",1)</f>
        <v>1</v>
      </c>
      <c r="AR15" s="8" cm="1">
        <f t="array" ref="AR15">_xlfn.IFS(E15="Sí, contamos con un área especializada",1,E15="No contamos con un área especializada",0)</f>
        <v>1</v>
      </c>
      <c r="AS15" s="8" cm="1">
        <f t="array" ref="AS15">_xlfn.IFS(F15="Sí",0,F15="No sé / no estoy seguro (a)",0.5,F15="No",1)</f>
        <v>0.5</v>
      </c>
      <c r="AT15" s="8" cm="1">
        <f t="array" ref="AT15">_xlfn.IFS(G15="Sí, creo que es necesario tener un área específica para brindar información y atender dudas",1,G15="No, creo que no es necesario ya que esa atención se puede dar directamente en la ventanilla destinada para cada trámite",0)</f>
        <v>1</v>
      </c>
      <c r="AU15" s="8" cm="1">
        <f t="array" ref="AU15">_xlfn.IFS(H15="Sí",1,H15="No recuerdo",0.5,H15="No",0)</f>
        <v>1</v>
      </c>
      <c r="AV15" s="8" cm="1">
        <f t="array" ref="AV15">_xlfn.IFS(I15="Sí",1,I15="No recuerdo",0.5,I15="No",0)</f>
        <v>1</v>
      </c>
      <c r="AW15" s="8" cm="1">
        <f t="array" ref="AW15">_xlfn.IFS(J15="Sí",1,J15="No recuerdo",0.5,J15="No",0)</f>
        <v>0</v>
      </c>
      <c r="AX15" s="8" cm="1">
        <f t="array" ref="AX15">_xlfn.IFS(K15="Sí",1,K15="No recuerdo",0.5,K15="No",0)</f>
        <v>1</v>
      </c>
      <c r="AY15" s="8" cm="1">
        <f t="array" ref="AY15">_xlfn.IFS(L15="Sí",1,L15="No recuerdo",0.5,L15="No",0)</f>
        <v>1</v>
      </c>
      <c r="AZ15" s="8" cm="1">
        <f t="array" ref="AZ15">_xlfn.IFS(M15="Sí",1,M15="No recuerdo",0.5,M15="No",0)</f>
        <v>0.5</v>
      </c>
      <c r="BA15" s="8" cm="1">
        <f t="array" ref="BA15">_xlfn.IFS(N15="Sí",1,N15="No sé/ no recuerdo",0.5,N15="No",0)</f>
        <v>0</v>
      </c>
      <c r="BB15" s="8" cm="1">
        <f t="array" ref="BB15">_xlfn.IFS(O15="Actualmente considero que el personal que atiende el trámite de licencia de conducir necesita más capacitaciones para desarrollar sus labores de manera efectiva",0,O15="Actualmente considero que el personal que atiende el trámite de licencia de conducir NO necesita más capacitaciones para desarrollar sus labores de manera efectiva",1)</f>
        <v>0</v>
      </c>
      <c r="BC15" s="8" cm="1">
        <f t="array" ref="BC15">_xlfn.IFS(P15="Actualmente considero que el número de personal para atender el trámite de licencia de conducir es suficiente",1,P15="Actualmente considero que el número de personal para atender el trámite de licencia de conducir NO es suficiente",0)</f>
        <v>1</v>
      </c>
      <c r="BD15" s="8" cm="1">
        <f t="array" ref="BD15">_xlfn.IFS(Q15="Pienso que mi desempeño es bueno",1,Q15="Pienso que mi desempeño no es ni bueno ni malo (regular)",0.5,Q15="Pienso que mi desempeño no es bueno",0)</f>
        <v>1</v>
      </c>
      <c r="BE15" s="8" cm="1">
        <f t="array" ref="BE15">_xlfn.IFS(R15="Sí",1,R15="No",0)</f>
        <v>1</v>
      </c>
      <c r="BF15" s="8" cm="1">
        <f t="array" ref="BF15">_xlfn.IFS(S15="Sí",1,S15="No",0)</f>
        <v>1</v>
      </c>
      <c r="BG15" s="8" cm="1">
        <f t="array" ref="BG15">_xlfn.IFS(T15="Sí",1,T15="No",0)</f>
        <v>1</v>
      </c>
      <c r="BH15" s="8" cm="1">
        <f t="array" ref="BH15">_xlfn.IFS(U15="Sí",1,U15="No",0)</f>
        <v>1</v>
      </c>
      <c r="BI15" s="8" cm="1">
        <f t="array" ref="BI15">_xlfn.IFS(V15="Sí",0,V15="No sé / no estoy segura (o)",0.5,V15="No",1)</f>
        <v>0.5</v>
      </c>
      <c r="BJ15" s="8" cm="1">
        <f t="array" ref="BJ15">_xlfn.IFS(W15="Sí",1,W15="No lo sé",0.5,W15="No",0)</f>
        <v>0</v>
      </c>
      <c r="BK15" s="8" cm="1">
        <f t="array" ref="BK15">_xlfn.IFS(X15="Es un buen ambiente de trabajo",1,X15="No estoy segura (o)",0.5,X15="Es un mal ambiente de trabajo",0)</f>
        <v>1</v>
      </c>
      <c r="BL15" s="8" cm="1">
        <f t="array" ref="BL15">_xlfn.IFS(Y15="Sí",1,Y15="No recuerdo",0.5,Y15="No",0)</f>
        <v>1</v>
      </c>
      <c r="BM15" s="8" cm="1">
        <f t="array" ref="BM15">_xlfn.IFS(Z15="De acuerdo",1,Z15="Ni de acuerdo ni en desacuerdo",0.5,Z15="En desacuerdo",0)</f>
        <v>1</v>
      </c>
      <c r="BN15" s="8" cm="1">
        <f t="array" ref="BN15">_xlfn.IFS(AA15="De acuerdo",0,AA15="Ni de acuerdo ni en desacuerdo",0.5,AA15="En desacuerdo",1)</f>
        <v>1</v>
      </c>
      <c r="BO15" s="8" cm="1">
        <f t="array" ref="BO15">_xlfn.IFS(AB15="De acuerdo",1,AB15="Ni de acuerdo ni en desacuerdo",0.5,AB15="En desacuerdo",0)</f>
        <v>1</v>
      </c>
      <c r="BP15" s="8" cm="1">
        <f t="array" ref="BP15">_xlfn.IFS(AC15="De acuerdo",1,AC15="Ni de acuerdo ni en desacuerdo",0.5,AC15="En desacuerdo",0)</f>
        <v>1</v>
      </c>
      <c r="BQ15" s="8" cm="1">
        <f t="array" ref="BQ15">_xlfn.IFS(AD15="De acuerdo",0,AD15="Ni de acuerdo ni en desacuerdo",0.5,AD15="En desacuerdo",1)</f>
        <v>1</v>
      </c>
      <c r="BR15" s="8" cm="1">
        <f t="array" ref="BR15">_xlfn.IFS(AE15="De acuerdo",0,AE15="Ni de acuerdo ni en desacuerdo",0.5,AE15="En desacuerdo",1)</f>
        <v>1</v>
      </c>
      <c r="BS15" s="8" cm="1">
        <f t="array" ref="BS15">_xlfn.IFS(AF15="De acuerdo",1,AF15="Ni de acuerdo ni en desacuerdo",0.5,AF15="En desacuerdo",0)</f>
        <v>1</v>
      </c>
      <c r="BT15" s="8" cm="1">
        <f t="array" ref="BT15">_xlfn.IFS(AG15="De acuerdo",1,AG15="Ni de acuerdo ni en desacuerdo",0.5,AG15="En desacuerdo",0)</f>
        <v>1</v>
      </c>
      <c r="BU15" s="8" cm="1">
        <f t="array" ref="BU15">_xlfn.IFS(AH15="De acuerdo",0,AH15="Ni de acuerdo ni en desacuerdo",0.5,AH15="En desacuerdo",1)</f>
        <v>1</v>
      </c>
      <c r="BV15" s="8" cm="1">
        <f t="array" ref="BV15">_xlfn.IFS(AI15="De acuerdo",0,AI15="Ni de acuerdo ni en desacuerdo",0.5,AI15="En desacuerdo",1)</f>
        <v>1</v>
      </c>
      <c r="BW15" s="8" cm="1">
        <f t="array" ref="BW15">_xlfn.IFS(AJ15="De acuerdo",0,AJ15="Ni de acuerdo ni en desacuerdo",0.5,AJ15="En desacuerdo",1)</f>
        <v>1</v>
      </c>
      <c r="BX15" s="8" cm="1">
        <f t="array" ref="BX15">_xlfn.IFS(AK15="De acuerdo",1,AK15="Ni de acuerdo ni en desacuerdo",0.5,AK15="En desacuerdo",0)</f>
        <v>1</v>
      </c>
      <c r="BY15" s="8" cm="1">
        <f t="array" ref="BY15">_xlfn.IFS(AL15="De acuerdo",0,AL15="Ni de acuerdo ni en desacuerdo",0.5,AL15="En desacuerdo",1)</f>
        <v>1</v>
      </c>
    </row>
    <row r="16" spans="1:77" x14ac:dyDescent="0.2">
      <c r="A16" s="17">
        <v>114495265463</v>
      </c>
      <c r="B16" s="8" t="s">
        <v>11</v>
      </c>
      <c r="C16" s="8" t="s">
        <v>116</v>
      </c>
      <c r="D16" s="8" t="s">
        <v>86</v>
      </c>
      <c r="E16" s="8" t="s">
        <v>1246</v>
      </c>
      <c r="F16" s="8"/>
      <c r="G16" s="8" t="s">
        <v>1194</v>
      </c>
      <c r="H16" s="8" t="s">
        <v>85</v>
      </c>
      <c r="I16" s="8" t="s">
        <v>85</v>
      </c>
      <c r="J16" s="8" t="s">
        <v>85</v>
      </c>
      <c r="K16" s="8" t="s">
        <v>85</v>
      </c>
      <c r="L16" s="8" t="s">
        <v>85</v>
      </c>
      <c r="M16" s="8" t="s">
        <v>86</v>
      </c>
      <c r="N16" s="8" t="s">
        <v>86</v>
      </c>
      <c r="O16" s="8" t="s">
        <v>1211</v>
      </c>
      <c r="P16" s="8" t="s">
        <v>1179</v>
      </c>
      <c r="Q16" s="8" t="s">
        <v>836</v>
      </c>
      <c r="R16" s="8" t="s">
        <v>86</v>
      </c>
      <c r="S16" s="8" t="s">
        <v>85</v>
      </c>
      <c r="T16" s="8" t="s">
        <v>85</v>
      </c>
      <c r="U16" s="8" t="s">
        <v>85</v>
      </c>
      <c r="V16" s="8" t="s">
        <v>86</v>
      </c>
      <c r="W16" s="8" t="s">
        <v>85</v>
      </c>
      <c r="X16" s="8" t="s">
        <v>844</v>
      </c>
      <c r="Y16" s="8" t="s">
        <v>85</v>
      </c>
      <c r="Z16" s="8" t="s">
        <v>847</v>
      </c>
      <c r="AA16" s="8" t="s">
        <v>848</v>
      </c>
      <c r="AB16" s="8" t="s">
        <v>847</v>
      </c>
      <c r="AC16" s="8" t="s">
        <v>847</v>
      </c>
      <c r="AD16" s="8" t="s">
        <v>848</v>
      </c>
      <c r="AE16" s="8" t="s">
        <v>848</v>
      </c>
      <c r="AF16" s="8" t="s">
        <v>847</v>
      </c>
      <c r="AG16" s="8" t="s">
        <v>847</v>
      </c>
      <c r="AH16" s="8" t="s">
        <v>848</v>
      </c>
      <c r="AI16" s="8" t="s">
        <v>848</v>
      </c>
      <c r="AJ16" s="8" t="s">
        <v>848</v>
      </c>
      <c r="AK16" s="8" t="s">
        <v>847</v>
      </c>
      <c r="AL16" s="8" t="s">
        <v>848</v>
      </c>
      <c r="AN16" s="17">
        <v>114495265463</v>
      </c>
      <c r="AO16" s="8" t="s">
        <v>11</v>
      </c>
      <c r="AP16" s="8" cm="1">
        <f t="array" ref="AP16">_xlfn.IFS(C16="Mucho",1,C16="Más o menos",0.5,C16="Nada",0)</f>
        <v>1</v>
      </c>
      <c r="AQ16" s="8" cm="1">
        <f t="array" ref="AQ16">_xlfn.IFS(D16="Sí",0,D16="No estoy segura/seguro",0.5,D16="No",1)</f>
        <v>1</v>
      </c>
      <c r="AR16" s="8" cm="1">
        <f t="array" ref="AR16">_xlfn.IFS(E16="Sí, contamos con un área especializada",1,E16="No contamos con un área especializada",0)</f>
        <v>0</v>
      </c>
      <c r="AS16" s="8">
        <v>0</v>
      </c>
      <c r="AT16" s="8" cm="1">
        <f t="array" ref="AT16">_xlfn.IFS(G16="Sí, creo que es necesario tener un área específica para brindar información y atender dudas",1,G16="No, creo que no es necesario ya que esa atención se puede dar directamente en la ventanilla destinada para cada trámite",0)</f>
        <v>1</v>
      </c>
      <c r="AU16" s="8" cm="1">
        <f t="array" ref="AU16">_xlfn.IFS(H16="Sí",1,H16="No recuerdo",0.5,H16="No",0)</f>
        <v>1</v>
      </c>
      <c r="AV16" s="8" cm="1">
        <f t="array" ref="AV16">_xlfn.IFS(I16="Sí",1,I16="No recuerdo",0.5,I16="No",0)</f>
        <v>1</v>
      </c>
      <c r="AW16" s="8" cm="1">
        <f t="array" ref="AW16">_xlfn.IFS(J16="Sí",1,J16="No recuerdo",0.5,J16="No",0)</f>
        <v>1</v>
      </c>
      <c r="AX16" s="8" cm="1">
        <f t="array" ref="AX16">_xlfn.IFS(K16="Sí",1,K16="No recuerdo",0.5,K16="No",0)</f>
        <v>1</v>
      </c>
      <c r="AY16" s="8" cm="1">
        <f t="array" ref="AY16">_xlfn.IFS(L16="Sí",1,L16="No recuerdo",0.5,L16="No",0)</f>
        <v>1</v>
      </c>
      <c r="AZ16" s="8" cm="1">
        <f t="array" ref="AZ16">_xlfn.IFS(M16="Sí",1,M16="No recuerdo",0.5,M16="No",0)</f>
        <v>0</v>
      </c>
      <c r="BA16" s="8" cm="1">
        <f t="array" ref="BA16">_xlfn.IFS(N16="Sí",1,N16="No sé/ no recuerdo",0.5,N16="No",0)</f>
        <v>0</v>
      </c>
      <c r="BB16" s="8" cm="1">
        <f t="array" ref="BB16">_xlfn.IFS(O16="Actualmente considero que el personal que atiende el trámite de licencia de conducir necesita más capacitaciones para desarrollar sus labores de manera efectiva",0,O16="Actualmente considero que el personal que atiende el trámite de licencia de conducir NO necesita más capacitaciones para desarrollar sus labores de manera efectiva",1)</f>
        <v>0</v>
      </c>
      <c r="BC16" s="8" cm="1">
        <f t="array" ref="BC16">_xlfn.IFS(P16="Actualmente considero que el número de personal para atender el trámite de licencia de conducir es suficiente",1,P16="Actualmente considero que el número de personal para atender el trámite de licencia de conducir NO es suficiente",0)</f>
        <v>1</v>
      </c>
      <c r="BD16" s="8" cm="1">
        <f t="array" ref="BD16">_xlfn.IFS(Q16="Pienso que mi desempeño es bueno",1,Q16="Pienso que mi desempeño no es ni bueno ni malo (regular)",0.5,Q16="Pienso que mi desempeño no es bueno",0)</f>
        <v>1</v>
      </c>
      <c r="BE16" s="8" cm="1">
        <f t="array" ref="BE16">_xlfn.IFS(R16="Sí",1,R16="No",0)</f>
        <v>0</v>
      </c>
      <c r="BF16" s="8" cm="1">
        <f t="array" ref="BF16">_xlfn.IFS(S16="Sí",1,S16="No",0)</f>
        <v>1</v>
      </c>
      <c r="BG16" s="8" cm="1">
        <f t="array" ref="BG16">_xlfn.IFS(T16="Sí",1,T16="No",0)</f>
        <v>1</v>
      </c>
      <c r="BH16" s="8" cm="1">
        <f t="array" ref="BH16">_xlfn.IFS(U16="Sí",1,U16="No",0)</f>
        <v>1</v>
      </c>
      <c r="BI16" s="8" cm="1">
        <f t="array" ref="BI16">_xlfn.IFS(V16="Sí",0,V16="No sé / no estoy segura (o)",0.5,V16="No",1)</f>
        <v>1</v>
      </c>
      <c r="BJ16" s="8" cm="1">
        <f t="array" ref="BJ16">_xlfn.IFS(W16="Sí",1,W16="No lo sé",0.5,W16="No",0)</f>
        <v>1</v>
      </c>
      <c r="BK16" s="8" cm="1">
        <f t="array" ref="BK16">_xlfn.IFS(X16="Es un buen ambiente de trabajo",1,X16="No estoy segura (o)",0.5,X16="Es un mal ambiente de trabajo",0)</f>
        <v>1</v>
      </c>
      <c r="BL16" s="8" cm="1">
        <f t="array" ref="BL16">_xlfn.IFS(Y16="Sí",1,Y16="No recuerdo",0.5,Y16="No",0)</f>
        <v>1</v>
      </c>
      <c r="BM16" s="8" cm="1">
        <f t="array" ref="BM16">_xlfn.IFS(Z16="De acuerdo",1,Z16="Ni de acuerdo ni en desacuerdo",0.5,Z16="En desacuerdo",0)</f>
        <v>1</v>
      </c>
      <c r="BN16" s="8" cm="1">
        <f t="array" ref="BN16">_xlfn.IFS(AA16="De acuerdo",0,AA16="Ni de acuerdo ni en desacuerdo",0.5,AA16="En desacuerdo",1)</f>
        <v>1</v>
      </c>
      <c r="BO16" s="8" cm="1">
        <f t="array" ref="BO16">_xlfn.IFS(AB16="De acuerdo",1,AB16="Ni de acuerdo ni en desacuerdo",0.5,AB16="En desacuerdo",0)</f>
        <v>1</v>
      </c>
      <c r="BP16" s="8" cm="1">
        <f t="array" ref="BP16">_xlfn.IFS(AC16="De acuerdo",1,AC16="Ni de acuerdo ni en desacuerdo",0.5,AC16="En desacuerdo",0)</f>
        <v>1</v>
      </c>
      <c r="BQ16" s="8" cm="1">
        <f t="array" ref="BQ16">_xlfn.IFS(AD16="De acuerdo",0,AD16="Ni de acuerdo ni en desacuerdo",0.5,AD16="En desacuerdo",1)</f>
        <v>1</v>
      </c>
      <c r="BR16" s="8" cm="1">
        <f t="array" ref="BR16">_xlfn.IFS(AE16="De acuerdo",0,AE16="Ni de acuerdo ni en desacuerdo",0.5,AE16="En desacuerdo",1)</f>
        <v>1</v>
      </c>
      <c r="BS16" s="8" cm="1">
        <f t="array" ref="BS16">_xlfn.IFS(AF16="De acuerdo",1,AF16="Ni de acuerdo ni en desacuerdo",0.5,AF16="En desacuerdo",0)</f>
        <v>1</v>
      </c>
      <c r="BT16" s="8" cm="1">
        <f t="array" ref="BT16">_xlfn.IFS(AG16="De acuerdo",1,AG16="Ni de acuerdo ni en desacuerdo",0.5,AG16="En desacuerdo",0)</f>
        <v>1</v>
      </c>
      <c r="BU16" s="8" cm="1">
        <f t="array" ref="BU16">_xlfn.IFS(AH16="De acuerdo",0,AH16="Ni de acuerdo ni en desacuerdo",0.5,AH16="En desacuerdo",1)</f>
        <v>1</v>
      </c>
      <c r="BV16" s="8" cm="1">
        <f t="array" ref="BV16">_xlfn.IFS(AI16="De acuerdo",0,AI16="Ni de acuerdo ni en desacuerdo",0.5,AI16="En desacuerdo",1)</f>
        <v>1</v>
      </c>
      <c r="BW16" s="8" cm="1">
        <f t="array" ref="BW16">_xlfn.IFS(AJ16="De acuerdo",0,AJ16="Ni de acuerdo ni en desacuerdo",0.5,AJ16="En desacuerdo",1)</f>
        <v>1</v>
      </c>
      <c r="BX16" s="8" cm="1">
        <f t="array" ref="BX16">_xlfn.IFS(AK16="De acuerdo",1,AK16="Ni de acuerdo ni en desacuerdo",0.5,AK16="En desacuerdo",0)</f>
        <v>1</v>
      </c>
      <c r="BY16" s="8" cm="1">
        <f t="array" ref="BY16">_xlfn.IFS(AL16="De acuerdo",0,AL16="Ni de acuerdo ni en desacuerdo",0.5,AL16="En desacuerdo",1)</f>
        <v>1</v>
      </c>
    </row>
    <row r="17" spans="1:77" x14ac:dyDescent="0.2">
      <c r="A17" s="17">
        <v>114495225106</v>
      </c>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N17" s="17">
        <v>114495225106</v>
      </c>
      <c r="AO17" s="8"/>
      <c r="AP17" s="8" t="e" cm="1">
        <f t="array" ref="AP17">_xlfn.IFS(C17="Mucho",1,C17="Más o menos",0.5,C17="Nada",0)</f>
        <v>#N/A</v>
      </c>
      <c r="AQ17" s="8" t="e" cm="1">
        <f t="array" ref="AQ17">_xlfn.IFS(D17="Sí",0,D17="No estoy segura/seguro",0.5,D17="No",1)</f>
        <v>#N/A</v>
      </c>
      <c r="AR17" s="8" t="e" cm="1">
        <f t="array" ref="AR17">_xlfn.IFS(E17="Sí, contamos con un área especializada",1,E17="No contamos con un área especializada",0)</f>
        <v>#N/A</v>
      </c>
      <c r="AS17" s="8" t="e" cm="1">
        <f t="array" ref="AS17">_xlfn.IFS(F17="Sí",0,F17="No sé / no estoy seguro (a)",0.5,F17="No",1)</f>
        <v>#N/A</v>
      </c>
      <c r="AT17" s="8" t="e" cm="1">
        <f t="array" ref="AT17">_xlfn.IFS(G17="Sí, creo que es necesario tener un área específica para brindar información y atender dudas",1,G17="No, creo que no es necesario ya que esa atención se puede dar directamente en la ventanilla destinada para cada trámite",0)</f>
        <v>#N/A</v>
      </c>
      <c r="AU17" s="8" t="e" cm="1">
        <f t="array" ref="AU17">_xlfn.IFS(H17="Sí",1,H17="No recuerdo",0.5,H17="No",0)</f>
        <v>#N/A</v>
      </c>
      <c r="AV17" s="8" t="e" cm="1">
        <f t="array" ref="AV17">_xlfn.IFS(I17="Sí",1,I17="No recuerdo",0.5,I17="No",0)</f>
        <v>#N/A</v>
      </c>
      <c r="AW17" s="8" t="e" cm="1">
        <f t="array" ref="AW17">_xlfn.IFS(J17="Sí",1,J17="No recuerdo",0.5,J17="No",0)</f>
        <v>#N/A</v>
      </c>
      <c r="AX17" s="8" t="e" cm="1">
        <f t="array" ref="AX17">_xlfn.IFS(K17="Sí",1,K17="No recuerdo",0.5,K17="No",0)</f>
        <v>#N/A</v>
      </c>
      <c r="AY17" s="8" t="e" cm="1">
        <f t="array" ref="AY17">_xlfn.IFS(L17="Sí",1,L17="No recuerdo",0.5,L17="No",0)</f>
        <v>#N/A</v>
      </c>
      <c r="AZ17" s="8" t="e" cm="1">
        <f t="array" ref="AZ17">_xlfn.IFS(M17="Sí",1,M17="No recuerdo",0.5,M17="No",0)</f>
        <v>#N/A</v>
      </c>
      <c r="BA17" s="8" t="e" cm="1">
        <f t="array" ref="BA17">_xlfn.IFS(N17="Sí",1,N17="No sé/ no recuerdo",0.5,N17="No",0)</f>
        <v>#N/A</v>
      </c>
      <c r="BB17" s="8" t="e" cm="1">
        <f t="array" ref="BB17">_xlfn.IFS(O17="Actualmente considero que el personal que atiende el trámite de licencia de conducir necesita más capacitaciones para desarrollar sus labores de manera efectiva",0,O17="Actualmente considero que el personal que atiende el trámite de licencia de conducir NO necesita más capacitaciones para desarrollar sus labores de manera efectiva",1)</f>
        <v>#N/A</v>
      </c>
      <c r="BC17" s="8" t="e" cm="1">
        <f t="array" ref="BC17">_xlfn.IFS(P17="Actualmente considero que el número de personal para atender el trámite de licencia de conducir es suficiente",1,P17="Actualmente considero que el número de personal para atender el trámite de licencia de conducir NO es suficiente",0)</f>
        <v>#N/A</v>
      </c>
      <c r="BD17" s="8" t="e" cm="1">
        <f t="array" ref="BD17">_xlfn.IFS(Q17="Pienso que mi desempeño es bueno",1,Q17="Pienso que mi desempeño no es ni bueno ni malo (regular)",0.5,Q17="Pienso que mi desempeño no es bueno",0)</f>
        <v>#N/A</v>
      </c>
      <c r="BE17" s="8" t="e" cm="1">
        <f t="array" ref="BE17">_xlfn.IFS(R17="Sí",1,R17="No",0)</f>
        <v>#N/A</v>
      </c>
      <c r="BF17" s="8" t="e" cm="1">
        <f t="array" ref="BF17">_xlfn.IFS(S17="Sí",1,S17="No",0)</f>
        <v>#N/A</v>
      </c>
      <c r="BG17" s="8" t="e" cm="1">
        <f t="array" ref="BG17">_xlfn.IFS(T17="Sí",1,T17="No",0)</f>
        <v>#N/A</v>
      </c>
      <c r="BH17" s="8" t="e" cm="1">
        <f t="array" ref="BH17">_xlfn.IFS(U17="Sí",1,U17="No",0)</f>
        <v>#N/A</v>
      </c>
      <c r="BI17" s="8" t="e" cm="1">
        <f t="array" ref="BI17">_xlfn.IFS(V17="Sí",0,V17="No sé / no estoy segura (o)",0.5,V17="No",1)</f>
        <v>#N/A</v>
      </c>
      <c r="BJ17" s="8" t="e" cm="1">
        <f t="array" ref="BJ17">_xlfn.IFS(W17="Sí",1,W17="No lo sé",0.5,W17="No",0)</f>
        <v>#N/A</v>
      </c>
      <c r="BK17" s="8" t="e" cm="1">
        <f t="array" ref="BK17">_xlfn.IFS(X17="Es un buen ambiente de trabajo",1,X17="No estoy segura (o)",0.5,X17="Es un mal ambiente de trabajo",0)</f>
        <v>#N/A</v>
      </c>
      <c r="BL17" s="8" t="e" cm="1">
        <f t="array" ref="BL17">_xlfn.IFS(Y17="Sí",1,Y17="No recuerdo",0.5,Y17="No",0)</f>
        <v>#N/A</v>
      </c>
      <c r="BM17" s="8" t="e" cm="1">
        <f t="array" ref="BM17">_xlfn.IFS(Z17="De acuerdo",1,Z17="Ni de acuerdo ni en desacuerdo",0.5,Z17="En desacuerdo",0)</f>
        <v>#N/A</v>
      </c>
      <c r="BN17" s="8" t="e" cm="1">
        <f t="array" ref="BN17">_xlfn.IFS(AA17="De acuerdo",0,AA17="Ni de acuerdo ni en desacuerdo",0.5,AA17="En desacuerdo",1)</f>
        <v>#N/A</v>
      </c>
      <c r="BO17" s="8" t="e" cm="1">
        <f t="array" ref="BO17">_xlfn.IFS(AB17="De acuerdo",1,AB17="Ni de acuerdo ni en desacuerdo",0.5,AB17="En desacuerdo",0)</f>
        <v>#N/A</v>
      </c>
      <c r="BP17" s="8" t="e" cm="1">
        <f t="array" ref="BP17">_xlfn.IFS(AC17="De acuerdo",1,AC17="Ni de acuerdo ni en desacuerdo",0.5,AC17="En desacuerdo",0)</f>
        <v>#N/A</v>
      </c>
      <c r="BQ17" s="8" t="e" cm="1">
        <f t="array" ref="BQ17">_xlfn.IFS(AD17="De acuerdo",0,AD17="Ni de acuerdo ni en desacuerdo",0.5,AD17="En desacuerdo",1)</f>
        <v>#N/A</v>
      </c>
      <c r="BR17" s="8" t="e" cm="1">
        <f t="array" ref="BR17">_xlfn.IFS(AE17="De acuerdo",0,AE17="Ni de acuerdo ni en desacuerdo",0.5,AE17="En desacuerdo",1)</f>
        <v>#N/A</v>
      </c>
      <c r="BS17" s="8" t="e" cm="1">
        <f t="array" ref="BS17">_xlfn.IFS(AF17="De acuerdo",1,AF17="Ni de acuerdo ni en desacuerdo",0.5,AF17="En desacuerdo",0)</f>
        <v>#N/A</v>
      </c>
      <c r="BT17" s="8" t="e" cm="1">
        <f t="array" ref="BT17">_xlfn.IFS(AG17="De acuerdo",1,AG17="Ni de acuerdo ni en desacuerdo",0.5,AG17="En desacuerdo",0)</f>
        <v>#N/A</v>
      </c>
      <c r="BU17" s="8" t="e" cm="1">
        <f t="array" ref="BU17">_xlfn.IFS(AH17="De acuerdo",0,AH17="Ni de acuerdo ni en desacuerdo",0.5,AH17="En desacuerdo",1)</f>
        <v>#N/A</v>
      </c>
      <c r="BV17" s="8" t="e" cm="1">
        <f t="array" ref="BV17">_xlfn.IFS(AI17="De acuerdo",0,AI17="Ni de acuerdo ni en desacuerdo",0.5,AI17="En desacuerdo",1)</f>
        <v>#N/A</v>
      </c>
      <c r="BW17" s="8" t="e" cm="1">
        <f t="array" ref="BW17">_xlfn.IFS(AJ17="De acuerdo",0,AJ17="Ni de acuerdo ni en desacuerdo",0.5,AJ17="En desacuerdo",1)</f>
        <v>#N/A</v>
      </c>
      <c r="BX17" s="8" t="e" cm="1">
        <f t="array" ref="BX17">_xlfn.IFS(AK17="De acuerdo",1,AK17="Ni de acuerdo ni en desacuerdo",0.5,AK17="En desacuerdo",0)</f>
        <v>#N/A</v>
      </c>
      <c r="BY17" s="8" t="e" cm="1">
        <f t="array" ref="BY17">_xlfn.IFS(AL17="De acuerdo",0,AL17="Ni de acuerdo ni en desacuerdo",0.5,AL17="En desacuerdo",1)</f>
        <v>#N/A</v>
      </c>
    </row>
    <row r="18" spans="1:77" x14ac:dyDescent="0.2">
      <c r="A18" s="17">
        <v>114494623211</v>
      </c>
      <c r="B18" s="8" t="s">
        <v>11</v>
      </c>
      <c r="C18" s="8" t="s">
        <v>116</v>
      </c>
      <c r="D18" s="8" t="s">
        <v>851</v>
      </c>
      <c r="E18" s="8" t="s">
        <v>1246</v>
      </c>
      <c r="F18" s="8"/>
      <c r="G18" s="8" t="s">
        <v>1194</v>
      </c>
      <c r="H18" s="8" t="s">
        <v>86</v>
      </c>
      <c r="I18" s="8" t="s">
        <v>86</v>
      </c>
      <c r="J18" s="8" t="s">
        <v>86</v>
      </c>
      <c r="K18" s="8" t="s">
        <v>85</v>
      </c>
      <c r="L18" s="8" t="s">
        <v>85</v>
      </c>
      <c r="M18" s="8" t="s">
        <v>86</v>
      </c>
      <c r="N18" s="8" t="s">
        <v>1177</v>
      </c>
      <c r="O18" s="8" t="s">
        <v>1211</v>
      </c>
      <c r="P18" s="8" t="s">
        <v>1212</v>
      </c>
      <c r="Q18" s="8" t="s">
        <v>836</v>
      </c>
      <c r="R18" s="8" t="s">
        <v>86</v>
      </c>
      <c r="S18" s="8" t="s">
        <v>85</v>
      </c>
      <c r="T18" s="8" t="s">
        <v>86</v>
      </c>
      <c r="U18" s="8" t="s">
        <v>85</v>
      </c>
      <c r="V18" s="8" t="s">
        <v>1195</v>
      </c>
      <c r="W18" s="8" t="s">
        <v>85</v>
      </c>
      <c r="X18" s="8" t="s">
        <v>844</v>
      </c>
      <c r="Y18" s="8" t="s">
        <v>85</v>
      </c>
      <c r="Z18" s="8" t="s">
        <v>870</v>
      </c>
      <c r="AA18" s="8" t="s">
        <v>848</v>
      </c>
      <c r="AB18" s="8" t="s">
        <v>847</v>
      </c>
      <c r="AC18" s="8" t="s">
        <v>870</v>
      </c>
      <c r="AD18" s="8" t="s">
        <v>848</v>
      </c>
      <c r="AE18" s="8" t="s">
        <v>870</v>
      </c>
      <c r="AF18" s="8" t="s">
        <v>847</v>
      </c>
      <c r="AG18" s="8" t="s">
        <v>847</v>
      </c>
      <c r="AH18" s="8" t="s">
        <v>848</v>
      </c>
      <c r="AI18" s="8" t="s">
        <v>848</v>
      </c>
      <c r="AJ18" s="8" t="s">
        <v>848</v>
      </c>
      <c r="AK18" s="8" t="s">
        <v>847</v>
      </c>
      <c r="AL18" s="8" t="s">
        <v>848</v>
      </c>
      <c r="AN18" s="17">
        <v>114494623211</v>
      </c>
      <c r="AO18" s="8" t="s">
        <v>11</v>
      </c>
      <c r="AP18" s="8" cm="1">
        <f t="array" ref="AP18">_xlfn.IFS(C18="Mucho",1,C18="Más o menos",0.5,C18="Nada",0)</f>
        <v>1</v>
      </c>
      <c r="AQ18" s="8" cm="1">
        <f t="array" ref="AQ18">_xlfn.IFS(D18="Sí",0,D18="No estoy segura/seguro",0.5,D18="No",1)</f>
        <v>0.5</v>
      </c>
      <c r="AR18" s="8" cm="1">
        <f t="array" ref="AR18">_xlfn.IFS(E18="Sí, contamos con un área especializada",1,E18="No contamos con un área especializada",0)</f>
        <v>0</v>
      </c>
      <c r="AS18" s="8">
        <v>0</v>
      </c>
      <c r="AT18" s="8" cm="1">
        <f t="array" ref="AT18">_xlfn.IFS(G18="Sí, creo que es necesario tener un área específica para brindar información y atender dudas",1,G18="No, creo que no es necesario ya que esa atención se puede dar directamente en la ventanilla destinada para cada trámite",0)</f>
        <v>1</v>
      </c>
      <c r="AU18" s="8" cm="1">
        <f t="array" ref="AU18">_xlfn.IFS(H18="Sí",1,H18="No recuerdo",0.5,H18="No",0)</f>
        <v>0</v>
      </c>
      <c r="AV18" s="8" cm="1">
        <f t="array" ref="AV18">_xlfn.IFS(I18="Sí",1,I18="No recuerdo",0.5,I18="No",0)</f>
        <v>0</v>
      </c>
      <c r="AW18" s="8" cm="1">
        <f t="array" ref="AW18">_xlfn.IFS(J18="Sí",1,J18="No recuerdo",0.5,J18="No",0)</f>
        <v>0</v>
      </c>
      <c r="AX18" s="8" cm="1">
        <f t="array" ref="AX18">_xlfn.IFS(K18="Sí",1,K18="No recuerdo",0.5,K18="No",0)</f>
        <v>1</v>
      </c>
      <c r="AY18" s="8" cm="1">
        <f t="array" ref="AY18">_xlfn.IFS(L18="Sí",1,L18="No recuerdo",0.5,L18="No",0)</f>
        <v>1</v>
      </c>
      <c r="AZ18" s="8" cm="1">
        <f t="array" ref="AZ18">_xlfn.IFS(M18="Sí",1,M18="No recuerdo",0.5,M18="No",0)</f>
        <v>0</v>
      </c>
      <c r="BA18" s="8" cm="1">
        <f t="array" ref="BA18">_xlfn.IFS(N18="Sí",1,N18="No sé/ no recuerdo",0.5,N18="No",0)</f>
        <v>0.5</v>
      </c>
      <c r="BB18" s="8" cm="1">
        <f t="array" ref="BB18">_xlfn.IFS(O18="Actualmente considero que el personal que atiende el trámite de licencia de conducir necesita más capacitaciones para desarrollar sus labores de manera efectiva",0,O18="Actualmente considero que el personal que atiende el trámite de licencia de conducir NO necesita más capacitaciones para desarrollar sus labores de manera efectiva",1)</f>
        <v>0</v>
      </c>
      <c r="BC18" s="8" cm="1">
        <f t="array" ref="BC18">_xlfn.IFS(P18="Actualmente considero que el número de personal para atender el trámite de licencia de conducir es suficiente",1,P18="Actualmente considero que el número de personal para atender el trámite de licencia de conducir NO es suficiente",0)</f>
        <v>0</v>
      </c>
      <c r="BD18" s="8" cm="1">
        <f t="array" ref="BD18">_xlfn.IFS(Q18="Pienso que mi desempeño es bueno",1,Q18="Pienso que mi desempeño no es ni bueno ni malo (regular)",0.5,Q18="Pienso que mi desempeño no es bueno",0)</f>
        <v>1</v>
      </c>
      <c r="BE18" s="8" cm="1">
        <f t="array" ref="BE18">_xlfn.IFS(R18="Sí",1,R18="No",0)</f>
        <v>0</v>
      </c>
      <c r="BF18" s="8" cm="1">
        <f t="array" ref="BF18">_xlfn.IFS(S18="Sí",1,S18="No",0)</f>
        <v>1</v>
      </c>
      <c r="BG18" s="8" cm="1">
        <f t="array" ref="BG18">_xlfn.IFS(T18="Sí",1,T18="No",0)</f>
        <v>0</v>
      </c>
      <c r="BH18" s="8" cm="1">
        <f t="array" ref="BH18">_xlfn.IFS(U18="Sí",1,U18="No",0)</f>
        <v>1</v>
      </c>
      <c r="BI18" s="8" cm="1">
        <f t="array" ref="BI18">_xlfn.IFS(V18="Sí",0,V18="No sé / no estoy segura (o)",0.5,V18="No",1)</f>
        <v>0.5</v>
      </c>
      <c r="BJ18" s="8" cm="1">
        <f t="array" ref="BJ18">_xlfn.IFS(W18="Sí",1,W18="No lo sé",0.5,W18="No",0)</f>
        <v>1</v>
      </c>
      <c r="BK18" s="8" cm="1">
        <f t="array" ref="BK18">_xlfn.IFS(X18="Es un buen ambiente de trabajo",1,X18="No estoy segura (o)",0.5,X18="Es un mal ambiente de trabajo",0)</f>
        <v>1</v>
      </c>
      <c r="BL18" s="8" cm="1">
        <f t="array" ref="BL18">_xlfn.IFS(Y18="Sí",1,Y18="No recuerdo",0.5,Y18="No",0)</f>
        <v>1</v>
      </c>
      <c r="BM18" s="8" cm="1">
        <f t="array" ref="BM18">_xlfn.IFS(Z18="De acuerdo",1,Z18="Ni de acuerdo ni en desacuerdo",0.5,Z18="En desacuerdo",0)</f>
        <v>0.5</v>
      </c>
      <c r="BN18" s="8" cm="1">
        <f t="array" ref="BN18">_xlfn.IFS(AA18="De acuerdo",0,AA18="Ni de acuerdo ni en desacuerdo",0.5,AA18="En desacuerdo",1)</f>
        <v>1</v>
      </c>
      <c r="BO18" s="8" cm="1">
        <f t="array" ref="BO18">_xlfn.IFS(AB18="De acuerdo",1,AB18="Ni de acuerdo ni en desacuerdo",0.5,AB18="En desacuerdo",0)</f>
        <v>1</v>
      </c>
      <c r="BP18" s="8" cm="1">
        <f t="array" ref="BP18">_xlfn.IFS(AC18="De acuerdo",1,AC18="Ni de acuerdo ni en desacuerdo",0.5,AC18="En desacuerdo",0)</f>
        <v>0.5</v>
      </c>
      <c r="BQ18" s="8" cm="1">
        <f t="array" ref="BQ18">_xlfn.IFS(AD18="De acuerdo",0,AD18="Ni de acuerdo ni en desacuerdo",0.5,AD18="En desacuerdo",1)</f>
        <v>1</v>
      </c>
      <c r="BR18" s="8" cm="1">
        <f t="array" ref="BR18">_xlfn.IFS(AE18="De acuerdo",0,AE18="Ni de acuerdo ni en desacuerdo",0.5,AE18="En desacuerdo",1)</f>
        <v>0.5</v>
      </c>
      <c r="BS18" s="8" cm="1">
        <f t="array" ref="BS18">_xlfn.IFS(AF18="De acuerdo",1,AF18="Ni de acuerdo ni en desacuerdo",0.5,AF18="En desacuerdo",0)</f>
        <v>1</v>
      </c>
      <c r="BT18" s="8" cm="1">
        <f t="array" ref="BT18">_xlfn.IFS(AG18="De acuerdo",1,AG18="Ni de acuerdo ni en desacuerdo",0.5,AG18="En desacuerdo",0)</f>
        <v>1</v>
      </c>
      <c r="BU18" s="8" cm="1">
        <f t="array" ref="BU18">_xlfn.IFS(AH18="De acuerdo",0,AH18="Ni de acuerdo ni en desacuerdo",0.5,AH18="En desacuerdo",1)</f>
        <v>1</v>
      </c>
      <c r="BV18" s="8" cm="1">
        <f t="array" ref="BV18">_xlfn.IFS(AI18="De acuerdo",0,AI18="Ni de acuerdo ni en desacuerdo",0.5,AI18="En desacuerdo",1)</f>
        <v>1</v>
      </c>
      <c r="BW18" s="8" cm="1">
        <f t="array" ref="BW18">_xlfn.IFS(AJ18="De acuerdo",0,AJ18="Ni de acuerdo ni en desacuerdo",0.5,AJ18="En desacuerdo",1)</f>
        <v>1</v>
      </c>
      <c r="BX18" s="8" cm="1">
        <f t="array" ref="BX18">_xlfn.IFS(AK18="De acuerdo",1,AK18="Ni de acuerdo ni en desacuerdo",0.5,AK18="En desacuerdo",0)</f>
        <v>1</v>
      </c>
      <c r="BY18" s="8" cm="1">
        <f t="array" ref="BY18">_xlfn.IFS(AL18="De acuerdo",0,AL18="Ni de acuerdo ni en desacuerdo",0.5,AL18="En desacuerdo",1)</f>
        <v>1</v>
      </c>
    </row>
    <row r="19" spans="1:77" x14ac:dyDescent="0.2">
      <c r="A19" s="17">
        <v>114493762147</v>
      </c>
      <c r="B19" s="8" t="s">
        <v>11</v>
      </c>
      <c r="C19" s="8" t="s">
        <v>116</v>
      </c>
      <c r="D19" s="8"/>
      <c r="E19" s="8" t="s">
        <v>1174</v>
      </c>
      <c r="F19" s="8" t="s">
        <v>86</v>
      </c>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N19" s="17">
        <v>114493762147</v>
      </c>
      <c r="AO19" s="8" t="s">
        <v>11</v>
      </c>
      <c r="AP19" s="8" cm="1">
        <f t="array" ref="AP19">_xlfn.IFS(C19="Mucho",1,C19="Más o menos",0.5,C19="Nada",0)</f>
        <v>1</v>
      </c>
      <c r="AQ19" s="8" t="e" cm="1">
        <f t="array" ref="AQ19">_xlfn.IFS(D19="Sí",0,D19="No estoy segura/seguro",0.5,D19="No",1)</f>
        <v>#N/A</v>
      </c>
      <c r="AR19" s="8" cm="1">
        <f t="array" ref="AR19">_xlfn.IFS(E19="Sí, contamos con un área especializada",1,E19="No contamos con un área especializada",0)</f>
        <v>1</v>
      </c>
      <c r="AS19" s="8" cm="1">
        <f t="array" ref="AS19">_xlfn.IFS(F19="Sí",0,F19="No sé / no estoy seguro (a)",0.5,F19="No",1)</f>
        <v>1</v>
      </c>
      <c r="AT19" s="8" t="e" cm="1">
        <f t="array" ref="AT19">_xlfn.IFS(G19="Sí, creo que es necesario tener un área específica para brindar información y atender dudas",1,G19="No, creo que no es necesario ya que esa atención se puede dar directamente en la ventanilla destinada para cada trámite",0)</f>
        <v>#N/A</v>
      </c>
      <c r="AU19" s="8" t="e" cm="1">
        <f t="array" ref="AU19">_xlfn.IFS(H19="Sí",1,H19="No recuerdo",0.5,H19="No",0)</f>
        <v>#N/A</v>
      </c>
      <c r="AV19" s="8" t="e" cm="1">
        <f t="array" ref="AV19">_xlfn.IFS(I19="Sí",1,I19="No recuerdo",0.5,I19="No",0)</f>
        <v>#N/A</v>
      </c>
      <c r="AW19" s="8" t="e" cm="1">
        <f t="array" ref="AW19">_xlfn.IFS(J19="Sí",1,J19="No recuerdo",0.5,J19="No",0)</f>
        <v>#N/A</v>
      </c>
      <c r="AX19" s="8" t="e" cm="1">
        <f t="array" ref="AX19">_xlfn.IFS(K19="Sí",1,K19="No recuerdo",0.5,K19="No",0)</f>
        <v>#N/A</v>
      </c>
      <c r="AY19" s="8" t="e" cm="1">
        <f t="array" ref="AY19">_xlfn.IFS(L19="Sí",1,L19="No recuerdo",0.5,L19="No",0)</f>
        <v>#N/A</v>
      </c>
      <c r="AZ19" s="8" t="e" cm="1">
        <f t="array" ref="AZ19">_xlfn.IFS(M19="Sí",1,M19="No recuerdo",0.5,M19="No",0)</f>
        <v>#N/A</v>
      </c>
      <c r="BA19" s="8" t="e" cm="1">
        <f t="array" ref="BA19">_xlfn.IFS(N19="Sí",1,N19="No sé/ no recuerdo",0.5,N19="No",0)</f>
        <v>#N/A</v>
      </c>
      <c r="BB19" s="8" t="e" cm="1">
        <f t="array" ref="BB19">_xlfn.IFS(O19="Actualmente considero que el personal que atiende el trámite de licencia de conducir necesita más capacitaciones para desarrollar sus labores de manera efectiva",0,O19="Actualmente considero que el personal que atiende el trámite de licencia de conducir NO necesita más capacitaciones para desarrollar sus labores de manera efectiva",1)</f>
        <v>#N/A</v>
      </c>
      <c r="BC19" s="8" t="e" cm="1">
        <f t="array" ref="BC19">_xlfn.IFS(P19="Actualmente considero que el número de personal para atender el trámite de licencia de conducir es suficiente",1,P19="Actualmente considero que el número de personal para atender el trámite de licencia de conducir NO es suficiente",0)</f>
        <v>#N/A</v>
      </c>
      <c r="BD19" s="8" t="e" cm="1">
        <f t="array" ref="BD19">_xlfn.IFS(Q19="Pienso que mi desempeño es bueno",1,Q19="Pienso que mi desempeño no es ni bueno ni malo (regular)",0.5,Q19="Pienso que mi desempeño no es bueno",0)</f>
        <v>#N/A</v>
      </c>
      <c r="BE19" s="8" t="e" cm="1">
        <f t="array" ref="BE19">_xlfn.IFS(R19="Sí",1,R19="No",0)</f>
        <v>#N/A</v>
      </c>
      <c r="BF19" s="8" t="e" cm="1">
        <f t="array" ref="BF19">_xlfn.IFS(S19="Sí",1,S19="No",0)</f>
        <v>#N/A</v>
      </c>
      <c r="BG19" s="8" t="e" cm="1">
        <f t="array" ref="BG19">_xlfn.IFS(T19="Sí",1,T19="No",0)</f>
        <v>#N/A</v>
      </c>
      <c r="BH19" s="8" t="e" cm="1">
        <f t="array" ref="BH19">_xlfn.IFS(U19="Sí",1,U19="No",0)</f>
        <v>#N/A</v>
      </c>
      <c r="BI19" s="8" t="e" cm="1">
        <f t="array" ref="BI19">_xlfn.IFS(V19="Sí",0,V19="No sé / no estoy segura (o)",0.5,V19="No",1)</f>
        <v>#N/A</v>
      </c>
      <c r="BJ19" s="8" t="e" cm="1">
        <f t="array" ref="BJ19">_xlfn.IFS(W19="Sí",1,W19="No lo sé",0.5,W19="No",0)</f>
        <v>#N/A</v>
      </c>
      <c r="BK19" s="8" t="e" cm="1">
        <f t="array" ref="BK19">_xlfn.IFS(X19="Es un buen ambiente de trabajo",1,X19="No estoy segura (o)",0.5,X19="Es un mal ambiente de trabajo",0)</f>
        <v>#N/A</v>
      </c>
      <c r="BL19" s="8" t="e" cm="1">
        <f t="array" ref="BL19">_xlfn.IFS(Y19="Sí",1,Y19="No recuerdo",0.5,Y19="No",0)</f>
        <v>#N/A</v>
      </c>
      <c r="BM19" s="8" t="e" cm="1">
        <f t="array" ref="BM19">_xlfn.IFS(Z19="De acuerdo",1,Z19="Ni de acuerdo ni en desacuerdo",0.5,Z19="En desacuerdo",0)</f>
        <v>#N/A</v>
      </c>
      <c r="BN19" s="8" t="e" cm="1">
        <f t="array" ref="BN19">_xlfn.IFS(AA19="De acuerdo",0,AA19="Ni de acuerdo ni en desacuerdo",0.5,AA19="En desacuerdo",1)</f>
        <v>#N/A</v>
      </c>
      <c r="BO19" s="8" t="e" cm="1">
        <f t="array" ref="BO19">_xlfn.IFS(AB19="De acuerdo",1,AB19="Ni de acuerdo ni en desacuerdo",0.5,AB19="En desacuerdo",0)</f>
        <v>#N/A</v>
      </c>
      <c r="BP19" s="8" t="e" cm="1">
        <f t="array" ref="BP19">_xlfn.IFS(AC19="De acuerdo",1,AC19="Ni de acuerdo ni en desacuerdo",0.5,AC19="En desacuerdo",0)</f>
        <v>#N/A</v>
      </c>
      <c r="BQ19" s="8" t="e" cm="1">
        <f t="array" ref="BQ19">_xlfn.IFS(AD19="De acuerdo",0,AD19="Ni de acuerdo ni en desacuerdo",0.5,AD19="En desacuerdo",1)</f>
        <v>#N/A</v>
      </c>
      <c r="BR19" s="8" t="e" cm="1">
        <f t="array" ref="BR19">_xlfn.IFS(AE19="De acuerdo",0,AE19="Ni de acuerdo ni en desacuerdo",0.5,AE19="En desacuerdo",1)</f>
        <v>#N/A</v>
      </c>
      <c r="BS19" s="8" t="e" cm="1">
        <f t="array" ref="BS19">_xlfn.IFS(AF19="De acuerdo",1,AF19="Ni de acuerdo ni en desacuerdo",0.5,AF19="En desacuerdo",0)</f>
        <v>#N/A</v>
      </c>
      <c r="BT19" s="8" t="e" cm="1">
        <f t="array" ref="BT19">_xlfn.IFS(AG19="De acuerdo",1,AG19="Ni de acuerdo ni en desacuerdo",0.5,AG19="En desacuerdo",0)</f>
        <v>#N/A</v>
      </c>
      <c r="BU19" s="8" t="e" cm="1">
        <f t="array" ref="BU19">_xlfn.IFS(AH19="De acuerdo",0,AH19="Ni de acuerdo ni en desacuerdo",0.5,AH19="En desacuerdo",1)</f>
        <v>#N/A</v>
      </c>
      <c r="BV19" s="8" t="e" cm="1">
        <f t="array" ref="BV19">_xlfn.IFS(AI19="De acuerdo",0,AI19="Ni de acuerdo ni en desacuerdo",0.5,AI19="En desacuerdo",1)</f>
        <v>#N/A</v>
      </c>
      <c r="BW19" s="8" t="e" cm="1">
        <f t="array" ref="BW19">_xlfn.IFS(AJ19="De acuerdo",0,AJ19="Ni de acuerdo ni en desacuerdo",0.5,AJ19="En desacuerdo",1)</f>
        <v>#N/A</v>
      </c>
      <c r="BX19" s="8" t="e" cm="1">
        <f t="array" ref="BX19">_xlfn.IFS(AK19="De acuerdo",1,AK19="Ni de acuerdo ni en desacuerdo",0.5,AK19="En desacuerdo",0)</f>
        <v>#N/A</v>
      </c>
      <c r="BY19" s="8" t="e" cm="1">
        <f t="array" ref="BY19">_xlfn.IFS(AL19="De acuerdo",0,AL19="Ni de acuerdo ni en desacuerdo",0.5,AL19="En desacuerdo",1)</f>
        <v>#N/A</v>
      </c>
    </row>
    <row r="20" spans="1:77" x14ac:dyDescent="0.2">
      <c r="A20" s="17">
        <v>114492300425</v>
      </c>
      <c r="B20" s="8" t="s">
        <v>10</v>
      </c>
      <c r="C20" s="8" t="s">
        <v>116</v>
      </c>
      <c r="D20" s="8" t="s">
        <v>851</v>
      </c>
      <c r="E20" s="8" t="s">
        <v>1174</v>
      </c>
      <c r="F20" s="8" t="s">
        <v>1217</v>
      </c>
      <c r="G20" s="8" t="s">
        <v>1194</v>
      </c>
      <c r="H20" s="8" t="s">
        <v>163</v>
      </c>
      <c r="I20" s="8" t="s">
        <v>85</v>
      </c>
      <c r="J20" s="8" t="s">
        <v>85</v>
      </c>
      <c r="K20" s="8" t="s">
        <v>85</v>
      </c>
      <c r="L20" s="8" t="s">
        <v>85</v>
      </c>
      <c r="M20" s="8" t="s">
        <v>163</v>
      </c>
      <c r="N20" s="8" t="s">
        <v>1177</v>
      </c>
      <c r="O20" s="8" t="s">
        <v>1211</v>
      </c>
      <c r="P20" s="8" t="s">
        <v>1212</v>
      </c>
      <c r="Q20" s="8" t="s">
        <v>836</v>
      </c>
      <c r="R20" s="8" t="s">
        <v>86</v>
      </c>
      <c r="S20" s="8" t="s">
        <v>85</v>
      </c>
      <c r="T20" s="8" t="s">
        <v>85</v>
      </c>
      <c r="U20" s="8" t="s">
        <v>85</v>
      </c>
      <c r="V20" s="8" t="s">
        <v>85</v>
      </c>
      <c r="W20" s="8" t="s">
        <v>86</v>
      </c>
      <c r="X20" s="8" t="s">
        <v>844</v>
      </c>
      <c r="Y20" s="8" t="s">
        <v>86</v>
      </c>
      <c r="Z20" s="8" t="s">
        <v>870</v>
      </c>
      <c r="AA20" s="8" t="s">
        <v>848</v>
      </c>
      <c r="AB20" s="8" t="s">
        <v>847</v>
      </c>
      <c r="AC20" s="8" t="s">
        <v>847</v>
      </c>
      <c r="AD20" s="8" t="s">
        <v>847</v>
      </c>
      <c r="AE20" s="8" t="s">
        <v>848</v>
      </c>
      <c r="AF20" s="8" t="s">
        <v>847</v>
      </c>
      <c r="AG20" s="8" t="s">
        <v>847</v>
      </c>
      <c r="AH20" s="8" t="s">
        <v>848</v>
      </c>
      <c r="AI20" s="8" t="s">
        <v>848</v>
      </c>
      <c r="AJ20" s="8" t="s">
        <v>848</v>
      </c>
      <c r="AK20" s="8" t="s">
        <v>847</v>
      </c>
      <c r="AL20" s="8" t="s">
        <v>847</v>
      </c>
      <c r="AN20" s="17">
        <v>114492300425</v>
      </c>
      <c r="AO20" s="8" t="s">
        <v>10</v>
      </c>
      <c r="AP20" s="8" cm="1">
        <f t="array" ref="AP20">_xlfn.IFS(C20="Mucho",1,C20="Más o menos",0.5,C20="Nada",0)</f>
        <v>1</v>
      </c>
      <c r="AQ20" s="8" cm="1">
        <f t="array" ref="AQ20">_xlfn.IFS(D20="Sí",0,D20="No estoy segura/seguro",0.5,D20="No",1)</f>
        <v>0.5</v>
      </c>
      <c r="AR20" s="8" cm="1">
        <f t="array" ref="AR20">_xlfn.IFS(E20="Sí, contamos con un área especializada",1,E20="No contamos con un área especializada",0)</f>
        <v>1</v>
      </c>
      <c r="AS20" s="8" cm="1">
        <f t="array" ref="AS20">_xlfn.IFS(F20="Sí",0,F20="No sé / no estoy seguro (a)",0.5,F20="No",1)</f>
        <v>0.5</v>
      </c>
      <c r="AT20" s="8" cm="1">
        <f t="array" ref="AT20">_xlfn.IFS(G20="Sí, creo que es necesario tener un área específica para brindar información y atender dudas",1,G20="No, creo que no es necesario ya que esa atención se puede dar directamente en la ventanilla destinada para cada trámite",0)</f>
        <v>1</v>
      </c>
      <c r="AU20" s="8" cm="1">
        <f t="array" ref="AU20">_xlfn.IFS(H20="Sí",1,H20="No recuerdo",0.5,H20="No",0)</f>
        <v>0.5</v>
      </c>
      <c r="AV20" s="8" cm="1">
        <f t="array" ref="AV20">_xlfn.IFS(I20="Sí",1,I20="No recuerdo",0.5,I20="No",0)</f>
        <v>1</v>
      </c>
      <c r="AW20" s="8" cm="1">
        <f t="array" ref="AW20">_xlfn.IFS(J20="Sí",1,J20="No recuerdo",0.5,J20="No",0)</f>
        <v>1</v>
      </c>
      <c r="AX20" s="8" cm="1">
        <f t="array" ref="AX20">_xlfn.IFS(K20="Sí",1,K20="No recuerdo",0.5,K20="No",0)</f>
        <v>1</v>
      </c>
      <c r="AY20" s="8" cm="1">
        <f t="array" ref="AY20">_xlfn.IFS(L20="Sí",1,L20="No recuerdo",0.5,L20="No",0)</f>
        <v>1</v>
      </c>
      <c r="AZ20" s="8" cm="1">
        <f t="array" ref="AZ20">_xlfn.IFS(M20="Sí",1,M20="No recuerdo",0.5,M20="No",0)</f>
        <v>0.5</v>
      </c>
      <c r="BA20" s="8" cm="1">
        <f t="array" ref="BA20">_xlfn.IFS(N20="Sí",1,N20="No sé/ no recuerdo",0.5,N20="No",0)</f>
        <v>0.5</v>
      </c>
      <c r="BB20" s="8" cm="1">
        <f t="array" ref="BB20">_xlfn.IFS(O20="Actualmente considero que el personal que atiende el trámite de licencia de conducir necesita más capacitaciones para desarrollar sus labores de manera efectiva",0,O20="Actualmente considero que el personal que atiende el trámite de licencia de conducir NO necesita más capacitaciones para desarrollar sus labores de manera efectiva",1)</f>
        <v>0</v>
      </c>
      <c r="BC20" s="8" cm="1">
        <f t="array" ref="BC20">_xlfn.IFS(P20="Actualmente considero que el número de personal para atender el trámite de licencia de conducir es suficiente",1,P20="Actualmente considero que el número de personal para atender el trámite de licencia de conducir NO es suficiente",0)</f>
        <v>0</v>
      </c>
      <c r="BD20" s="8" cm="1">
        <f t="array" ref="BD20">_xlfn.IFS(Q20="Pienso que mi desempeño es bueno",1,Q20="Pienso que mi desempeño no es ni bueno ni malo (regular)",0.5,Q20="Pienso que mi desempeño no es bueno",0)</f>
        <v>1</v>
      </c>
      <c r="BE20" s="8" cm="1">
        <f t="array" ref="BE20">_xlfn.IFS(R20="Sí",1,R20="No",0)</f>
        <v>0</v>
      </c>
      <c r="BF20" s="8" cm="1">
        <f t="array" ref="BF20">_xlfn.IFS(S20="Sí",1,S20="No",0)</f>
        <v>1</v>
      </c>
      <c r="BG20" s="8" cm="1">
        <f t="array" ref="BG20">_xlfn.IFS(T20="Sí",1,T20="No",0)</f>
        <v>1</v>
      </c>
      <c r="BH20" s="8" cm="1">
        <f t="array" ref="BH20">_xlfn.IFS(U20="Sí",1,U20="No",0)</f>
        <v>1</v>
      </c>
      <c r="BI20" s="8" cm="1">
        <f t="array" ref="BI20">_xlfn.IFS(V20="Sí",0,V20="No sé / no estoy segura (o)",0.5,V20="No",1)</f>
        <v>0</v>
      </c>
      <c r="BJ20" s="8" cm="1">
        <f t="array" ref="BJ20">_xlfn.IFS(W20="Sí",1,W20="No lo sé",0.5,W20="No",0)</f>
        <v>0</v>
      </c>
      <c r="BK20" s="8" cm="1">
        <f t="array" ref="BK20">_xlfn.IFS(X20="Es un buen ambiente de trabajo",1,X20="No estoy segura (o)",0.5,X20="Es un mal ambiente de trabajo",0)</f>
        <v>1</v>
      </c>
      <c r="BL20" s="8" cm="1">
        <f t="array" ref="BL20">_xlfn.IFS(Y20="Sí",1,Y20="No recuerdo",0.5,Y20="No",0)</f>
        <v>0</v>
      </c>
      <c r="BM20" s="8" cm="1">
        <f t="array" ref="BM20">_xlfn.IFS(Z20="De acuerdo",1,Z20="Ni de acuerdo ni en desacuerdo",0.5,Z20="En desacuerdo",0)</f>
        <v>0.5</v>
      </c>
      <c r="BN20" s="8" cm="1">
        <f t="array" ref="BN20">_xlfn.IFS(AA20="De acuerdo",0,AA20="Ni de acuerdo ni en desacuerdo",0.5,AA20="En desacuerdo",1)</f>
        <v>1</v>
      </c>
      <c r="BO20" s="8" cm="1">
        <f t="array" ref="BO20">_xlfn.IFS(AB20="De acuerdo",1,AB20="Ni de acuerdo ni en desacuerdo",0.5,AB20="En desacuerdo",0)</f>
        <v>1</v>
      </c>
      <c r="BP20" s="8" cm="1">
        <f t="array" ref="BP20">_xlfn.IFS(AC20="De acuerdo",1,AC20="Ni de acuerdo ni en desacuerdo",0.5,AC20="En desacuerdo",0)</f>
        <v>1</v>
      </c>
      <c r="BQ20" s="8" cm="1">
        <f t="array" ref="BQ20">_xlfn.IFS(AD20="De acuerdo",0,AD20="Ni de acuerdo ni en desacuerdo",0.5,AD20="En desacuerdo",1)</f>
        <v>0</v>
      </c>
      <c r="BR20" s="8" cm="1">
        <f t="array" ref="BR20">_xlfn.IFS(AE20="De acuerdo",0,AE20="Ni de acuerdo ni en desacuerdo",0.5,AE20="En desacuerdo",1)</f>
        <v>1</v>
      </c>
      <c r="BS20" s="8" cm="1">
        <f t="array" ref="BS20">_xlfn.IFS(AF20="De acuerdo",1,AF20="Ni de acuerdo ni en desacuerdo",0.5,AF20="En desacuerdo",0)</f>
        <v>1</v>
      </c>
      <c r="BT20" s="8" cm="1">
        <f t="array" ref="BT20">_xlfn.IFS(AG20="De acuerdo",1,AG20="Ni de acuerdo ni en desacuerdo",0.5,AG20="En desacuerdo",0)</f>
        <v>1</v>
      </c>
      <c r="BU20" s="8" cm="1">
        <f t="array" ref="BU20">_xlfn.IFS(AH20="De acuerdo",0,AH20="Ni de acuerdo ni en desacuerdo",0.5,AH20="En desacuerdo",1)</f>
        <v>1</v>
      </c>
      <c r="BV20" s="8" cm="1">
        <f t="array" ref="BV20">_xlfn.IFS(AI20="De acuerdo",0,AI20="Ni de acuerdo ni en desacuerdo",0.5,AI20="En desacuerdo",1)</f>
        <v>1</v>
      </c>
      <c r="BW20" s="8" cm="1">
        <f t="array" ref="BW20">_xlfn.IFS(AJ20="De acuerdo",0,AJ20="Ni de acuerdo ni en desacuerdo",0.5,AJ20="En desacuerdo",1)</f>
        <v>1</v>
      </c>
      <c r="BX20" s="8" cm="1">
        <f t="array" ref="BX20">_xlfn.IFS(AK20="De acuerdo",1,AK20="Ni de acuerdo ni en desacuerdo",0.5,AK20="En desacuerdo",0)</f>
        <v>1</v>
      </c>
      <c r="BY20" s="8" cm="1">
        <f t="array" ref="BY20">_xlfn.IFS(AL20="De acuerdo",0,AL20="Ni de acuerdo ni en desacuerdo",0.5,AL20="En desacuerdo",1)</f>
        <v>0</v>
      </c>
    </row>
  </sheetData>
  <pageMargins left="0.7" right="0.7" top="0.75" bottom="0.75" header="0.3" footer="0.3"/>
  <ignoredErrors>
    <ignoredError sqref="AP3 AP17 AP5 AQ3:AQ20 AS17 AS3:AT3 AS5:AT5 AT17 AT19 AU3:AZ3 AU5:AZ5 AU17:AZ19 BM14 BA3:BM3 BA5:BM5 BO3:BW3 BO5:BW5 BA17:BM17 BO17:BW17 BO14:BQ14 BY3 BY17 BA19:BM19 BO19:BW19 BR14:BW14 BY5 BY19 BY14" evalError="1"/>
    <ignoredError sqref="AR2 AR4 AR6:AR16 AR18:AR20 BN2 BN4 BN6:BN13 BN18 BN15:BN16 BX2 BN20 BX4 BX6:BX13 BX20 BX15:BX16 BX18" formula="1"/>
    <ignoredError sqref="AR3 AR5 AR17 BN5 BN3 BN17 BN14 BX3 BN19 BX14 BX19 BX5 BX17" evalError="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5FC94-095D-124E-BFAE-038797C21C35}">
  <sheetPr codeName="Hoja15"/>
  <dimension ref="A1:EU33"/>
  <sheetViews>
    <sheetView workbookViewId="0"/>
  </sheetViews>
  <sheetFormatPr baseColWidth="10" defaultColWidth="8.83203125" defaultRowHeight="15" x14ac:dyDescent="0.2"/>
  <cols>
    <col min="1" max="16384" width="8.83203125" style="5"/>
  </cols>
  <sheetData>
    <row r="1" spans="1:151" s="4" customFormat="1" ht="14" customHeight="1" x14ac:dyDescent="0.15">
      <c r="A1" s="4" t="s">
        <v>17</v>
      </c>
      <c r="B1" s="4" t="s">
        <v>18</v>
      </c>
      <c r="C1" s="4" t="s">
        <v>19</v>
      </c>
      <c r="D1" s="4" t="s">
        <v>20</v>
      </c>
      <c r="E1" s="4" t="s">
        <v>21</v>
      </c>
      <c r="F1" s="4" t="s">
        <v>22</v>
      </c>
      <c r="G1" s="4" t="s">
        <v>23</v>
      </c>
      <c r="H1" s="4" t="s">
        <v>24</v>
      </c>
      <c r="I1" s="4" t="s">
        <v>25</v>
      </c>
      <c r="J1" s="62" t="s">
        <v>1353</v>
      </c>
      <c r="L1" s="4" t="s">
        <v>1354</v>
      </c>
      <c r="M1" s="4" t="s">
        <v>1355</v>
      </c>
      <c r="P1" s="4" t="s">
        <v>1356</v>
      </c>
      <c r="V1" s="4" t="s">
        <v>1357</v>
      </c>
      <c r="W1" s="4" t="s">
        <v>1358</v>
      </c>
      <c r="AB1" s="4" t="s">
        <v>1359</v>
      </c>
      <c r="AG1" s="4" t="s">
        <v>1360</v>
      </c>
      <c r="AK1" s="4" t="s">
        <v>1361</v>
      </c>
      <c r="AO1" s="4" t="s">
        <v>1362</v>
      </c>
      <c r="AR1" s="4" t="s">
        <v>1363</v>
      </c>
      <c r="AS1" s="4" t="s">
        <v>1364</v>
      </c>
      <c r="AZ1" s="4" t="s">
        <v>1365</v>
      </c>
      <c r="BB1" s="4" t="s">
        <v>1366</v>
      </c>
      <c r="BC1" s="4" t="s">
        <v>1367</v>
      </c>
      <c r="BI1" s="4" t="s">
        <v>1368</v>
      </c>
      <c r="BO1" s="4" t="s">
        <v>1369</v>
      </c>
      <c r="BQ1" s="4" t="s">
        <v>1370</v>
      </c>
      <c r="BT1" s="4" t="s">
        <v>1371</v>
      </c>
      <c r="BV1" s="4" t="s">
        <v>1372</v>
      </c>
      <c r="BX1" s="4" t="s">
        <v>1373</v>
      </c>
      <c r="BZ1" s="4" t="s">
        <v>1374</v>
      </c>
      <c r="CC1" s="4" t="s">
        <v>44</v>
      </c>
      <c r="CE1" s="4" t="s">
        <v>1375</v>
      </c>
      <c r="CG1" s="4" t="s">
        <v>1376</v>
      </c>
      <c r="CJ1" s="4" t="s">
        <v>1377</v>
      </c>
      <c r="CM1" s="4" t="s">
        <v>1378</v>
      </c>
      <c r="CP1" s="4" t="s">
        <v>1379</v>
      </c>
      <c r="CX1" s="4" t="s">
        <v>1380</v>
      </c>
      <c r="DA1" s="4" t="s">
        <v>1381</v>
      </c>
      <c r="DD1" s="4" t="s">
        <v>1382</v>
      </c>
      <c r="DJ1" s="4" t="s">
        <v>1383</v>
      </c>
      <c r="DP1" s="4" t="s">
        <v>1384</v>
      </c>
      <c r="DQ1" s="4" t="s">
        <v>1385</v>
      </c>
      <c r="DT1" s="4" t="s">
        <v>1386</v>
      </c>
      <c r="DW1" s="4" t="s">
        <v>1387</v>
      </c>
      <c r="EC1" s="4" t="s">
        <v>1388</v>
      </c>
      <c r="EF1" s="4" t="s">
        <v>1389</v>
      </c>
      <c r="EQ1" s="4" t="s">
        <v>1390</v>
      </c>
      <c r="ET1" s="4" t="s">
        <v>1391</v>
      </c>
      <c r="EU1" s="4" t="s">
        <v>1392</v>
      </c>
    </row>
    <row r="2" spans="1:151" s="4" customFormat="1" ht="14" x14ac:dyDescent="0.15">
      <c r="J2" s="4" t="s">
        <v>63</v>
      </c>
      <c r="K2" s="4" t="s">
        <v>64</v>
      </c>
      <c r="L2" s="4" t="s">
        <v>65</v>
      </c>
      <c r="M2" s="4" t="s">
        <v>1393</v>
      </c>
      <c r="N2" s="4" t="s">
        <v>1394</v>
      </c>
      <c r="O2" s="4" t="s">
        <v>95</v>
      </c>
      <c r="P2" s="4" t="s">
        <v>1395</v>
      </c>
      <c r="Q2" s="4" t="s">
        <v>1396</v>
      </c>
      <c r="R2" s="4" t="s">
        <v>1397</v>
      </c>
      <c r="S2" s="4" t="s">
        <v>1398</v>
      </c>
      <c r="T2" s="4" t="s">
        <v>1399</v>
      </c>
      <c r="U2" s="4" t="s">
        <v>72</v>
      </c>
      <c r="V2" s="4" t="s">
        <v>65</v>
      </c>
      <c r="W2" s="4" t="s">
        <v>1400</v>
      </c>
      <c r="X2" s="4" t="s">
        <v>1401</v>
      </c>
      <c r="Y2" s="4" t="s">
        <v>1402</v>
      </c>
      <c r="Z2" s="4" t="s">
        <v>1403</v>
      </c>
      <c r="AA2" s="4" t="s">
        <v>1404</v>
      </c>
      <c r="AB2" s="4" t="s">
        <v>1405</v>
      </c>
      <c r="AC2" s="4" t="s">
        <v>1406</v>
      </c>
      <c r="AD2" s="4" t="s">
        <v>1407</v>
      </c>
      <c r="AE2" s="4" t="s">
        <v>1408</v>
      </c>
      <c r="AF2" s="4" t="s">
        <v>1409</v>
      </c>
      <c r="AG2" s="4" t="s">
        <v>1410</v>
      </c>
      <c r="AH2" s="4" t="s">
        <v>1411</v>
      </c>
      <c r="AI2" s="4" t="s">
        <v>1412</v>
      </c>
      <c r="AJ2" s="4" t="s">
        <v>95</v>
      </c>
      <c r="AK2" s="4" t="s">
        <v>1413</v>
      </c>
      <c r="AL2" s="4" t="s">
        <v>1414</v>
      </c>
      <c r="AM2" s="4" t="s">
        <v>1415</v>
      </c>
      <c r="AN2" s="4" t="s">
        <v>95</v>
      </c>
      <c r="AO2" s="4" t="s">
        <v>189</v>
      </c>
      <c r="AP2" s="4" t="s">
        <v>177</v>
      </c>
      <c r="AQ2" s="4" t="s">
        <v>173</v>
      </c>
      <c r="AR2" s="4" t="s">
        <v>65</v>
      </c>
      <c r="AS2" s="4" t="s">
        <v>66</v>
      </c>
      <c r="AT2" s="4" t="s">
        <v>67</v>
      </c>
      <c r="AU2" s="4" t="s">
        <v>68</v>
      </c>
      <c r="AV2" s="4" t="s">
        <v>69</v>
      </c>
      <c r="AW2" s="4" t="s">
        <v>70</v>
      </c>
      <c r="AX2" s="4" t="s">
        <v>71</v>
      </c>
      <c r="AY2" s="4" t="s">
        <v>72</v>
      </c>
      <c r="AZ2" s="4" t="s">
        <v>73</v>
      </c>
      <c r="BA2" s="4" t="s">
        <v>74</v>
      </c>
      <c r="BB2" s="4" t="s">
        <v>65</v>
      </c>
      <c r="BC2" s="4" t="s">
        <v>1416</v>
      </c>
      <c r="BD2" s="4" t="s">
        <v>1417</v>
      </c>
      <c r="BE2" s="4" t="s">
        <v>1418</v>
      </c>
      <c r="BF2" s="4" t="s">
        <v>1419</v>
      </c>
      <c r="BG2" s="4" t="s">
        <v>79</v>
      </c>
      <c r="BH2" s="4" t="s">
        <v>72</v>
      </c>
      <c r="BI2" s="4" t="s">
        <v>1420</v>
      </c>
      <c r="BJ2" s="4" t="s">
        <v>1421</v>
      </c>
      <c r="BK2" s="4" t="s">
        <v>1422</v>
      </c>
      <c r="BL2" s="4" t="s">
        <v>83</v>
      </c>
      <c r="BM2" s="4" t="s">
        <v>1423</v>
      </c>
      <c r="BN2" s="4" t="s">
        <v>72</v>
      </c>
      <c r="BO2" s="4" t="s">
        <v>85</v>
      </c>
      <c r="BP2" s="4" t="s">
        <v>86</v>
      </c>
      <c r="BQ2" s="4" t="s">
        <v>87</v>
      </c>
      <c r="BR2" s="4" t="s">
        <v>88</v>
      </c>
      <c r="BS2" s="4" t="s">
        <v>89</v>
      </c>
      <c r="BT2" s="4" t="s">
        <v>1424</v>
      </c>
      <c r="BU2" s="4" t="s">
        <v>1425</v>
      </c>
      <c r="BV2" s="4" t="s">
        <v>1426</v>
      </c>
      <c r="BW2" s="4" t="s">
        <v>1427</v>
      </c>
      <c r="BX2" s="4" t="s">
        <v>1428</v>
      </c>
      <c r="BY2" s="4" t="s">
        <v>1429</v>
      </c>
      <c r="BZ2" s="4" t="s">
        <v>94</v>
      </c>
      <c r="CA2" s="4" t="s">
        <v>95</v>
      </c>
      <c r="CB2" s="4" t="s">
        <v>96</v>
      </c>
      <c r="CC2" s="4" t="s">
        <v>1430</v>
      </c>
      <c r="CD2" s="4" t="s">
        <v>1431</v>
      </c>
      <c r="CE2" s="4" t="s">
        <v>85</v>
      </c>
      <c r="CF2" s="4" t="s">
        <v>86</v>
      </c>
      <c r="CG2" s="4" t="s">
        <v>99</v>
      </c>
      <c r="CH2" s="4" t="s">
        <v>100</v>
      </c>
      <c r="CI2" s="4" t="s">
        <v>101</v>
      </c>
      <c r="CJ2" s="4" t="s">
        <v>102</v>
      </c>
      <c r="CK2" s="4" t="s">
        <v>103</v>
      </c>
      <c r="CL2" s="4" t="s">
        <v>104</v>
      </c>
      <c r="CM2" s="4" t="s">
        <v>105</v>
      </c>
      <c r="CN2" s="4" t="s">
        <v>106</v>
      </c>
      <c r="CO2" s="4" t="s">
        <v>107</v>
      </c>
      <c r="CP2" s="4" t="s">
        <v>1432</v>
      </c>
      <c r="CQ2" s="4" t="s">
        <v>111</v>
      </c>
      <c r="CR2" s="4" t="s">
        <v>1433</v>
      </c>
      <c r="CS2" s="4" t="s">
        <v>1434</v>
      </c>
      <c r="CT2" s="4" t="s">
        <v>1435</v>
      </c>
      <c r="CU2" s="4" t="s">
        <v>1436</v>
      </c>
      <c r="CV2" s="4" t="s">
        <v>1437</v>
      </c>
      <c r="CW2" s="4" t="s">
        <v>1438</v>
      </c>
      <c r="CX2" s="4" t="s">
        <v>114</v>
      </c>
      <c r="CY2" s="4" t="s">
        <v>115</v>
      </c>
      <c r="CZ2" s="4" t="s">
        <v>116</v>
      </c>
      <c r="DA2" s="4" t="s">
        <v>1439</v>
      </c>
      <c r="DB2" s="4" t="s">
        <v>118</v>
      </c>
      <c r="DC2" s="4" t="s">
        <v>1440</v>
      </c>
      <c r="DD2" s="4" t="s">
        <v>120</v>
      </c>
      <c r="DE2" s="4" t="s">
        <v>121</v>
      </c>
      <c r="DF2" s="4" t="s">
        <v>122</v>
      </c>
      <c r="DG2" s="4" t="s">
        <v>123</v>
      </c>
      <c r="DH2" s="4" t="s">
        <v>124</v>
      </c>
      <c r="DI2" s="4" t="s">
        <v>72</v>
      </c>
      <c r="DJ2" s="4" t="s">
        <v>125</v>
      </c>
      <c r="DK2" s="4" t="s">
        <v>126</v>
      </c>
      <c r="DL2" s="4" t="s">
        <v>127</v>
      </c>
      <c r="DM2" s="4" t="s">
        <v>128</v>
      </c>
      <c r="DN2" s="4" t="s">
        <v>129</v>
      </c>
      <c r="DO2" s="4" t="s">
        <v>72</v>
      </c>
      <c r="DP2" s="4" t="s">
        <v>65</v>
      </c>
      <c r="DQ2" s="4" t="s">
        <v>130</v>
      </c>
      <c r="DR2" s="4" t="s">
        <v>131</v>
      </c>
      <c r="DS2" s="4" t="s">
        <v>132</v>
      </c>
      <c r="DT2" s="4" t="s">
        <v>85</v>
      </c>
      <c r="DU2" s="4" t="s">
        <v>86</v>
      </c>
      <c r="DV2" s="4" t="s">
        <v>1441</v>
      </c>
      <c r="DW2" s="4" t="s">
        <v>1442</v>
      </c>
      <c r="DX2" s="4" t="s">
        <v>1443</v>
      </c>
      <c r="DY2" s="4" t="s">
        <v>1444</v>
      </c>
      <c r="DZ2" s="4" t="s">
        <v>1445</v>
      </c>
      <c r="EA2" s="4" t="s">
        <v>1446</v>
      </c>
      <c r="EB2" s="4" t="s">
        <v>72</v>
      </c>
      <c r="EC2" s="4" t="s">
        <v>1447</v>
      </c>
      <c r="ED2" s="4" t="s">
        <v>1448</v>
      </c>
      <c r="EE2" s="4" t="s">
        <v>1449</v>
      </c>
      <c r="EF2" s="4" t="s">
        <v>133</v>
      </c>
      <c r="EG2" s="4" t="s">
        <v>134</v>
      </c>
      <c r="EH2" s="4" t="s">
        <v>135</v>
      </c>
      <c r="EI2" s="4" t="s">
        <v>136</v>
      </c>
      <c r="EJ2" s="4" t="s">
        <v>137</v>
      </c>
      <c r="EK2" s="4" t="s">
        <v>138</v>
      </c>
      <c r="EL2" s="4" t="s">
        <v>139</v>
      </c>
      <c r="EM2" s="4" t="s">
        <v>140</v>
      </c>
      <c r="EN2" s="4" t="s">
        <v>141</v>
      </c>
      <c r="EO2" s="4" t="s">
        <v>142</v>
      </c>
      <c r="EP2" s="4" t="s">
        <v>72</v>
      </c>
      <c r="EQ2" s="4" t="s">
        <v>143</v>
      </c>
      <c r="ER2" s="4" t="s">
        <v>178</v>
      </c>
      <c r="ES2" s="4" t="s">
        <v>145</v>
      </c>
      <c r="ET2" s="4" t="s">
        <v>65</v>
      </c>
      <c r="EU2" s="4" t="s">
        <v>65</v>
      </c>
    </row>
    <row r="3" spans="1:151" x14ac:dyDescent="0.2">
      <c r="A3" s="5">
        <v>118506533663</v>
      </c>
      <c r="B3" s="5">
        <v>453042329</v>
      </c>
      <c r="C3" s="6">
        <v>45296.572465277779</v>
      </c>
      <c r="D3" s="6">
        <v>45296.572708333333</v>
      </c>
      <c r="E3" s="5" t="s">
        <v>1450</v>
      </c>
      <c r="K3" s="5" t="s">
        <v>64</v>
      </c>
    </row>
    <row r="4" spans="1:151" x14ac:dyDescent="0.2">
      <c r="A4" s="5">
        <v>118502086082</v>
      </c>
      <c r="B4" s="5">
        <v>453042329</v>
      </c>
      <c r="C4" s="6">
        <v>45288.299837962964</v>
      </c>
      <c r="D4" s="6">
        <v>45288.300023148149</v>
      </c>
      <c r="E4" s="5" t="s">
        <v>1451</v>
      </c>
      <c r="J4" s="5" t="s">
        <v>63</v>
      </c>
    </row>
    <row r="5" spans="1:151" x14ac:dyDescent="0.2">
      <c r="A5" s="5">
        <v>118499316934</v>
      </c>
      <c r="B5" s="5">
        <v>453042329</v>
      </c>
      <c r="C5" s="6">
        <v>45281.443715277775</v>
      </c>
      <c r="D5" s="6">
        <v>45281.444791666669</v>
      </c>
      <c r="E5" s="5" t="s">
        <v>304</v>
      </c>
      <c r="J5" s="5" t="s">
        <v>63</v>
      </c>
      <c r="L5" s="5" t="s">
        <v>224</v>
      </c>
      <c r="M5" s="5" t="s">
        <v>1393</v>
      </c>
      <c r="T5" s="5" t="s">
        <v>1399</v>
      </c>
      <c r="V5" s="5" t="s">
        <v>10</v>
      </c>
      <c r="W5" s="5" t="s">
        <v>1400</v>
      </c>
      <c r="AB5" s="5" t="s">
        <v>1405</v>
      </c>
      <c r="AG5" s="5" t="s">
        <v>1410</v>
      </c>
      <c r="AL5" s="5" t="s">
        <v>1414</v>
      </c>
      <c r="AP5" s="5" t="s">
        <v>177</v>
      </c>
      <c r="AR5" s="5" t="s">
        <v>85</v>
      </c>
    </row>
    <row r="6" spans="1:151" x14ac:dyDescent="0.2">
      <c r="A6" s="5">
        <v>118497877886</v>
      </c>
      <c r="B6" s="5">
        <v>453042329</v>
      </c>
      <c r="C6" s="6">
        <v>45279.490173611113</v>
      </c>
      <c r="D6" s="6">
        <v>45279.495856481481</v>
      </c>
      <c r="E6" s="5" t="s">
        <v>1452</v>
      </c>
      <c r="J6" s="5" t="s">
        <v>63</v>
      </c>
      <c r="L6" s="5" t="s">
        <v>200</v>
      </c>
      <c r="M6" s="5" t="s">
        <v>1393</v>
      </c>
      <c r="T6" s="5" t="s">
        <v>1399</v>
      </c>
      <c r="V6" s="5" t="s">
        <v>14</v>
      </c>
      <c r="Y6" s="5" t="s">
        <v>1402</v>
      </c>
      <c r="AB6" s="5" t="s">
        <v>1405</v>
      </c>
      <c r="AG6" s="5" t="s">
        <v>1410</v>
      </c>
      <c r="AL6" s="5" t="s">
        <v>1414</v>
      </c>
      <c r="AQ6" s="5" t="s">
        <v>173</v>
      </c>
      <c r="AR6" s="5" t="s">
        <v>86</v>
      </c>
      <c r="AZ6" s="5" t="s">
        <v>73</v>
      </c>
      <c r="BB6" s="5" t="s">
        <v>1453</v>
      </c>
      <c r="BC6" s="5" t="s">
        <v>1416</v>
      </c>
      <c r="BD6" s="5" t="s">
        <v>1417</v>
      </c>
      <c r="BE6" s="5" t="s">
        <v>1418</v>
      </c>
      <c r="BO6" s="5" t="s">
        <v>85</v>
      </c>
      <c r="BS6" s="5" t="s">
        <v>89</v>
      </c>
      <c r="BU6" s="5" t="s">
        <v>1425</v>
      </c>
      <c r="BW6" s="5" t="s">
        <v>1427</v>
      </c>
      <c r="BX6" s="5" t="s">
        <v>1428</v>
      </c>
      <c r="BZ6" s="5" t="s">
        <v>94</v>
      </c>
      <c r="CC6" s="5" t="s">
        <v>1430</v>
      </c>
      <c r="CF6" s="5" t="s">
        <v>86</v>
      </c>
      <c r="CI6" s="5" t="s">
        <v>101</v>
      </c>
      <c r="CL6" s="5" t="s">
        <v>104</v>
      </c>
      <c r="CO6" s="5" t="s">
        <v>107</v>
      </c>
      <c r="CV6" s="5" t="s">
        <v>1437</v>
      </c>
      <c r="CZ6" s="5" t="s">
        <v>116</v>
      </c>
      <c r="DC6" s="5" t="s">
        <v>1440</v>
      </c>
      <c r="DD6" s="5" t="s">
        <v>120</v>
      </c>
      <c r="DE6" s="5" t="s">
        <v>121</v>
      </c>
      <c r="DH6" s="5" t="s">
        <v>124</v>
      </c>
      <c r="DP6" s="5" t="s">
        <v>1454</v>
      </c>
      <c r="DS6" s="5" t="s">
        <v>132</v>
      </c>
      <c r="DT6" s="5" t="s">
        <v>85</v>
      </c>
      <c r="EA6" s="5" t="s">
        <v>1446</v>
      </c>
      <c r="EB6" s="5" t="s">
        <v>1455</v>
      </c>
      <c r="ED6" s="5" t="s">
        <v>1448</v>
      </c>
      <c r="EF6" s="5" t="s">
        <v>133</v>
      </c>
      <c r="EG6" s="5" t="s">
        <v>134</v>
      </c>
      <c r="EH6" s="5" t="s">
        <v>135</v>
      </c>
      <c r="EI6" s="5" t="s">
        <v>136</v>
      </c>
      <c r="EJ6" s="5" t="s">
        <v>137</v>
      </c>
      <c r="EL6" s="5" t="s">
        <v>139</v>
      </c>
      <c r="EM6" s="5" t="s">
        <v>140</v>
      </c>
      <c r="EQ6" s="5" t="s">
        <v>143</v>
      </c>
      <c r="ET6" s="5" t="s">
        <v>85</v>
      </c>
      <c r="EU6" s="5">
        <v>3</v>
      </c>
    </row>
    <row r="7" spans="1:151" x14ac:dyDescent="0.2">
      <c r="A7" s="5">
        <v>118494627395</v>
      </c>
      <c r="B7" s="5">
        <v>453042329</v>
      </c>
      <c r="C7" s="6">
        <v>45275.072337962964</v>
      </c>
      <c r="D7" s="6">
        <v>45275.079837962963</v>
      </c>
      <c r="E7" s="5" t="s">
        <v>1456</v>
      </c>
      <c r="J7" s="5" t="s">
        <v>63</v>
      </c>
      <c r="L7" s="5" t="s">
        <v>236</v>
      </c>
      <c r="M7" s="5" t="s">
        <v>1393</v>
      </c>
      <c r="T7" s="5" t="s">
        <v>1399</v>
      </c>
      <c r="V7" s="5" t="s">
        <v>10</v>
      </c>
      <c r="Z7" s="5" t="s">
        <v>1403</v>
      </c>
      <c r="AB7" s="5" t="s">
        <v>1405</v>
      </c>
      <c r="AG7" s="5" t="s">
        <v>1410</v>
      </c>
      <c r="AK7" s="5" t="s">
        <v>1413</v>
      </c>
      <c r="AO7" s="5" t="s">
        <v>189</v>
      </c>
      <c r="AR7" s="5" t="s">
        <v>86</v>
      </c>
      <c r="BA7" s="5" t="s">
        <v>74</v>
      </c>
      <c r="BB7" s="5" t="s">
        <v>1453</v>
      </c>
      <c r="BD7" s="5" t="s">
        <v>1417</v>
      </c>
      <c r="BE7" s="5" t="s">
        <v>1418</v>
      </c>
      <c r="BP7" s="5" t="s">
        <v>86</v>
      </c>
      <c r="BR7" s="5" t="s">
        <v>88</v>
      </c>
      <c r="BU7" s="5" t="s">
        <v>1425</v>
      </c>
      <c r="BW7" s="5" t="s">
        <v>1427</v>
      </c>
      <c r="BX7" s="5" t="s">
        <v>1428</v>
      </c>
      <c r="BZ7" s="5" t="s">
        <v>94</v>
      </c>
      <c r="CC7" s="5" t="s">
        <v>1430</v>
      </c>
      <c r="CF7" s="5" t="s">
        <v>86</v>
      </c>
      <c r="CG7" s="5" t="s">
        <v>99</v>
      </c>
      <c r="CK7" s="5" t="s">
        <v>103</v>
      </c>
      <c r="CO7" s="5" t="s">
        <v>107</v>
      </c>
      <c r="CW7" s="5" t="s">
        <v>1438</v>
      </c>
      <c r="CX7" s="5" t="s">
        <v>114</v>
      </c>
      <c r="DA7" s="5" t="s">
        <v>1439</v>
      </c>
      <c r="DK7" s="5" t="s">
        <v>126</v>
      </c>
      <c r="DO7" s="5" t="s">
        <v>1457</v>
      </c>
      <c r="DP7" s="5" t="s">
        <v>1454</v>
      </c>
      <c r="DQ7" s="5" t="s">
        <v>130</v>
      </c>
      <c r="DU7" s="5" t="s">
        <v>86</v>
      </c>
      <c r="EF7" s="5" t="s">
        <v>133</v>
      </c>
      <c r="EG7" s="5" t="s">
        <v>134</v>
      </c>
      <c r="EI7" s="5" t="s">
        <v>136</v>
      </c>
      <c r="EJ7" s="5" t="s">
        <v>137</v>
      </c>
      <c r="EL7" s="5" t="s">
        <v>139</v>
      </c>
      <c r="EQ7" s="5" t="s">
        <v>143</v>
      </c>
      <c r="ET7" s="5" t="s">
        <v>86</v>
      </c>
      <c r="EU7" s="5">
        <v>4</v>
      </c>
    </row>
    <row r="8" spans="1:151" x14ac:dyDescent="0.2">
      <c r="A8" s="5">
        <v>118493462810</v>
      </c>
      <c r="B8" s="5">
        <v>453042329</v>
      </c>
      <c r="C8" s="6">
        <v>45273.824930555558</v>
      </c>
      <c r="D8" s="6">
        <v>45273.844363425924</v>
      </c>
      <c r="E8" s="5" t="s">
        <v>1458</v>
      </c>
      <c r="J8" s="5" t="s">
        <v>63</v>
      </c>
      <c r="L8" s="5" t="s">
        <v>236</v>
      </c>
      <c r="M8" s="5" t="s">
        <v>1393</v>
      </c>
      <c r="P8" s="5" t="s">
        <v>1395</v>
      </c>
      <c r="V8" s="5" t="s">
        <v>14</v>
      </c>
      <c r="Z8" s="5" t="s">
        <v>1403</v>
      </c>
      <c r="AB8" s="5" t="s">
        <v>1405</v>
      </c>
      <c r="AG8" s="5" t="s">
        <v>1410</v>
      </c>
      <c r="AK8" s="5" t="s">
        <v>1413</v>
      </c>
      <c r="AP8" s="5" t="s">
        <v>177</v>
      </c>
      <c r="AR8" s="5" t="s">
        <v>86</v>
      </c>
      <c r="AZ8" s="5" t="s">
        <v>73</v>
      </c>
      <c r="BB8" s="5" t="s">
        <v>1453</v>
      </c>
      <c r="BD8" s="5" t="s">
        <v>1417</v>
      </c>
      <c r="BP8" s="5" t="s">
        <v>86</v>
      </c>
      <c r="BR8" s="5" t="s">
        <v>88</v>
      </c>
      <c r="BU8" s="5" t="s">
        <v>1425</v>
      </c>
      <c r="BW8" s="5" t="s">
        <v>1427</v>
      </c>
      <c r="BX8" s="5" t="s">
        <v>1428</v>
      </c>
      <c r="BZ8" s="5" t="s">
        <v>94</v>
      </c>
      <c r="CC8" s="5" t="s">
        <v>1430</v>
      </c>
      <c r="CF8" s="5" t="s">
        <v>86</v>
      </c>
      <c r="CH8" s="5" t="s">
        <v>100</v>
      </c>
      <c r="CL8" s="5" t="s">
        <v>104</v>
      </c>
      <c r="CO8" s="5" t="s">
        <v>107</v>
      </c>
      <c r="CW8" s="5" t="s">
        <v>1438</v>
      </c>
      <c r="CZ8" s="5" t="s">
        <v>116</v>
      </c>
      <c r="DC8" s="5" t="s">
        <v>1440</v>
      </c>
      <c r="DI8" s="5" t="s">
        <v>1459</v>
      </c>
      <c r="DO8" s="5" t="s">
        <v>1460</v>
      </c>
      <c r="DP8" s="5" t="s">
        <v>1454</v>
      </c>
      <c r="DQ8" s="5" t="s">
        <v>130</v>
      </c>
      <c r="DT8" s="5" t="s">
        <v>85</v>
      </c>
      <c r="DX8" s="5" t="s">
        <v>1443</v>
      </c>
      <c r="DY8" s="5" t="s">
        <v>1444</v>
      </c>
      <c r="EA8" s="5" t="s">
        <v>1446</v>
      </c>
      <c r="EB8" s="5" t="s">
        <v>1461</v>
      </c>
      <c r="EC8" s="5" t="s">
        <v>1447</v>
      </c>
      <c r="EL8" s="5" t="s">
        <v>139</v>
      </c>
      <c r="EP8" s="5" t="s">
        <v>1462</v>
      </c>
      <c r="EQ8" s="5" t="s">
        <v>143</v>
      </c>
      <c r="ET8" s="5" t="s">
        <v>85</v>
      </c>
      <c r="EU8" s="5" t="s">
        <v>183</v>
      </c>
    </row>
    <row r="9" spans="1:151" x14ac:dyDescent="0.2">
      <c r="A9" s="5">
        <v>118490337462</v>
      </c>
      <c r="B9" s="5">
        <v>453042329</v>
      </c>
      <c r="C9" s="6">
        <v>45270.401400462964</v>
      </c>
      <c r="D9" s="6">
        <v>45270.401979166665</v>
      </c>
      <c r="E9" s="5" t="s">
        <v>1463</v>
      </c>
      <c r="J9" s="5" t="s">
        <v>63</v>
      </c>
      <c r="L9" s="5" t="s">
        <v>1464</v>
      </c>
      <c r="N9" s="5" t="s">
        <v>1394</v>
      </c>
    </row>
    <row r="10" spans="1:151" x14ac:dyDescent="0.2">
      <c r="A10" s="5">
        <v>118490076478</v>
      </c>
      <c r="B10" s="5">
        <v>453042329</v>
      </c>
      <c r="C10" s="6">
        <v>45269.65079861111</v>
      </c>
      <c r="D10" s="6">
        <v>45269.653749999998</v>
      </c>
      <c r="E10" s="5" t="s">
        <v>1465</v>
      </c>
      <c r="J10" s="5" t="s">
        <v>63</v>
      </c>
      <c r="L10" s="5" t="s">
        <v>217</v>
      </c>
      <c r="N10" s="5" t="s">
        <v>1394</v>
      </c>
    </row>
    <row r="11" spans="1:151" x14ac:dyDescent="0.2">
      <c r="A11" s="5">
        <v>118485278284</v>
      </c>
      <c r="B11" s="5">
        <v>453042329</v>
      </c>
      <c r="C11" s="6">
        <v>45264.601944444446</v>
      </c>
      <c r="D11" s="6">
        <v>45264.603865740741</v>
      </c>
      <c r="E11" s="5" t="s">
        <v>284</v>
      </c>
      <c r="J11" s="5" t="s">
        <v>63</v>
      </c>
      <c r="L11" s="5" t="s">
        <v>236</v>
      </c>
      <c r="M11" s="5" t="s">
        <v>1393</v>
      </c>
      <c r="P11" s="5" t="s">
        <v>1395</v>
      </c>
      <c r="V11" s="5" t="s">
        <v>10</v>
      </c>
      <c r="AA11" s="5" t="s">
        <v>1404</v>
      </c>
      <c r="AB11" s="5" t="s">
        <v>1405</v>
      </c>
      <c r="AG11" s="5" t="s">
        <v>1410</v>
      </c>
      <c r="AK11" s="5" t="s">
        <v>1413</v>
      </c>
      <c r="AP11" s="5" t="s">
        <v>177</v>
      </c>
      <c r="AR11" s="5" t="s">
        <v>85</v>
      </c>
      <c r="AU11" s="5" t="s">
        <v>68</v>
      </c>
      <c r="AZ11" s="5" t="s">
        <v>73</v>
      </c>
      <c r="BB11" s="5" t="s">
        <v>1453</v>
      </c>
    </row>
    <row r="12" spans="1:151" x14ac:dyDescent="0.2">
      <c r="A12" s="5">
        <v>118485219857</v>
      </c>
      <c r="B12" s="5">
        <v>453042329</v>
      </c>
      <c r="C12" s="6">
        <v>45264.558449074073</v>
      </c>
      <c r="D12" s="6">
        <v>45264.558715277781</v>
      </c>
      <c r="E12" s="5" t="s">
        <v>317</v>
      </c>
      <c r="J12" s="5" t="s">
        <v>63</v>
      </c>
    </row>
    <row r="13" spans="1:151" x14ac:dyDescent="0.2">
      <c r="A13" s="5">
        <v>118482498702</v>
      </c>
      <c r="B13" s="5">
        <v>453042329</v>
      </c>
      <c r="C13" s="6">
        <v>45260.662245370368</v>
      </c>
      <c r="D13" s="6">
        <v>45260.662708333337</v>
      </c>
      <c r="E13" s="5" t="s">
        <v>1466</v>
      </c>
      <c r="J13" s="5" t="s">
        <v>63</v>
      </c>
      <c r="L13" s="5" t="s">
        <v>163</v>
      </c>
      <c r="O13" s="5" t="s">
        <v>95</v>
      </c>
    </row>
    <row r="14" spans="1:151" x14ac:dyDescent="0.2">
      <c r="A14" s="5">
        <v>118481682318</v>
      </c>
      <c r="B14" s="5">
        <v>453042329</v>
      </c>
      <c r="C14" s="6">
        <v>45259.845127314817</v>
      </c>
      <c r="D14" s="6">
        <v>45259.845324074071</v>
      </c>
      <c r="E14" s="5" t="s">
        <v>1467</v>
      </c>
      <c r="J14" s="5" t="s">
        <v>63</v>
      </c>
    </row>
    <row r="15" spans="1:151" x14ac:dyDescent="0.2">
      <c r="A15" s="5">
        <v>118480941951</v>
      </c>
      <c r="B15" s="5">
        <v>453042329</v>
      </c>
      <c r="C15" s="6">
        <v>45259.235868055555</v>
      </c>
      <c r="D15" s="6">
        <v>45259.236145833333</v>
      </c>
      <c r="E15" s="5" t="s">
        <v>1468</v>
      </c>
      <c r="J15" s="5" t="s">
        <v>63</v>
      </c>
    </row>
    <row r="16" spans="1:151" x14ac:dyDescent="0.2">
      <c r="A16" s="5">
        <v>118478144601</v>
      </c>
      <c r="B16" s="5">
        <v>453042329</v>
      </c>
      <c r="C16" s="6">
        <v>45254.866226851853</v>
      </c>
      <c r="D16" s="6">
        <v>45254.871701388889</v>
      </c>
      <c r="E16" s="5" t="s">
        <v>1469</v>
      </c>
      <c r="J16" s="5" t="s">
        <v>63</v>
      </c>
      <c r="L16" s="5" t="s">
        <v>217</v>
      </c>
      <c r="M16" s="5" t="s">
        <v>1393</v>
      </c>
      <c r="R16" s="5" t="s">
        <v>1397</v>
      </c>
      <c r="V16" s="5" t="s">
        <v>12</v>
      </c>
      <c r="AA16" s="5" t="s">
        <v>1404</v>
      </c>
      <c r="AC16" s="5" t="s">
        <v>1406</v>
      </c>
      <c r="AG16" s="5" t="s">
        <v>1410</v>
      </c>
      <c r="AL16" s="5" t="s">
        <v>1414</v>
      </c>
      <c r="AP16" s="5" t="s">
        <v>177</v>
      </c>
      <c r="AR16" s="5" t="s">
        <v>86</v>
      </c>
      <c r="AZ16" s="5" t="s">
        <v>73</v>
      </c>
      <c r="BB16" s="5" t="s">
        <v>1453</v>
      </c>
      <c r="BD16" s="5" t="s">
        <v>1417</v>
      </c>
      <c r="BE16" s="5" t="s">
        <v>1418</v>
      </c>
      <c r="BO16" s="5" t="s">
        <v>85</v>
      </c>
      <c r="BR16" s="5" t="s">
        <v>88</v>
      </c>
      <c r="BT16" s="5" t="s">
        <v>1424</v>
      </c>
      <c r="BV16" s="5" t="s">
        <v>1426</v>
      </c>
      <c r="BX16" s="5" t="s">
        <v>1428</v>
      </c>
      <c r="BZ16" s="5" t="s">
        <v>94</v>
      </c>
      <c r="CC16" s="5" t="s">
        <v>1430</v>
      </c>
      <c r="CF16" s="5" t="s">
        <v>86</v>
      </c>
      <c r="CH16" s="5" t="s">
        <v>100</v>
      </c>
      <c r="CK16" s="5" t="s">
        <v>103</v>
      </c>
      <c r="CN16" s="5" t="s">
        <v>106</v>
      </c>
      <c r="CT16" s="5" t="s">
        <v>1435</v>
      </c>
      <c r="CY16" s="5" t="s">
        <v>115</v>
      </c>
      <c r="DA16" s="5" t="s">
        <v>1439</v>
      </c>
      <c r="DJ16" s="5" t="s">
        <v>125</v>
      </c>
      <c r="DL16" s="5" t="s">
        <v>127</v>
      </c>
      <c r="DP16" s="5" t="s">
        <v>1470</v>
      </c>
      <c r="DR16" s="5" t="s">
        <v>131</v>
      </c>
      <c r="DT16" s="5" t="s">
        <v>85</v>
      </c>
      <c r="DW16" s="5" t="s">
        <v>1442</v>
      </c>
      <c r="ED16" s="5" t="s">
        <v>1448</v>
      </c>
      <c r="EF16" s="5" t="s">
        <v>133</v>
      </c>
      <c r="EG16" s="5" t="s">
        <v>134</v>
      </c>
      <c r="EI16" s="5" t="s">
        <v>136</v>
      </c>
      <c r="EQ16" s="5" t="s">
        <v>143</v>
      </c>
      <c r="ET16" s="5" t="s">
        <v>86</v>
      </c>
      <c r="EU16" s="5">
        <v>9</v>
      </c>
    </row>
    <row r="17" spans="1:151" x14ac:dyDescent="0.2">
      <c r="A17" s="5">
        <v>118476406589</v>
      </c>
      <c r="B17" s="5">
        <v>453042329</v>
      </c>
      <c r="C17" s="6">
        <v>45252.3596875</v>
      </c>
      <c r="D17" s="6">
        <v>45252.369710648149</v>
      </c>
      <c r="E17" s="5" t="s">
        <v>1471</v>
      </c>
      <c r="J17" s="5" t="s">
        <v>63</v>
      </c>
      <c r="L17" s="5" t="s">
        <v>217</v>
      </c>
      <c r="M17" s="5" t="s">
        <v>1393</v>
      </c>
      <c r="S17" s="5" t="s">
        <v>1398</v>
      </c>
      <c r="V17" s="5" t="s">
        <v>10</v>
      </c>
      <c r="AA17" s="5" t="s">
        <v>1404</v>
      </c>
      <c r="AB17" s="5" t="s">
        <v>1405</v>
      </c>
      <c r="AG17" s="5" t="s">
        <v>1410</v>
      </c>
      <c r="AL17" s="5" t="s">
        <v>1414</v>
      </c>
      <c r="AP17" s="5" t="s">
        <v>177</v>
      </c>
      <c r="AR17" s="5" t="s">
        <v>86</v>
      </c>
      <c r="AZ17" s="5" t="s">
        <v>73</v>
      </c>
      <c r="BB17" s="5" t="s">
        <v>1453</v>
      </c>
      <c r="BD17" s="5" t="s">
        <v>1417</v>
      </c>
      <c r="BP17" s="5" t="s">
        <v>86</v>
      </c>
      <c r="BR17" s="5" t="s">
        <v>88</v>
      </c>
      <c r="BU17" s="5" t="s">
        <v>1425</v>
      </c>
      <c r="BV17" s="5" t="s">
        <v>1426</v>
      </c>
      <c r="BX17" s="5" t="s">
        <v>1428</v>
      </c>
      <c r="BZ17" s="5" t="s">
        <v>94</v>
      </c>
      <c r="CC17" s="5" t="s">
        <v>1430</v>
      </c>
      <c r="CF17" s="5" t="s">
        <v>86</v>
      </c>
      <c r="CI17" s="5" t="s">
        <v>101</v>
      </c>
      <c r="CL17" s="5" t="s">
        <v>104</v>
      </c>
      <c r="CO17" s="5" t="s">
        <v>107</v>
      </c>
      <c r="CW17" s="5" t="s">
        <v>1438</v>
      </c>
      <c r="CZ17" s="5" t="s">
        <v>116</v>
      </c>
      <c r="DC17" s="5" t="s">
        <v>1440</v>
      </c>
      <c r="DI17" s="5" t="s">
        <v>1472</v>
      </c>
      <c r="DP17" s="5" t="s">
        <v>1470</v>
      </c>
      <c r="DS17" s="5" t="s">
        <v>132</v>
      </c>
      <c r="DT17" s="5" t="s">
        <v>85</v>
      </c>
      <c r="DW17" s="5" t="s">
        <v>1442</v>
      </c>
      <c r="DX17" s="5" t="s">
        <v>1443</v>
      </c>
      <c r="DZ17" s="5" t="s">
        <v>1445</v>
      </c>
      <c r="EA17" s="5" t="s">
        <v>1446</v>
      </c>
      <c r="EC17" s="5" t="s">
        <v>1447</v>
      </c>
      <c r="EF17" s="5" t="s">
        <v>133</v>
      </c>
      <c r="EL17" s="5" t="s">
        <v>139</v>
      </c>
      <c r="EQ17" s="5" t="s">
        <v>143</v>
      </c>
      <c r="ET17" s="5" t="s">
        <v>86</v>
      </c>
      <c r="EU17" s="5">
        <v>8</v>
      </c>
    </row>
    <row r="18" spans="1:151" x14ac:dyDescent="0.2">
      <c r="A18" s="5">
        <v>118469640582</v>
      </c>
      <c r="B18" s="5">
        <v>453042329</v>
      </c>
      <c r="C18" s="6">
        <v>45244.467766203707</v>
      </c>
      <c r="D18" s="6">
        <v>45244.467916666668</v>
      </c>
      <c r="E18" s="5" t="s">
        <v>721</v>
      </c>
      <c r="J18" s="5" t="s">
        <v>63</v>
      </c>
    </row>
    <row r="19" spans="1:151" x14ac:dyDescent="0.2">
      <c r="A19" s="5">
        <v>118468474890</v>
      </c>
      <c r="B19" s="5">
        <v>453042329</v>
      </c>
      <c r="C19" s="6">
        <v>45243.396469907406</v>
      </c>
      <c r="D19" s="6">
        <v>45243.397905092592</v>
      </c>
      <c r="E19" s="5" t="s">
        <v>1473</v>
      </c>
      <c r="J19" s="5" t="s">
        <v>63</v>
      </c>
    </row>
    <row r="20" spans="1:151" x14ac:dyDescent="0.2">
      <c r="A20" s="5">
        <v>118468390785</v>
      </c>
      <c r="B20" s="5">
        <v>453042329</v>
      </c>
      <c r="C20" s="6">
        <v>45243.344861111109</v>
      </c>
      <c r="D20" s="6">
        <v>45243.351782407408</v>
      </c>
      <c r="E20" s="5" t="s">
        <v>314</v>
      </c>
      <c r="J20" s="5" t="s">
        <v>63</v>
      </c>
      <c r="L20" s="5" t="s">
        <v>236</v>
      </c>
      <c r="M20" s="5" t="s">
        <v>1393</v>
      </c>
      <c r="P20" s="5" t="s">
        <v>1395</v>
      </c>
      <c r="V20" s="5" t="s">
        <v>10</v>
      </c>
      <c r="W20" s="5" t="s">
        <v>1400</v>
      </c>
      <c r="AB20" s="5" t="s">
        <v>1405</v>
      </c>
      <c r="AH20" s="5" t="s">
        <v>1411</v>
      </c>
      <c r="AK20" s="5" t="s">
        <v>1413</v>
      </c>
      <c r="AP20" s="5" t="s">
        <v>177</v>
      </c>
      <c r="AR20" s="5" t="s">
        <v>86</v>
      </c>
      <c r="AZ20" s="5" t="s">
        <v>73</v>
      </c>
      <c r="BB20" s="5" t="s">
        <v>1453</v>
      </c>
      <c r="BD20" s="5" t="s">
        <v>1417</v>
      </c>
      <c r="BG20" s="5" t="s">
        <v>79</v>
      </c>
      <c r="BO20" s="5" t="s">
        <v>85</v>
      </c>
      <c r="BS20" s="5" t="s">
        <v>89</v>
      </c>
      <c r="BU20" s="5" t="s">
        <v>1425</v>
      </c>
      <c r="BW20" s="5" t="s">
        <v>1427</v>
      </c>
      <c r="BX20" s="5" t="s">
        <v>1428</v>
      </c>
      <c r="BZ20" s="5" t="s">
        <v>94</v>
      </c>
      <c r="CC20" s="5" t="s">
        <v>1430</v>
      </c>
      <c r="CF20" s="5" t="s">
        <v>86</v>
      </c>
      <c r="CI20" s="5" t="s">
        <v>101</v>
      </c>
      <c r="CK20" s="5" t="s">
        <v>103</v>
      </c>
      <c r="CN20" s="5" t="s">
        <v>106</v>
      </c>
      <c r="CW20" s="5" t="s">
        <v>1438</v>
      </c>
      <c r="CZ20" s="5" t="s">
        <v>116</v>
      </c>
      <c r="DC20" s="5" t="s">
        <v>1440</v>
      </c>
      <c r="DE20" s="5" t="s">
        <v>121</v>
      </c>
      <c r="DP20" s="5" t="s">
        <v>178</v>
      </c>
      <c r="DR20" s="5" t="s">
        <v>131</v>
      </c>
      <c r="DT20" s="5" t="s">
        <v>85</v>
      </c>
      <c r="DW20" s="5" t="s">
        <v>1442</v>
      </c>
      <c r="EA20" s="5" t="s">
        <v>1446</v>
      </c>
      <c r="EC20" s="5" t="s">
        <v>1447</v>
      </c>
      <c r="EL20" s="5" t="s">
        <v>139</v>
      </c>
      <c r="EM20" s="5" t="s">
        <v>140</v>
      </c>
      <c r="EO20" s="5" t="s">
        <v>142</v>
      </c>
      <c r="EQ20" s="5" t="s">
        <v>143</v>
      </c>
      <c r="ET20" s="5" t="s">
        <v>85</v>
      </c>
      <c r="EU20" s="5">
        <v>3</v>
      </c>
    </row>
    <row r="21" spans="1:151" x14ac:dyDescent="0.2">
      <c r="A21" s="5">
        <v>118466923103</v>
      </c>
      <c r="B21" s="5">
        <v>453042329</v>
      </c>
      <c r="C21" s="6">
        <v>45240.526805555557</v>
      </c>
      <c r="D21" s="6">
        <v>45240.527129629627</v>
      </c>
      <c r="E21" s="5" t="s">
        <v>1474</v>
      </c>
      <c r="K21" s="5" t="s">
        <v>64</v>
      </c>
    </row>
    <row r="22" spans="1:151" x14ac:dyDescent="0.2">
      <c r="A22" s="5">
        <v>118465759688</v>
      </c>
      <c r="B22" s="5">
        <v>453042329</v>
      </c>
      <c r="C22" s="6">
        <v>45239.421076388891</v>
      </c>
      <c r="D22" s="6">
        <v>45239.429039351853</v>
      </c>
      <c r="E22" s="5" t="s">
        <v>215</v>
      </c>
      <c r="J22" s="5" t="s">
        <v>63</v>
      </c>
      <c r="L22" s="5" t="s">
        <v>217</v>
      </c>
      <c r="M22" s="5" t="s">
        <v>1393</v>
      </c>
      <c r="T22" s="5" t="s">
        <v>1399</v>
      </c>
      <c r="V22" s="5" t="s">
        <v>10</v>
      </c>
      <c r="X22" s="5" t="s">
        <v>1401</v>
      </c>
      <c r="AB22" s="5" t="s">
        <v>1405</v>
      </c>
      <c r="AH22" s="5" t="s">
        <v>1411</v>
      </c>
      <c r="AK22" s="5" t="s">
        <v>1413</v>
      </c>
      <c r="AO22" s="5" t="s">
        <v>189</v>
      </c>
      <c r="AR22" s="5" t="s">
        <v>86</v>
      </c>
      <c r="AZ22" s="5" t="s">
        <v>73</v>
      </c>
      <c r="BB22" s="5" t="s">
        <v>1475</v>
      </c>
      <c r="BN22" s="5" t="s">
        <v>1476</v>
      </c>
      <c r="BO22" s="5" t="s">
        <v>85</v>
      </c>
      <c r="BQ22" s="5" t="s">
        <v>87</v>
      </c>
      <c r="BT22" s="5" t="s">
        <v>1424</v>
      </c>
      <c r="BV22" s="5" t="s">
        <v>1426</v>
      </c>
      <c r="BX22" s="5" t="s">
        <v>1428</v>
      </c>
      <c r="BZ22" s="5" t="s">
        <v>94</v>
      </c>
      <c r="CC22" s="5" t="s">
        <v>1430</v>
      </c>
      <c r="CF22" s="5" t="s">
        <v>86</v>
      </c>
      <c r="CG22" s="5" t="s">
        <v>99</v>
      </c>
      <c r="CK22" s="5" t="s">
        <v>103</v>
      </c>
      <c r="CN22" s="5" t="s">
        <v>106</v>
      </c>
      <c r="CP22" s="5" t="s">
        <v>1432</v>
      </c>
      <c r="CY22" s="5" t="s">
        <v>115</v>
      </c>
      <c r="DA22" s="5" t="s">
        <v>1439</v>
      </c>
      <c r="DJ22" s="5" t="s">
        <v>125</v>
      </c>
      <c r="DK22" s="5" t="s">
        <v>126</v>
      </c>
      <c r="DM22" s="5" t="s">
        <v>128</v>
      </c>
      <c r="DO22" s="5" t="s">
        <v>1477</v>
      </c>
      <c r="DP22" s="5" t="s">
        <v>1470</v>
      </c>
      <c r="DS22" s="5" t="s">
        <v>132</v>
      </c>
      <c r="DT22" s="5" t="s">
        <v>85</v>
      </c>
      <c r="DW22" s="5" t="s">
        <v>1442</v>
      </c>
      <c r="DZ22" s="5" t="s">
        <v>1445</v>
      </c>
      <c r="EA22" s="5" t="s">
        <v>1446</v>
      </c>
      <c r="ED22" s="5" t="s">
        <v>1448</v>
      </c>
    </row>
    <row r="23" spans="1:151" x14ac:dyDescent="0.2">
      <c r="A23" s="5">
        <v>118463024504</v>
      </c>
      <c r="B23" s="5">
        <v>453042329</v>
      </c>
      <c r="C23" s="6">
        <v>45236.7187037037</v>
      </c>
      <c r="D23" s="6">
        <v>45236.718993055554</v>
      </c>
      <c r="E23" s="5" t="s">
        <v>1478</v>
      </c>
      <c r="J23" s="5" t="s">
        <v>63</v>
      </c>
    </row>
    <row r="24" spans="1:151" x14ac:dyDescent="0.2">
      <c r="A24" s="5">
        <v>118460742974</v>
      </c>
      <c r="B24" s="5">
        <v>453042329</v>
      </c>
      <c r="C24" s="6">
        <v>45233.327974537038</v>
      </c>
      <c r="D24" s="6">
        <v>45233.329398148147</v>
      </c>
      <c r="E24" s="5" t="s">
        <v>1479</v>
      </c>
      <c r="J24" s="5" t="s">
        <v>63</v>
      </c>
      <c r="L24" s="5" t="s">
        <v>217</v>
      </c>
      <c r="M24" s="5" t="s">
        <v>1393</v>
      </c>
      <c r="R24" s="5" t="s">
        <v>1397</v>
      </c>
      <c r="V24" s="5" t="s">
        <v>10</v>
      </c>
      <c r="X24" s="5" t="s">
        <v>1401</v>
      </c>
      <c r="AC24" s="5" t="s">
        <v>1406</v>
      </c>
      <c r="AH24" s="5" t="s">
        <v>1411</v>
      </c>
      <c r="AL24" s="5" t="s">
        <v>1414</v>
      </c>
      <c r="AP24" s="5" t="s">
        <v>177</v>
      </c>
      <c r="AR24" s="5" t="s">
        <v>86</v>
      </c>
      <c r="AZ24" s="5" t="s">
        <v>73</v>
      </c>
      <c r="BB24" s="5" t="s">
        <v>1453</v>
      </c>
      <c r="BC24" s="5" t="s">
        <v>1416</v>
      </c>
    </row>
    <row r="25" spans="1:151" x14ac:dyDescent="0.2">
      <c r="A25" s="5">
        <v>118459100684</v>
      </c>
      <c r="B25" s="5">
        <v>453042329</v>
      </c>
      <c r="C25" s="6">
        <v>45231.733541666668</v>
      </c>
      <c r="D25" s="6">
        <v>45231.742152777777</v>
      </c>
      <c r="E25" s="5" t="s">
        <v>425</v>
      </c>
      <c r="J25" s="5" t="s">
        <v>63</v>
      </c>
      <c r="L25" s="5" t="s">
        <v>236</v>
      </c>
      <c r="M25" s="5" t="s">
        <v>1393</v>
      </c>
      <c r="T25" s="5" t="s">
        <v>1399</v>
      </c>
      <c r="V25" s="5" t="s">
        <v>14</v>
      </c>
      <c r="AA25" s="5" t="s">
        <v>1404</v>
      </c>
      <c r="AB25" s="5" t="s">
        <v>1405</v>
      </c>
      <c r="AH25" s="5" t="s">
        <v>1411</v>
      </c>
      <c r="AN25" s="5" t="s">
        <v>95</v>
      </c>
      <c r="AQ25" s="5" t="s">
        <v>173</v>
      </c>
      <c r="AR25" s="5" t="s">
        <v>86</v>
      </c>
      <c r="AZ25" s="5" t="s">
        <v>73</v>
      </c>
      <c r="BB25" s="5" t="s">
        <v>1453</v>
      </c>
      <c r="BD25" s="5" t="s">
        <v>1417</v>
      </c>
      <c r="BE25" s="5" t="s">
        <v>1418</v>
      </c>
      <c r="BP25" s="5" t="s">
        <v>86</v>
      </c>
      <c r="BS25" s="5" t="s">
        <v>89</v>
      </c>
      <c r="BU25" s="5" t="s">
        <v>1425</v>
      </c>
      <c r="BW25" s="5" t="s">
        <v>1427</v>
      </c>
      <c r="BX25" s="5" t="s">
        <v>1428</v>
      </c>
      <c r="BZ25" s="5" t="s">
        <v>94</v>
      </c>
      <c r="CC25" s="5" t="s">
        <v>1430</v>
      </c>
      <c r="CF25" s="5" t="s">
        <v>86</v>
      </c>
      <c r="CI25" s="5" t="s">
        <v>101</v>
      </c>
      <c r="CL25" s="5" t="s">
        <v>104</v>
      </c>
      <c r="CO25" s="5" t="s">
        <v>107</v>
      </c>
      <c r="CW25" s="5" t="s">
        <v>1438</v>
      </c>
      <c r="CZ25" s="5" t="s">
        <v>116</v>
      </c>
      <c r="DC25" s="5" t="s">
        <v>1440</v>
      </c>
      <c r="DE25" s="5" t="s">
        <v>121</v>
      </c>
      <c r="DI25" s="5" t="s">
        <v>1480</v>
      </c>
      <c r="DP25" s="5" t="s">
        <v>1454</v>
      </c>
      <c r="DR25" s="5" t="s">
        <v>131</v>
      </c>
      <c r="DT25" s="5" t="s">
        <v>85</v>
      </c>
      <c r="DW25" s="5" t="s">
        <v>1442</v>
      </c>
      <c r="DX25" s="5" t="s">
        <v>1443</v>
      </c>
      <c r="EA25" s="5" t="s">
        <v>1446</v>
      </c>
      <c r="ED25" s="5" t="s">
        <v>1448</v>
      </c>
      <c r="EF25" s="5" t="s">
        <v>133</v>
      </c>
      <c r="EG25" s="5" t="s">
        <v>134</v>
      </c>
      <c r="EH25" s="5" t="s">
        <v>135</v>
      </c>
      <c r="EI25" s="5" t="s">
        <v>136</v>
      </c>
      <c r="EJ25" s="5" t="s">
        <v>137</v>
      </c>
      <c r="EL25" s="5" t="s">
        <v>139</v>
      </c>
      <c r="EQ25" s="5" t="s">
        <v>143</v>
      </c>
      <c r="ET25" s="5" t="s">
        <v>86</v>
      </c>
      <c r="EU25" s="5">
        <v>3</v>
      </c>
    </row>
    <row r="26" spans="1:151" x14ac:dyDescent="0.2">
      <c r="A26" s="5">
        <v>118459032958</v>
      </c>
      <c r="B26" s="5">
        <v>453042329</v>
      </c>
      <c r="C26" s="6">
        <v>45231.666215277779</v>
      </c>
      <c r="D26" s="6">
        <v>45231.677673611113</v>
      </c>
      <c r="E26" s="5" t="s">
        <v>1481</v>
      </c>
      <c r="J26" s="5" t="s">
        <v>63</v>
      </c>
      <c r="L26" s="5" t="s">
        <v>217</v>
      </c>
      <c r="M26" s="5" t="s">
        <v>1393</v>
      </c>
      <c r="T26" s="5" t="s">
        <v>1399</v>
      </c>
      <c r="V26" s="5" t="s">
        <v>14</v>
      </c>
      <c r="W26" s="5" t="s">
        <v>1400</v>
      </c>
      <c r="AB26" s="5" t="s">
        <v>1405</v>
      </c>
      <c r="AG26" s="5" t="s">
        <v>1410</v>
      </c>
      <c r="AK26" s="5" t="s">
        <v>1413</v>
      </c>
      <c r="AP26" s="5" t="s">
        <v>177</v>
      </c>
      <c r="AR26" s="5" t="s">
        <v>86</v>
      </c>
      <c r="AZ26" s="5" t="s">
        <v>73</v>
      </c>
      <c r="BB26" s="5" t="s">
        <v>1453</v>
      </c>
      <c r="BE26" s="5" t="s">
        <v>1418</v>
      </c>
      <c r="BP26" s="5" t="s">
        <v>86</v>
      </c>
      <c r="BR26" s="5" t="s">
        <v>88</v>
      </c>
      <c r="BU26" s="5" t="s">
        <v>1425</v>
      </c>
      <c r="BW26" s="5" t="s">
        <v>1427</v>
      </c>
      <c r="BX26" s="5" t="s">
        <v>1428</v>
      </c>
      <c r="BZ26" s="5" t="s">
        <v>94</v>
      </c>
      <c r="CC26" s="5" t="s">
        <v>1430</v>
      </c>
      <c r="CF26" s="5" t="s">
        <v>86</v>
      </c>
      <c r="CH26" s="5" t="s">
        <v>100</v>
      </c>
      <c r="CK26" s="5" t="s">
        <v>103</v>
      </c>
      <c r="CO26" s="5" t="s">
        <v>107</v>
      </c>
      <c r="CV26" s="5" t="s">
        <v>1437</v>
      </c>
      <c r="CZ26" s="5" t="s">
        <v>116</v>
      </c>
      <c r="DC26" s="5" t="s">
        <v>1440</v>
      </c>
      <c r="DD26" s="5" t="s">
        <v>120</v>
      </c>
      <c r="DI26" s="5" t="s">
        <v>1482</v>
      </c>
      <c r="DP26" s="5" t="s">
        <v>178</v>
      </c>
      <c r="DR26" s="5" t="s">
        <v>131</v>
      </c>
      <c r="DT26" s="5" t="s">
        <v>85</v>
      </c>
      <c r="EA26" s="5" t="s">
        <v>1446</v>
      </c>
      <c r="ED26" s="5" t="s">
        <v>1448</v>
      </c>
      <c r="EG26" s="5" t="s">
        <v>134</v>
      </c>
      <c r="EI26" s="5" t="s">
        <v>136</v>
      </c>
      <c r="EL26" s="5" t="s">
        <v>139</v>
      </c>
      <c r="ER26" s="5" t="s">
        <v>178</v>
      </c>
      <c r="ET26" s="5" t="s">
        <v>86</v>
      </c>
      <c r="EU26" s="5">
        <v>8</v>
      </c>
    </row>
    <row r="27" spans="1:151" x14ac:dyDescent="0.2">
      <c r="A27" s="5">
        <v>118458955766</v>
      </c>
      <c r="B27" s="5">
        <v>453042329</v>
      </c>
      <c r="C27" s="6">
        <v>45231.604513888888</v>
      </c>
      <c r="D27" s="6">
        <v>45231.608263888891</v>
      </c>
      <c r="E27" s="5" t="s">
        <v>1483</v>
      </c>
      <c r="J27" s="5" t="s">
        <v>63</v>
      </c>
      <c r="L27" s="5" t="s">
        <v>217</v>
      </c>
      <c r="M27" s="5" t="s">
        <v>1393</v>
      </c>
      <c r="T27" s="5" t="s">
        <v>1399</v>
      </c>
      <c r="V27" s="5" t="s">
        <v>14</v>
      </c>
      <c r="Z27" s="5" t="s">
        <v>1403</v>
      </c>
      <c r="AB27" s="5" t="s">
        <v>1405</v>
      </c>
      <c r="AG27" s="5" t="s">
        <v>1410</v>
      </c>
      <c r="AK27" s="5" t="s">
        <v>1413</v>
      </c>
      <c r="AQ27" s="5" t="s">
        <v>173</v>
      </c>
      <c r="AR27" s="5" t="s">
        <v>86</v>
      </c>
      <c r="AZ27" s="5" t="s">
        <v>73</v>
      </c>
      <c r="BB27" s="5" t="s">
        <v>1453</v>
      </c>
      <c r="BD27" s="5" t="s">
        <v>1417</v>
      </c>
      <c r="BO27" s="5" t="s">
        <v>85</v>
      </c>
      <c r="BS27" s="5" t="s">
        <v>89</v>
      </c>
      <c r="BT27" s="5" t="s">
        <v>1424</v>
      </c>
      <c r="BV27" s="5" t="s">
        <v>1426</v>
      </c>
      <c r="BX27" s="5" t="s">
        <v>1428</v>
      </c>
      <c r="CB27" s="5" t="s">
        <v>96</v>
      </c>
      <c r="CC27" s="5" t="s">
        <v>1430</v>
      </c>
      <c r="CF27" s="5" t="s">
        <v>86</v>
      </c>
      <c r="CI27" s="5" t="s">
        <v>101</v>
      </c>
      <c r="CL27" s="5" t="s">
        <v>104</v>
      </c>
      <c r="CO27" s="5" t="s">
        <v>107</v>
      </c>
      <c r="CV27" s="5" t="s">
        <v>1437</v>
      </c>
      <c r="CZ27" s="5" t="s">
        <v>116</v>
      </c>
      <c r="DC27" s="5" t="s">
        <v>1440</v>
      </c>
      <c r="DE27" s="5" t="s">
        <v>121</v>
      </c>
      <c r="DP27" s="5" t="s">
        <v>1454</v>
      </c>
      <c r="DS27" s="5" t="s">
        <v>132</v>
      </c>
      <c r="DT27" s="5" t="s">
        <v>85</v>
      </c>
      <c r="DX27" s="5" t="s">
        <v>1443</v>
      </c>
      <c r="EA27" s="5" t="s">
        <v>1446</v>
      </c>
      <c r="ED27" s="5" t="s">
        <v>1448</v>
      </c>
      <c r="EF27" s="5" t="s">
        <v>133</v>
      </c>
      <c r="EH27" s="5" t="s">
        <v>135</v>
      </c>
      <c r="EI27" s="5" t="s">
        <v>136</v>
      </c>
      <c r="EQ27" s="5" t="s">
        <v>143</v>
      </c>
      <c r="ET27" s="5" t="s">
        <v>86</v>
      </c>
      <c r="EU27" s="5">
        <v>3</v>
      </c>
    </row>
    <row r="28" spans="1:151" x14ac:dyDescent="0.2">
      <c r="A28" s="5">
        <v>118450929798</v>
      </c>
      <c r="B28" s="5">
        <v>453042329</v>
      </c>
      <c r="C28" s="6">
        <v>45222.591307870367</v>
      </c>
      <c r="D28" s="6">
        <v>45222.592037037037</v>
      </c>
      <c r="E28" s="5" t="s">
        <v>1484</v>
      </c>
      <c r="J28" s="5" t="s">
        <v>63</v>
      </c>
      <c r="L28" s="5" t="s">
        <v>163</v>
      </c>
      <c r="O28" s="5" t="s">
        <v>95</v>
      </c>
    </row>
    <row r="29" spans="1:151" x14ac:dyDescent="0.2">
      <c r="A29" s="5">
        <v>118448925134</v>
      </c>
      <c r="B29" s="5">
        <v>453042329</v>
      </c>
      <c r="C29" s="6">
        <v>45219.523402777777</v>
      </c>
      <c r="D29" s="6">
        <v>45219.536805555559</v>
      </c>
      <c r="E29" s="5" t="s">
        <v>1485</v>
      </c>
      <c r="J29" s="5" t="s">
        <v>63</v>
      </c>
      <c r="L29" s="5" t="s">
        <v>1464</v>
      </c>
      <c r="N29" s="5" t="s">
        <v>1394</v>
      </c>
    </row>
    <row r="30" spans="1:151" x14ac:dyDescent="0.2">
      <c r="A30" s="5">
        <v>118447816069</v>
      </c>
      <c r="B30" s="5">
        <v>453042329</v>
      </c>
      <c r="C30" s="6">
        <v>45218.47215277778</v>
      </c>
      <c r="D30" s="6">
        <v>45218.495856481481</v>
      </c>
      <c r="E30" s="5" t="s">
        <v>1486</v>
      </c>
      <c r="J30" s="5" t="s">
        <v>63</v>
      </c>
      <c r="L30" s="5" t="s">
        <v>217</v>
      </c>
      <c r="N30" s="5" t="s">
        <v>1394</v>
      </c>
    </row>
    <row r="31" spans="1:151" x14ac:dyDescent="0.2">
      <c r="A31" s="5">
        <v>118442945657</v>
      </c>
      <c r="B31" s="5">
        <v>453042329</v>
      </c>
      <c r="C31" s="6">
        <v>45212.584988425922</v>
      </c>
      <c r="D31" s="6">
        <v>45212.589398148149</v>
      </c>
      <c r="E31" s="5" t="s">
        <v>1487</v>
      </c>
      <c r="J31" s="5" t="s">
        <v>63</v>
      </c>
      <c r="L31" s="5" t="s">
        <v>200</v>
      </c>
      <c r="M31" s="5" t="s">
        <v>1393</v>
      </c>
      <c r="P31" s="5" t="s">
        <v>1395</v>
      </c>
      <c r="V31" s="5" t="s">
        <v>267</v>
      </c>
      <c r="W31" s="5" t="s">
        <v>1400</v>
      </c>
      <c r="AB31" s="5" t="s">
        <v>1405</v>
      </c>
      <c r="AG31" s="5" t="s">
        <v>1410</v>
      </c>
      <c r="AK31" s="5" t="s">
        <v>1413</v>
      </c>
      <c r="AQ31" s="5" t="s">
        <v>173</v>
      </c>
      <c r="AR31" s="5" t="s">
        <v>86</v>
      </c>
      <c r="BA31" s="5" t="s">
        <v>74</v>
      </c>
      <c r="BB31" s="5" t="s">
        <v>1453</v>
      </c>
      <c r="BD31" s="5" t="s">
        <v>1417</v>
      </c>
      <c r="BP31" s="5" t="s">
        <v>86</v>
      </c>
      <c r="BS31" s="5" t="s">
        <v>89</v>
      </c>
      <c r="BU31" s="5" t="s">
        <v>1425</v>
      </c>
      <c r="BW31" s="5" t="s">
        <v>1427</v>
      </c>
      <c r="BY31" s="5" t="s">
        <v>1429</v>
      </c>
      <c r="CA31" s="5" t="s">
        <v>95</v>
      </c>
      <c r="CC31" s="5" t="s">
        <v>1430</v>
      </c>
      <c r="CE31" s="5" t="s">
        <v>85</v>
      </c>
    </row>
    <row r="32" spans="1:151" x14ac:dyDescent="0.2">
      <c r="A32" s="5">
        <v>118442868401</v>
      </c>
      <c r="B32" s="5">
        <v>453042329</v>
      </c>
      <c r="C32" s="6">
        <v>45212.516863425924</v>
      </c>
      <c r="D32" s="6">
        <v>45212.517777777779</v>
      </c>
      <c r="E32" s="5" t="s">
        <v>1488</v>
      </c>
      <c r="J32" s="5" t="s">
        <v>63</v>
      </c>
    </row>
    <row r="33" spans="1:14" x14ac:dyDescent="0.2">
      <c r="A33" s="5">
        <v>118442287216</v>
      </c>
      <c r="B33" s="5">
        <v>453042329</v>
      </c>
      <c r="C33" s="6">
        <v>45211.918703703705</v>
      </c>
      <c r="D33" s="6">
        <v>45211.919189814813</v>
      </c>
      <c r="E33" s="5" t="s">
        <v>1489</v>
      </c>
      <c r="J33" s="5" t="s">
        <v>63</v>
      </c>
      <c r="L33" s="5" t="s">
        <v>163</v>
      </c>
      <c r="N33" s="5" t="s">
        <v>1394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1DA3-65E5-BD4B-A5F1-39255A6FB6C3}">
  <sheetPr codeName="Hoja16"/>
  <dimension ref="A1:XFC80"/>
  <sheetViews>
    <sheetView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8" customWidth="1"/>
    <col min="7" max="7" width="18.33203125" style="52" bestFit="1" customWidth="1"/>
    <col min="8" max="8" width="3.6640625" style="48" customWidth="1"/>
    <col min="9" max="9" width="10.83203125" style="48" hidden="1"/>
    <col min="10" max="16383" width="10.83203125" style="33" hidden="1"/>
    <col min="16384" max="16384" width="9" style="33" hidden="1"/>
  </cols>
  <sheetData>
    <row r="1" spans="1:7" x14ac:dyDescent="0.2">
      <c r="A1" s="146" t="s">
        <v>535</v>
      </c>
      <c r="B1" s="146"/>
      <c r="C1" s="146"/>
      <c r="D1" s="146"/>
      <c r="E1" s="146"/>
      <c r="F1" s="146"/>
      <c r="G1" s="146"/>
    </row>
    <row r="2" spans="1:7" x14ac:dyDescent="0.2">
      <c r="A2" s="146" t="s">
        <v>1601</v>
      </c>
      <c r="B2" s="146"/>
      <c r="C2" s="146"/>
      <c r="D2" s="146"/>
      <c r="E2" s="146"/>
      <c r="F2" s="146"/>
      <c r="G2" s="146"/>
    </row>
    <row r="3" spans="1:7" x14ac:dyDescent="0.2">
      <c r="A3" s="9" t="s">
        <v>449</v>
      </c>
      <c r="B3" s="9" t="s">
        <v>448</v>
      </c>
      <c r="C3" s="9" t="s">
        <v>452</v>
      </c>
      <c r="D3" s="9" t="s">
        <v>450</v>
      </c>
      <c r="E3" s="9" t="s">
        <v>556</v>
      </c>
      <c r="F3" s="60" t="s">
        <v>451</v>
      </c>
      <c r="G3" s="9" t="s">
        <v>474</v>
      </c>
    </row>
    <row r="4" spans="1:7" ht="64" customHeight="1" x14ac:dyDescent="0.2">
      <c r="A4" s="53" t="s">
        <v>2146</v>
      </c>
      <c r="B4" s="11" t="s">
        <v>454</v>
      </c>
      <c r="C4" s="11" t="s">
        <v>453</v>
      </c>
      <c r="D4" s="11" t="s">
        <v>496</v>
      </c>
      <c r="E4" s="11" t="s">
        <v>455</v>
      </c>
      <c r="F4" s="61" t="s">
        <v>455</v>
      </c>
      <c r="G4" s="11" t="s">
        <v>456</v>
      </c>
    </row>
    <row r="5" spans="1:7" ht="68" x14ac:dyDescent="0.2">
      <c r="A5" s="53" t="s">
        <v>2146</v>
      </c>
      <c r="B5" s="11" t="s">
        <v>467</v>
      </c>
      <c r="C5" s="11" t="s">
        <v>453</v>
      </c>
      <c r="D5" s="11" t="s">
        <v>497</v>
      </c>
      <c r="E5" s="11" t="s">
        <v>455</v>
      </c>
      <c r="F5" s="61" t="s">
        <v>455</v>
      </c>
      <c r="G5" s="11" t="s">
        <v>459</v>
      </c>
    </row>
    <row r="6" spans="1:7" ht="68" x14ac:dyDescent="0.2">
      <c r="A6" s="53" t="s">
        <v>2146</v>
      </c>
      <c r="B6" s="11" t="s">
        <v>468</v>
      </c>
      <c r="C6" s="11" t="s">
        <v>457</v>
      </c>
      <c r="D6" s="11" t="s">
        <v>498</v>
      </c>
      <c r="E6" s="11" t="s">
        <v>455</v>
      </c>
      <c r="F6" s="61" t="s">
        <v>455</v>
      </c>
      <c r="G6" s="11" t="s">
        <v>460</v>
      </c>
    </row>
    <row r="7" spans="1:7" ht="68" x14ac:dyDescent="0.2">
      <c r="A7" s="53" t="s">
        <v>2146</v>
      </c>
      <c r="B7" s="11" t="s">
        <v>469</v>
      </c>
      <c r="C7" s="11" t="s">
        <v>457</v>
      </c>
      <c r="D7" s="11" t="s">
        <v>499</v>
      </c>
      <c r="E7" s="11" t="s">
        <v>455</v>
      </c>
      <c r="F7" s="61" t="s">
        <v>455</v>
      </c>
      <c r="G7" s="11" t="s">
        <v>461</v>
      </c>
    </row>
    <row r="8" spans="1:7" ht="68" x14ac:dyDescent="0.2">
      <c r="A8" s="53" t="s">
        <v>2146</v>
      </c>
      <c r="B8" s="11" t="s">
        <v>470</v>
      </c>
      <c r="C8" s="11" t="s">
        <v>453</v>
      </c>
      <c r="D8" s="11" t="s">
        <v>500</v>
      </c>
      <c r="E8" s="11" t="s">
        <v>455</v>
      </c>
      <c r="F8" s="61" t="s">
        <v>455</v>
      </c>
      <c r="G8" s="11" t="s">
        <v>462</v>
      </c>
    </row>
    <row r="9" spans="1:7" ht="68" x14ac:dyDescent="0.2">
      <c r="A9" s="53" t="s">
        <v>2146</v>
      </c>
      <c r="B9" s="11" t="s">
        <v>471</v>
      </c>
      <c r="C9" s="11" t="s">
        <v>458</v>
      </c>
      <c r="D9" s="11" t="s">
        <v>501</v>
      </c>
      <c r="E9" s="11" t="s">
        <v>455</v>
      </c>
      <c r="F9" s="61" t="s">
        <v>455</v>
      </c>
      <c r="G9" s="11" t="s">
        <v>463</v>
      </c>
    </row>
    <row r="10" spans="1:7" ht="68" x14ac:dyDescent="0.2">
      <c r="A10" s="53" t="s">
        <v>2146</v>
      </c>
      <c r="B10" s="11" t="s">
        <v>472</v>
      </c>
      <c r="C10" s="11" t="s">
        <v>458</v>
      </c>
      <c r="D10" s="11" t="s">
        <v>502</v>
      </c>
      <c r="E10" s="11" t="s">
        <v>455</v>
      </c>
      <c r="F10" s="61" t="s">
        <v>455</v>
      </c>
      <c r="G10" s="11" t="s">
        <v>464</v>
      </c>
    </row>
    <row r="11" spans="1:7" ht="68" x14ac:dyDescent="0.2">
      <c r="A11" s="53" t="s">
        <v>2146</v>
      </c>
      <c r="B11" s="11" t="s">
        <v>473</v>
      </c>
      <c r="C11" s="11" t="s">
        <v>458</v>
      </c>
      <c r="D11" s="11" t="s">
        <v>495</v>
      </c>
      <c r="E11" s="11" t="s">
        <v>455</v>
      </c>
      <c r="F11" s="61" t="s">
        <v>455</v>
      </c>
      <c r="G11" s="11" t="s">
        <v>465</v>
      </c>
    </row>
    <row r="12" spans="1:7" ht="68" x14ac:dyDescent="0.2">
      <c r="A12" s="53" t="s">
        <v>2146</v>
      </c>
      <c r="B12" s="11" t="s">
        <v>454</v>
      </c>
      <c r="C12" s="11" t="s">
        <v>458</v>
      </c>
      <c r="D12" s="11" t="s">
        <v>503</v>
      </c>
      <c r="E12" s="11" t="s">
        <v>455</v>
      </c>
      <c r="F12" s="61" t="s">
        <v>455</v>
      </c>
      <c r="G12" s="11" t="s">
        <v>466</v>
      </c>
    </row>
    <row r="13" spans="1:7" ht="409" customHeight="1" x14ac:dyDescent="0.2">
      <c r="A13" s="91" t="s">
        <v>2147</v>
      </c>
      <c r="B13" s="11" t="s">
        <v>1263</v>
      </c>
      <c r="C13" s="11" t="s">
        <v>458</v>
      </c>
      <c r="D13" s="11" t="s">
        <v>1492</v>
      </c>
      <c r="E13" s="11" t="s">
        <v>1493</v>
      </c>
      <c r="F13" s="61" t="s">
        <v>455</v>
      </c>
      <c r="G13" s="11" t="s">
        <v>476</v>
      </c>
    </row>
    <row r="14" spans="1:7" ht="187" x14ac:dyDescent="0.2">
      <c r="A14" s="91" t="s">
        <v>2147</v>
      </c>
      <c r="B14" s="11" t="s">
        <v>1592</v>
      </c>
      <c r="C14" s="11" t="s">
        <v>458</v>
      </c>
      <c r="D14" s="11" t="s">
        <v>1494</v>
      </c>
      <c r="E14" s="11" t="s">
        <v>1495</v>
      </c>
      <c r="F14" s="61" t="s">
        <v>455</v>
      </c>
      <c r="G14" s="11" t="s">
        <v>478</v>
      </c>
    </row>
    <row r="15" spans="1:7" ht="51" x14ac:dyDescent="0.2">
      <c r="A15" s="91" t="s">
        <v>2147</v>
      </c>
      <c r="B15" s="11" t="s">
        <v>1594</v>
      </c>
      <c r="C15" s="11" t="s">
        <v>458</v>
      </c>
      <c r="D15" s="11" t="s">
        <v>1496</v>
      </c>
      <c r="E15" s="11" t="s">
        <v>1497</v>
      </c>
      <c r="F15" s="61" t="s">
        <v>455</v>
      </c>
      <c r="G15" s="11" t="s">
        <v>479</v>
      </c>
    </row>
    <row r="16" spans="1:7" ht="170" x14ac:dyDescent="0.2">
      <c r="A16" s="91" t="s">
        <v>2147</v>
      </c>
      <c r="B16" s="11" t="s">
        <v>1593</v>
      </c>
      <c r="C16" s="11" t="s">
        <v>458</v>
      </c>
      <c r="D16" s="11" t="s">
        <v>1498</v>
      </c>
      <c r="E16" s="11" t="s">
        <v>1499</v>
      </c>
      <c r="F16" s="61" t="s">
        <v>455</v>
      </c>
      <c r="G16" s="11" t="s">
        <v>489</v>
      </c>
    </row>
    <row r="17" spans="1:7" ht="204" x14ac:dyDescent="0.2">
      <c r="A17" s="91" t="s">
        <v>2147</v>
      </c>
      <c r="B17" s="11" t="s">
        <v>483</v>
      </c>
      <c r="C17" s="11" t="s">
        <v>458</v>
      </c>
      <c r="D17" s="11" t="s">
        <v>1500</v>
      </c>
      <c r="E17" s="11" t="s">
        <v>1501</v>
      </c>
      <c r="F17" s="61" t="s">
        <v>455</v>
      </c>
      <c r="G17" s="11" t="s">
        <v>974</v>
      </c>
    </row>
    <row r="18" spans="1:7" ht="102" x14ac:dyDescent="0.2">
      <c r="A18" s="91" t="s">
        <v>2147</v>
      </c>
      <c r="B18" s="11" t="s">
        <v>1595</v>
      </c>
      <c r="C18" s="11" t="s">
        <v>458</v>
      </c>
      <c r="D18" s="11" t="s">
        <v>1503</v>
      </c>
      <c r="E18" s="11" t="s">
        <v>1502</v>
      </c>
      <c r="F18" s="61" t="s">
        <v>455</v>
      </c>
      <c r="G18" s="11" t="s">
        <v>975</v>
      </c>
    </row>
    <row r="19" spans="1:7" ht="85" x14ac:dyDescent="0.2">
      <c r="A19" s="91" t="s">
        <v>2147</v>
      </c>
      <c r="B19" s="11" t="s">
        <v>1596</v>
      </c>
      <c r="C19" s="11" t="s">
        <v>458</v>
      </c>
      <c r="D19" s="11" t="s">
        <v>1504</v>
      </c>
      <c r="E19" s="11" t="s">
        <v>1505</v>
      </c>
      <c r="F19" s="61" t="s">
        <v>455</v>
      </c>
      <c r="G19" s="11" t="s">
        <v>729</v>
      </c>
    </row>
    <row r="20" spans="1:7" ht="68" x14ac:dyDescent="0.2">
      <c r="A20" s="91" t="s">
        <v>2147</v>
      </c>
      <c r="B20" s="11" t="s">
        <v>1597</v>
      </c>
      <c r="C20" s="11" t="s">
        <v>458</v>
      </c>
      <c r="D20" s="11" t="s">
        <v>1506</v>
      </c>
      <c r="E20" s="11" t="s">
        <v>1507</v>
      </c>
      <c r="F20" s="61" t="s">
        <v>455</v>
      </c>
      <c r="G20" s="11" t="s">
        <v>530</v>
      </c>
    </row>
    <row r="21" spans="1:7" ht="85" x14ac:dyDescent="0.2">
      <c r="A21" s="91" t="s">
        <v>2147</v>
      </c>
      <c r="B21" s="11" t="s">
        <v>1598</v>
      </c>
      <c r="C21" s="11" t="s">
        <v>458</v>
      </c>
      <c r="D21" s="11" t="s">
        <v>1508</v>
      </c>
      <c r="E21" s="11" t="s">
        <v>1509</v>
      </c>
      <c r="F21" s="61" t="s">
        <v>455</v>
      </c>
      <c r="G21" s="11" t="s">
        <v>1004</v>
      </c>
    </row>
    <row r="22" spans="1:7" ht="136" x14ac:dyDescent="0.2">
      <c r="A22" s="53" t="s">
        <v>2212</v>
      </c>
      <c r="B22" s="11" t="s">
        <v>491</v>
      </c>
      <c r="C22" s="10" t="s">
        <v>492</v>
      </c>
      <c r="D22" s="11" t="s">
        <v>1521</v>
      </c>
      <c r="E22" s="11" t="s">
        <v>1522</v>
      </c>
      <c r="F22" s="61" t="s">
        <v>493</v>
      </c>
      <c r="G22" s="11" t="s">
        <v>541</v>
      </c>
    </row>
    <row r="23" spans="1:7" ht="68" x14ac:dyDescent="0.2">
      <c r="A23" s="53" t="s">
        <v>2194</v>
      </c>
      <c r="B23" s="82" t="s">
        <v>494</v>
      </c>
      <c r="C23" s="10" t="s">
        <v>492</v>
      </c>
      <c r="D23" s="11" t="s">
        <v>1523</v>
      </c>
      <c r="E23" s="11" t="s">
        <v>1524</v>
      </c>
      <c r="F23" s="61" t="s">
        <v>512</v>
      </c>
      <c r="G23" s="11" t="s">
        <v>542</v>
      </c>
    </row>
    <row r="24" spans="1:7" ht="204" x14ac:dyDescent="0.2">
      <c r="A24" s="53" t="s">
        <v>2194</v>
      </c>
      <c r="B24" s="82" t="s">
        <v>494</v>
      </c>
      <c r="C24" s="11" t="s">
        <v>617</v>
      </c>
      <c r="D24" s="11" t="s">
        <v>1525</v>
      </c>
      <c r="E24" s="11" t="s">
        <v>1526</v>
      </c>
      <c r="F24" s="61" t="s">
        <v>455</v>
      </c>
      <c r="G24" s="11" t="s">
        <v>733</v>
      </c>
    </row>
    <row r="25" spans="1:7" ht="102" x14ac:dyDescent="0.2">
      <c r="A25" s="53" t="s">
        <v>2212</v>
      </c>
      <c r="B25" s="11" t="s">
        <v>1528</v>
      </c>
      <c r="C25" s="10" t="s">
        <v>492</v>
      </c>
      <c r="D25" s="11" t="s">
        <v>1527</v>
      </c>
      <c r="E25" s="11" t="s">
        <v>1529</v>
      </c>
      <c r="F25" s="61" t="s">
        <v>512</v>
      </c>
      <c r="G25" s="11" t="s">
        <v>1006</v>
      </c>
    </row>
    <row r="26" spans="1:7" ht="119" x14ac:dyDescent="0.2">
      <c r="A26" s="53" t="s">
        <v>2212</v>
      </c>
      <c r="B26" s="11" t="s">
        <v>1532</v>
      </c>
      <c r="C26" s="10" t="s">
        <v>492</v>
      </c>
      <c r="D26" s="11" t="s">
        <v>1530</v>
      </c>
      <c r="E26" s="11" t="s">
        <v>1531</v>
      </c>
      <c r="F26" s="61" t="s">
        <v>521</v>
      </c>
      <c r="G26" s="11" t="s">
        <v>737</v>
      </c>
    </row>
    <row r="27" spans="1:7" ht="289" x14ac:dyDescent="0.2">
      <c r="A27" s="53" t="s">
        <v>2212</v>
      </c>
      <c r="B27" s="11" t="s">
        <v>1534</v>
      </c>
      <c r="C27" s="11" t="s">
        <v>617</v>
      </c>
      <c r="D27" s="11" t="s">
        <v>1533</v>
      </c>
      <c r="E27" s="11" t="s">
        <v>1808</v>
      </c>
      <c r="F27" s="61" t="s">
        <v>455</v>
      </c>
      <c r="G27" s="11" t="s">
        <v>561</v>
      </c>
    </row>
    <row r="28" spans="1:7" ht="170" x14ac:dyDescent="0.2">
      <c r="A28" s="53" t="s">
        <v>2212</v>
      </c>
      <c r="B28" s="11" t="s">
        <v>1599</v>
      </c>
      <c r="C28" s="11" t="s">
        <v>617</v>
      </c>
      <c r="D28" s="11" t="s">
        <v>1535</v>
      </c>
      <c r="E28" s="11" t="s">
        <v>1536</v>
      </c>
      <c r="F28" s="61" t="s">
        <v>455</v>
      </c>
      <c r="G28" s="11" t="s">
        <v>740</v>
      </c>
    </row>
    <row r="29" spans="1:7" ht="85" x14ac:dyDescent="0.2">
      <c r="A29" s="53" t="s">
        <v>2212</v>
      </c>
      <c r="B29" s="11" t="s">
        <v>1538</v>
      </c>
      <c r="C29" s="10" t="s">
        <v>492</v>
      </c>
      <c r="D29" s="11" t="s">
        <v>1537</v>
      </c>
      <c r="E29" s="11" t="s">
        <v>1044</v>
      </c>
      <c r="F29" s="61" t="s">
        <v>512</v>
      </c>
      <c r="G29" s="11" t="s">
        <v>743</v>
      </c>
    </row>
    <row r="30" spans="1:7" ht="102" x14ac:dyDescent="0.2">
      <c r="A30" s="53" t="s">
        <v>2212</v>
      </c>
      <c r="B30" s="11" t="s">
        <v>536</v>
      </c>
      <c r="C30" s="10" t="s">
        <v>492</v>
      </c>
      <c r="D30" s="11" t="s">
        <v>1540</v>
      </c>
      <c r="E30" s="11" t="s">
        <v>540</v>
      </c>
      <c r="F30" s="61" t="s">
        <v>493</v>
      </c>
      <c r="G30" s="11" t="s">
        <v>1038</v>
      </c>
    </row>
    <row r="31" spans="1:7" ht="272" x14ac:dyDescent="0.2">
      <c r="A31" s="53" t="s">
        <v>2194</v>
      </c>
      <c r="B31" s="11" t="s">
        <v>1546</v>
      </c>
      <c r="C31" s="10" t="s">
        <v>492</v>
      </c>
      <c r="D31" s="11" t="s">
        <v>1541</v>
      </c>
      <c r="E31" s="11" t="s">
        <v>1542</v>
      </c>
      <c r="F31" s="61" t="s">
        <v>512</v>
      </c>
      <c r="G31" s="11" t="s">
        <v>588</v>
      </c>
    </row>
    <row r="32" spans="1:7" ht="204" x14ac:dyDescent="0.2">
      <c r="A32" s="53" t="s">
        <v>2197</v>
      </c>
      <c r="B32" s="11" t="s">
        <v>1545</v>
      </c>
      <c r="C32" s="10" t="s">
        <v>492</v>
      </c>
      <c r="D32" s="11" t="s">
        <v>1543</v>
      </c>
      <c r="E32" s="11" t="s">
        <v>1544</v>
      </c>
      <c r="F32" s="61" t="s">
        <v>512</v>
      </c>
      <c r="G32" s="11" t="s">
        <v>1061</v>
      </c>
    </row>
    <row r="33" spans="1:7" ht="85" x14ac:dyDescent="0.2">
      <c r="A33" s="53" t="s">
        <v>2194</v>
      </c>
      <c r="B33" s="11" t="s">
        <v>547</v>
      </c>
      <c r="C33" s="10" t="s">
        <v>492</v>
      </c>
      <c r="D33" s="11" t="s">
        <v>1547</v>
      </c>
      <c r="E33" s="11" t="s">
        <v>1548</v>
      </c>
      <c r="F33" s="61" t="s">
        <v>512</v>
      </c>
      <c r="G33" s="11" t="s">
        <v>746</v>
      </c>
    </row>
    <row r="34" spans="1:7" ht="102" x14ac:dyDescent="0.2">
      <c r="A34" s="53" t="s">
        <v>2212</v>
      </c>
      <c r="B34" s="11" t="s">
        <v>548</v>
      </c>
      <c r="C34" s="10" t="s">
        <v>492</v>
      </c>
      <c r="D34" s="11" t="s">
        <v>1549</v>
      </c>
      <c r="E34" s="11" t="s">
        <v>1550</v>
      </c>
      <c r="F34" s="61" t="s">
        <v>493</v>
      </c>
      <c r="G34" s="11" t="s">
        <v>590</v>
      </c>
    </row>
    <row r="35" spans="1:7" ht="170" x14ac:dyDescent="0.2">
      <c r="A35" s="53" t="s">
        <v>2212</v>
      </c>
      <c r="B35" s="11" t="s">
        <v>549</v>
      </c>
      <c r="C35" s="10" t="s">
        <v>492</v>
      </c>
      <c r="D35" s="11" t="s">
        <v>1551</v>
      </c>
      <c r="E35" s="11" t="s">
        <v>1552</v>
      </c>
      <c r="F35" s="61" t="s">
        <v>512</v>
      </c>
      <c r="G35" s="11" t="s">
        <v>1064</v>
      </c>
    </row>
    <row r="36" spans="1:7" ht="85" x14ac:dyDescent="0.2">
      <c r="A36" s="53" t="s">
        <v>2212</v>
      </c>
      <c r="B36" s="82" t="s">
        <v>557</v>
      </c>
      <c r="C36" s="11" t="s">
        <v>617</v>
      </c>
      <c r="D36" s="11" t="s">
        <v>1553</v>
      </c>
      <c r="E36" s="11" t="s">
        <v>1524</v>
      </c>
      <c r="F36" s="61" t="s">
        <v>455</v>
      </c>
      <c r="G36" s="11" t="s">
        <v>1066</v>
      </c>
    </row>
    <row r="37" spans="1:7" ht="85" x14ac:dyDescent="0.2">
      <c r="A37" s="53" t="s">
        <v>2212</v>
      </c>
      <c r="B37" s="82" t="s">
        <v>557</v>
      </c>
      <c r="C37" s="10" t="s">
        <v>492</v>
      </c>
      <c r="D37" s="11" t="s">
        <v>1554</v>
      </c>
      <c r="E37" s="11" t="s">
        <v>1555</v>
      </c>
      <c r="F37" s="61" t="s">
        <v>493</v>
      </c>
      <c r="G37" s="11" t="s">
        <v>748</v>
      </c>
    </row>
    <row r="38" spans="1:7" ht="85" x14ac:dyDescent="0.2">
      <c r="A38" s="53" t="s">
        <v>2212</v>
      </c>
      <c r="B38" s="11" t="s">
        <v>563</v>
      </c>
      <c r="C38" s="10" t="s">
        <v>492</v>
      </c>
      <c r="D38" s="11" t="s">
        <v>1556</v>
      </c>
      <c r="E38" s="11" t="s">
        <v>1557</v>
      </c>
      <c r="F38" s="61" t="s">
        <v>493</v>
      </c>
      <c r="G38" s="11" t="s">
        <v>1510</v>
      </c>
    </row>
    <row r="39" spans="1:7" ht="85" x14ac:dyDescent="0.2">
      <c r="A39" s="53" t="s">
        <v>2212</v>
      </c>
      <c r="B39" s="11" t="s">
        <v>564</v>
      </c>
      <c r="C39" s="10" t="s">
        <v>492</v>
      </c>
      <c r="D39" s="11" t="s">
        <v>1558</v>
      </c>
      <c r="E39" s="11" t="s">
        <v>1559</v>
      </c>
      <c r="F39" s="61" t="s">
        <v>493</v>
      </c>
      <c r="G39" s="11" t="s">
        <v>593</v>
      </c>
    </row>
    <row r="40" spans="1:7" ht="272" x14ac:dyDescent="0.2">
      <c r="A40" s="53" t="s">
        <v>2212</v>
      </c>
      <c r="B40" s="11" t="s">
        <v>1600</v>
      </c>
      <c r="C40" s="10" t="s">
        <v>492</v>
      </c>
      <c r="D40" s="11" t="s">
        <v>1560</v>
      </c>
      <c r="E40" s="11" t="s">
        <v>1561</v>
      </c>
      <c r="F40" s="61" t="s">
        <v>1562</v>
      </c>
      <c r="G40" s="11" t="s">
        <v>602</v>
      </c>
    </row>
    <row r="41" spans="1:7" ht="102" x14ac:dyDescent="0.2">
      <c r="A41" s="53" t="s">
        <v>2212</v>
      </c>
      <c r="B41" s="11" t="s">
        <v>566</v>
      </c>
      <c r="C41" s="10" t="s">
        <v>492</v>
      </c>
      <c r="D41" s="11" t="s">
        <v>1563</v>
      </c>
      <c r="E41" s="11" t="s">
        <v>1564</v>
      </c>
      <c r="F41" s="61" t="s">
        <v>493</v>
      </c>
      <c r="G41" s="11" t="s">
        <v>1511</v>
      </c>
    </row>
    <row r="42" spans="1:7" ht="119" x14ac:dyDescent="0.2">
      <c r="A42" s="53" t="s">
        <v>2212</v>
      </c>
      <c r="B42" s="11" t="s">
        <v>567</v>
      </c>
      <c r="C42" s="10" t="s">
        <v>492</v>
      </c>
      <c r="D42" s="11" t="s">
        <v>1565</v>
      </c>
      <c r="E42" s="11" t="s">
        <v>1566</v>
      </c>
      <c r="F42" s="61" t="s">
        <v>493</v>
      </c>
      <c r="G42" s="11" t="s">
        <v>604</v>
      </c>
    </row>
    <row r="43" spans="1:7" ht="204" x14ac:dyDescent="0.2">
      <c r="A43" s="53" t="s">
        <v>2212</v>
      </c>
      <c r="B43" s="11" t="s">
        <v>567</v>
      </c>
      <c r="C43" s="11" t="s">
        <v>617</v>
      </c>
      <c r="D43" s="11" t="s">
        <v>1567</v>
      </c>
      <c r="E43" s="11" t="s">
        <v>1568</v>
      </c>
      <c r="F43" s="61" t="s">
        <v>455</v>
      </c>
      <c r="G43" s="11" t="s">
        <v>605</v>
      </c>
    </row>
    <row r="44" spans="1:7" ht="204" x14ac:dyDescent="0.2">
      <c r="A44" s="53" t="s">
        <v>2212</v>
      </c>
      <c r="B44" s="11" t="s">
        <v>567</v>
      </c>
      <c r="C44" s="11" t="s">
        <v>617</v>
      </c>
      <c r="D44" s="11" t="s">
        <v>1569</v>
      </c>
      <c r="E44" s="11" t="s">
        <v>1570</v>
      </c>
      <c r="F44" s="61" t="s">
        <v>455</v>
      </c>
      <c r="G44" s="11" t="s">
        <v>1512</v>
      </c>
    </row>
    <row r="45" spans="1:7" ht="153" x14ac:dyDescent="0.2">
      <c r="A45" s="53" t="s">
        <v>2212</v>
      </c>
      <c r="B45" s="82" t="s">
        <v>1591</v>
      </c>
      <c r="C45" s="10" t="s">
        <v>492</v>
      </c>
      <c r="D45" s="11" t="s">
        <v>1571</v>
      </c>
      <c r="E45" s="11" t="s">
        <v>1572</v>
      </c>
      <c r="F45" s="61" t="s">
        <v>493</v>
      </c>
      <c r="G45" s="11" t="s">
        <v>754</v>
      </c>
    </row>
    <row r="46" spans="1:7" ht="85" x14ac:dyDescent="0.2">
      <c r="A46" s="53" t="s">
        <v>2212</v>
      </c>
      <c r="B46" s="82" t="s">
        <v>1591</v>
      </c>
      <c r="C46" s="10" t="s">
        <v>492</v>
      </c>
      <c r="D46" s="11" t="s">
        <v>1573</v>
      </c>
      <c r="E46" s="11" t="s">
        <v>1574</v>
      </c>
      <c r="F46" s="61" t="s">
        <v>584</v>
      </c>
      <c r="G46" s="11" t="s">
        <v>1513</v>
      </c>
    </row>
    <row r="47" spans="1:7" ht="102" x14ac:dyDescent="0.2">
      <c r="A47" s="53" t="s">
        <v>2212</v>
      </c>
      <c r="B47" s="82" t="s">
        <v>1589</v>
      </c>
      <c r="C47" s="10" t="s">
        <v>492</v>
      </c>
      <c r="D47" s="11" t="s">
        <v>1575</v>
      </c>
      <c r="E47" s="11" t="s">
        <v>1576</v>
      </c>
      <c r="F47" s="61" t="s">
        <v>626</v>
      </c>
      <c r="G47" s="11" t="s">
        <v>1514</v>
      </c>
    </row>
    <row r="48" spans="1:7" ht="204" x14ac:dyDescent="0.2">
      <c r="A48" s="53" t="s">
        <v>2212</v>
      </c>
      <c r="B48" s="82" t="s">
        <v>1589</v>
      </c>
      <c r="C48" s="11" t="s">
        <v>617</v>
      </c>
      <c r="D48" s="11" t="s">
        <v>1577</v>
      </c>
      <c r="E48" s="11" t="s">
        <v>1578</v>
      </c>
      <c r="F48" s="61" t="s">
        <v>455</v>
      </c>
      <c r="G48" s="11" t="s">
        <v>1515</v>
      </c>
    </row>
    <row r="49" spans="1:9" ht="85" x14ac:dyDescent="0.2">
      <c r="A49" s="53" t="s">
        <v>2212</v>
      </c>
      <c r="B49" s="11" t="s">
        <v>1590</v>
      </c>
      <c r="C49" s="10" t="s">
        <v>492</v>
      </c>
      <c r="D49" s="11" t="s">
        <v>1579</v>
      </c>
      <c r="E49" s="11" t="s">
        <v>1580</v>
      </c>
      <c r="F49" s="61" t="s">
        <v>584</v>
      </c>
      <c r="G49" s="11" t="s">
        <v>1516</v>
      </c>
    </row>
    <row r="50" spans="1:9" ht="409.6" x14ac:dyDescent="0.2">
      <c r="A50" s="53" t="s">
        <v>2212</v>
      </c>
      <c r="B50" s="11" t="s">
        <v>594</v>
      </c>
      <c r="C50" s="11" t="s">
        <v>617</v>
      </c>
      <c r="D50" s="11" t="s">
        <v>1581</v>
      </c>
      <c r="E50" s="11" t="s">
        <v>1582</v>
      </c>
      <c r="F50" s="61" t="s">
        <v>455</v>
      </c>
      <c r="G50" s="11" t="s">
        <v>1517</v>
      </c>
    </row>
    <row r="51" spans="1:9" ht="102" x14ac:dyDescent="0.2">
      <c r="A51" s="53" t="s">
        <v>2195</v>
      </c>
      <c r="B51" s="11" t="s">
        <v>1588</v>
      </c>
      <c r="C51" s="11" t="s">
        <v>617</v>
      </c>
      <c r="D51" s="11" t="s">
        <v>1583</v>
      </c>
      <c r="E51" s="11" t="s">
        <v>1584</v>
      </c>
      <c r="F51" s="61" t="s">
        <v>455</v>
      </c>
      <c r="G51" s="11" t="s">
        <v>1518</v>
      </c>
    </row>
    <row r="52" spans="1:9" ht="85" x14ac:dyDescent="0.2">
      <c r="A52" s="53" t="s">
        <v>2212</v>
      </c>
      <c r="B52" s="11" t="s">
        <v>595</v>
      </c>
      <c r="C52" s="10" t="s">
        <v>492</v>
      </c>
      <c r="D52" s="11" t="s">
        <v>1585</v>
      </c>
      <c r="E52" s="11" t="s">
        <v>1586</v>
      </c>
      <c r="F52" s="61" t="s">
        <v>601</v>
      </c>
      <c r="G52" s="11" t="s">
        <v>1519</v>
      </c>
    </row>
    <row r="53" spans="1:9" ht="102" x14ac:dyDescent="0.2">
      <c r="A53" s="53" t="s">
        <v>2212</v>
      </c>
      <c r="B53" s="11" t="s">
        <v>610</v>
      </c>
      <c r="C53" s="11" t="s">
        <v>617</v>
      </c>
      <c r="D53" s="11" t="s">
        <v>1587</v>
      </c>
      <c r="E53" s="11" t="s">
        <v>618</v>
      </c>
      <c r="F53" s="61" t="s">
        <v>455</v>
      </c>
      <c r="G53" s="11" t="s">
        <v>1520</v>
      </c>
    </row>
    <row r="54" spans="1:9" x14ac:dyDescent="0.2">
      <c r="A54" s="55"/>
      <c r="B54" s="56"/>
    </row>
    <row r="55" spans="1:9" x14ac:dyDescent="0.2">
      <c r="A55" s="55"/>
      <c r="B55" s="56"/>
    </row>
    <row r="56" spans="1:9" x14ac:dyDescent="0.2">
      <c r="A56" s="55"/>
      <c r="B56" s="56"/>
    </row>
    <row r="57" spans="1:9" x14ac:dyDescent="0.2">
      <c r="A57" s="55"/>
      <c r="B57" s="56"/>
    </row>
    <row r="58" spans="1:9" x14ac:dyDescent="0.2">
      <c r="A58" s="55"/>
      <c r="B58" s="56"/>
    </row>
    <row r="59" spans="1:9" x14ac:dyDescent="0.2">
      <c r="A59" s="55"/>
      <c r="B59" s="56"/>
      <c r="D59" s="57"/>
    </row>
    <row r="60" spans="1:9" x14ac:dyDescent="0.2">
      <c r="A60" s="55"/>
      <c r="B60" s="56"/>
    </row>
    <row r="61" spans="1:9" x14ac:dyDescent="0.2">
      <c r="A61" s="55"/>
      <c r="B61" s="56"/>
    </row>
    <row r="62" spans="1:9" x14ac:dyDescent="0.2">
      <c r="A62" s="55"/>
      <c r="B62" s="56"/>
    </row>
    <row r="63" spans="1:9" s="52" customFormat="1" x14ac:dyDescent="0.2">
      <c r="A63" s="55"/>
      <c r="B63" s="56"/>
      <c r="F63" s="58"/>
      <c r="H63" s="59"/>
      <c r="I63" s="59"/>
    </row>
    <row r="64" spans="1:9" s="52" customFormat="1" x14ac:dyDescent="0.2">
      <c r="A64" s="55"/>
      <c r="B64" s="56"/>
      <c r="F64" s="58"/>
      <c r="H64" s="59"/>
      <c r="I64" s="59"/>
    </row>
    <row r="65" spans="1:9" s="52" customFormat="1" x14ac:dyDescent="0.2">
      <c r="A65" s="55"/>
      <c r="F65" s="58"/>
      <c r="H65" s="59"/>
      <c r="I65" s="59"/>
    </row>
    <row r="66" spans="1:9" s="52" customFormat="1" x14ac:dyDescent="0.2">
      <c r="A66" s="55"/>
      <c r="F66" s="58"/>
      <c r="H66" s="59"/>
      <c r="I66" s="59"/>
    </row>
    <row r="67" spans="1:9" s="52" customFormat="1" x14ac:dyDescent="0.2">
      <c r="A67" s="55"/>
      <c r="F67" s="58"/>
      <c r="H67" s="59"/>
      <c r="I67" s="59"/>
    </row>
    <row r="68" spans="1:9" s="52" customFormat="1" x14ac:dyDescent="0.2">
      <c r="A68" s="55"/>
      <c r="F68" s="58"/>
      <c r="H68" s="59"/>
      <c r="I68" s="59"/>
    </row>
    <row r="69" spans="1:9" s="52" customFormat="1" x14ac:dyDescent="0.2">
      <c r="A69" s="55"/>
      <c r="F69" s="58"/>
      <c r="H69" s="59"/>
      <c r="I69" s="59"/>
    </row>
    <row r="70" spans="1:9" s="52" customFormat="1" x14ac:dyDescent="0.2">
      <c r="A70" s="55"/>
      <c r="D70" s="57"/>
      <c r="F70" s="58"/>
      <c r="H70" s="59"/>
      <c r="I70" s="59"/>
    </row>
    <row r="71" spans="1:9" s="52" customFormat="1" x14ac:dyDescent="0.2">
      <c r="A71" s="55"/>
      <c r="D71" s="57"/>
      <c r="F71" s="58"/>
      <c r="H71" s="59"/>
      <c r="I71" s="59"/>
    </row>
    <row r="72" spans="1:9" s="52" customFormat="1" x14ac:dyDescent="0.2">
      <c r="A72" s="55"/>
      <c r="D72" s="57"/>
      <c r="F72" s="58"/>
      <c r="H72" s="59"/>
      <c r="I72" s="59"/>
    </row>
    <row r="73" spans="1:9" s="52" customFormat="1" x14ac:dyDescent="0.2">
      <c r="A73" s="55"/>
      <c r="D73" s="57"/>
      <c r="F73" s="58"/>
      <c r="H73" s="59"/>
      <c r="I73" s="59"/>
    </row>
    <row r="74" spans="1:9" s="52" customFormat="1" x14ac:dyDescent="0.2">
      <c r="A74" s="55"/>
      <c r="D74" s="57"/>
      <c r="F74" s="58"/>
      <c r="H74" s="59"/>
      <c r="I74" s="59"/>
    </row>
    <row r="75" spans="1:9" s="52" customFormat="1" x14ac:dyDescent="0.2">
      <c r="A75" s="55"/>
      <c r="D75" s="57"/>
      <c r="F75" s="58"/>
      <c r="H75" s="59"/>
      <c r="I75" s="59"/>
    </row>
    <row r="76" spans="1:9" s="52" customFormat="1" x14ac:dyDescent="0.2">
      <c r="A76" s="55"/>
      <c r="D76" s="57"/>
      <c r="F76" s="58"/>
      <c r="H76" s="59"/>
      <c r="I76" s="59"/>
    </row>
    <row r="77" spans="1:9" s="52" customFormat="1" x14ac:dyDescent="0.2">
      <c r="A77" s="55"/>
      <c r="B77" s="56"/>
      <c r="D77" s="57"/>
      <c r="F77" s="58"/>
      <c r="H77" s="59"/>
      <c r="I77" s="59"/>
    </row>
    <row r="78" spans="1:9" s="52" customFormat="1" x14ac:dyDescent="0.2">
      <c r="A78" s="55"/>
      <c r="B78" s="56"/>
      <c r="D78" s="57"/>
      <c r="F78" s="58"/>
      <c r="H78" s="59"/>
      <c r="I78" s="59"/>
    </row>
    <row r="79" spans="1:9" s="52" customFormat="1" x14ac:dyDescent="0.2">
      <c r="A79" s="55"/>
      <c r="D79" s="57"/>
      <c r="F79" s="58"/>
      <c r="H79" s="59"/>
      <c r="I79" s="59"/>
    </row>
    <row r="80" spans="1:9" s="52" customFormat="1" x14ac:dyDescent="0.2">
      <c r="A80" s="55"/>
      <c r="D80" s="57"/>
      <c r="F80" s="58"/>
      <c r="H80" s="59"/>
      <c r="I80" s="59"/>
    </row>
  </sheetData>
  <mergeCells count="2">
    <mergeCell ref="A1:G1"/>
    <mergeCell ref="A2:G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B0D25-E52F-6A47-820C-982538AFEAFA}">
  <sheetPr codeName="Hoja17"/>
  <dimension ref="A1:AZ32"/>
  <sheetViews>
    <sheetView topLeftCell="Z1" workbookViewId="0">
      <selection activeCell="Z1" sqref="Z1"/>
    </sheetView>
  </sheetViews>
  <sheetFormatPr baseColWidth="10" defaultColWidth="0" defaultRowHeight="16" x14ac:dyDescent="0.2"/>
  <cols>
    <col min="1" max="1" width="16.83203125" style="1" hidden="1" customWidth="1"/>
    <col min="2" max="2" width="14.1640625" hidden="1" customWidth="1"/>
    <col min="3" max="3" width="26.1640625" hidden="1" customWidth="1"/>
    <col min="4" max="4" width="3.5" hidden="1" customWidth="1"/>
    <col min="5" max="5" width="12.33203125" hidden="1" customWidth="1"/>
    <col min="6" max="6" width="33" hidden="1" customWidth="1"/>
    <col min="7" max="7" width="0" hidden="1" customWidth="1"/>
    <col min="8" max="8" width="31" hidden="1" customWidth="1"/>
    <col min="9" max="9" width="138.83203125" hidden="1" customWidth="1"/>
    <col min="10" max="10" width="83.1640625" hidden="1" customWidth="1"/>
    <col min="11" max="11" width="8.5" hidden="1" customWidth="1"/>
    <col min="12" max="12" width="13.6640625" hidden="1" customWidth="1"/>
    <col min="13" max="13" width="76.1640625" hidden="1" customWidth="1"/>
    <col min="14" max="14" width="11.83203125" hidden="1" customWidth="1"/>
    <col min="15" max="15" width="31.1640625" hidden="1" customWidth="1"/>
    <col min="16" max="16" width="20.6640625" hidden="1" customWidth="1"/>
    <col min="17" max="17" width="33.5" hidden="1" customWidth="1"/>
    <col min="18" max="18" width="23.1640625" hidden="1" customWidth="1"/>
    <col min="19" max="19" width="12.1640625" hidden="1" customWidth="1"/>
    <col min="20" max="20" width="51.6640625" hidden="1" customWidth="1"/>
    <col min="21" max="21" width="25.1640625" hidden="1" customWidth="1"/>
    <col min="22" max="22" width="3.6640625" hidden="1" customWidth="1"/>
    <col min="23" max="23" width="35.6640625" hidden="1" customWidth="1"/>
    <col min="24" max="24" width="3.6640625" hidden="1" customWidth="1"/>
    <col min="25" max="25" width="0" hidden="1" customWidth="1"/>
    <col min="26" max="27" width="13.1640625" style="33" bestFit="1" customWidth="1"/>
    <col min="28" max="49" width="5" style="33" bestFit="1" customWidth="1"/>
    <col min="50" max="50" width="10.83203125" style="33" customWidth="1"/>
    <col min="51" max="52" width="0" style="33" hidden="1" customWidth="1"/>
    <col min="53" max="16384" width="10.83203125" style="33" hidden="1"/>
  </cols>
  <sheetData>
    <row r="1" spans="1:49" x14ac:dyDescent="0.2">
      <c r="A1" s="63" t="s">
        <v>456</v>
      </c>
      <c r="B1" s="63" t="s">
        <v>974</v>
      </c>
      <c r="C1" s="63" t="s">
        <v>541</v>
      </c>
      <c r="D1" s="63" t="s">
        <v>542</v>
      </c>
      <c r="E1" s="63" t="s">
        <v>1006</v>
      </c>
      <c r="F1" s="63" t="s">
        <v>737</v>
      </c>
      <c r="G1" s="63" t="s">
        <v>743</v>
      </c>
      <c r="H1" s="63" t="s">
        <v>1038</v>
      </c>
      <c r="I1" s="63" t="s">
        <v>588</v>
      </c>
      <c r="J1" s="63" t="s">
        <v>1061</v>
      </c>
      <c r="K1" s="63" t="s">
        <v>746</v>
      </c>
      <c r="L1" s="63" t="s">
        <v>590</v>
      </c>
      <c r="M1" s="63" t="s">
        <v>1064</v>
      </c>
      <c r="N1" s="63" t="s">
        <v>748</v>
      </c>
      <c r="O1" s="63" t="s">
        <v>1510</v>
      </c>
      <c r="P1" s="63" t="s">
        <v>593</v>
      </c>
      <c r="Q1" s="63" t="s">
        <v>602</v>
      </c>
      <c r="R1" s="63" t="s">
        <v>1511</v>
      </c>
      <c r="S1" s="63" t="s">
        <v>604</v>
      </c>
      <c r="T1" s="63" t="s">
        <v>754</v>
      </c>
      <c r="U1" s="63" t="s">
        <v>1513</v>
      </c>
      <c r="V1" s="63" t="s">
        <v>1514</v>
      </c>
      <c r="W1" s="63" t="s">
        <v>1516</v>
      </c>
      <c r="X1" s="63" t="s">
        <v>1519</v>
      </c>
      <c r="Z1" s="63" t="s">
        <v>456</v>
      </c>
      <c r="AA1" s="63" t="s">
        <v>974</v>
      </c>
      <c r="AB1" s="63" t="s">
        <v>541</v>
      </c>
      <c r="AC1" s="63" t="s">
        <v>542</v>
      </c>
      <c r="AD1" s="63" t="s">
        <v>1006</v>
      </c>
      <c r="AE1" s="63" t="s">
        <v>737</v>
      </c>
      <c r="AF1" s="63" t="s">
        <v>743</v>
      </c>
      <c r="AG1" s="63" t="s">
        <v>1038</v>
      </c>
      <c r="AH1" s="63" t="s">
        <v>588</v>
      </c>
      <c r="AI1" s="63" t="s">
        <v>1061</v>
      </c>
      <c r="AJ1" s="63" t="s">
        <v>746</v>
      </c>
      <c r="AK1" s="63" t="s">
        <v>590</v>
      </c>
      <c r="AL1" s="63" t="s">
        <v>1064</v>
      </c>
      <c r="AM1" s="63" t="s">
        <v>748</v>
      </c>
      <c r="AN1" s="63" t="s">
        <v>1510</v>
      </c>
      <c r="AO1" s="63" t="s">
        <v>593</v>
      </c>
      <c r="AP1" s="63" t="s">
        <v>602</v>
      </c>
      <c r="AQ1" s="63" t="s">
        <v>1511</v>
      </c>
      <c r="AR1" s="63" t="s">
        <v>604</v>
      </c>
      <c r="AS1" s="63" t="s">
        <v>754</v>
      </c>
      <c r="AT1" s="63" t="s">
        <v>1513</v>
      </c>
      <c r="AU1" s="63" t="s">
        <v>1514</v>
      </c>
      <c r="AV1" s="63" t="s">
        <v>1516</v>
      </c>
      <c r="AW1" s="63" t="s">
        <v>1519</v>
      </c>
    </row>
    <row r="2" spans="1:49" x14ac:dyDescent="0.2">
      <c r="A2" s="17">
        <v>118506533663</v>
      </c>
      <c r="B2" s="8"/>
      <c r="C2" s="8" t="s">
        <v>624</v>
      </c>
      <c r="D2" s="8"/>
      <c r="E2" s="8" t="s">
        <v>624</v>
      </c>
      <c r="F2" s="8"/>
      <c r="G2" s="8" t="s">
        <v>624</v>
      </c>
      <c r="H2" s="8" t="s">
        <v>624</v>
      </c>
      <c r="I2" s="8" t="s">
        <v>624</v>
      </c>
      <c r="J2" s="8" t="s">
        <v>624</v>
      </c>
      <c r="K2" s="8" t="s">
        <v>624</v>
      </c>
      <c r="L2" s="8" t="s">
        <v>624</v>
      </c>
      <c r="M2" s="8" t="s">
        <v>624</v>
      </c>
      <c r="N2" s="8" t="s">
        <v>624</v>
      </c>
      <c r="O2" s="8" t="s">
        <v>624</v>
      </c>
      <c r="P2" s="8" t="s">
        <v>624</v>
      </c>
      <c r="Q2" s="24" t="s">
        <v>624</v>
      </c>
      <c r="R2" s="24" t="s">
        <v>624</v>
      </c>
      <c r="S2" s="24" t="s">
        <v>624</v>
      </c>
      <c r="T2" s="8"/>
      <c r="U2" s="8" t="s">
        <v>624</v>
      </c>
      <c r="V2" s="8" t="s">
        <v>624</v>
      </c>
      <c r="W2" s="24" t="s">
        <v>624</v>
      </c>
      <c r="X2" s="24"/>
      <c r="Y2" s="5"/>
      <c r="Z2" s="64">
        <v>118506533663</v>
      </c>
      <c r="AA2" s="24"/>
      <c r="AB2" s="24" t="e" cm="1">
        <f t="array" ref="AB2">_xlfn.IFS(C2="Fue fácil",1,C2="Más o menos (ni fácil ni difícil)",0.5,C2="Fue difícil",0)</f>
        <v>#N/A</v>
      </c>
      <c r="AC2" s="24" t="e" cm="1">
        <f t="array" ref="AC2">_xlfn.IFS(D2="Sí",1,D2="No",0)</f>
        <v>#N/A</v>
      </c>
      <c r="AD2" s="24" t="e" cm="1">
        <f t="array" ref="AD2">_xlfn.IFS(E2="Sí las conozco",1,E2="No las conozco",0)</f>
        <v>#N/A</v>
      </c>
      <c r="AE2" s="24" t="e" cm="1">
        <f t="array" ref="AE2">_xlfn.IFS(F2="No teníamos pensado hacer el trámite",0,F2="Sí teníamos pensado hacer el trámite",1)</f>
        <v>#N/A</v>
      </c>
      <c r="AF2" s="24" t="e" cm="1">
        <f t="array" ref="AF2">_xlfn.IFS(G2="Sí",1,G2="No",0)</f>
        <v>#N/A</v>
      </c>
      <c r="AG2" s="24" t="e" cm="1">
        <f t="array" ref="AG2">_xlfn.IFS(H2="Es fácil",1,H2="Más o menos (no es ni fácil ni difícil)",0.5,H2="Es difícil",0)</f>
        <v>#N/A</v>
      </c>
      <c r="AH2" s="24" t="e" cm="1">
        <f t="array" ref="AH2">_xlfn.IFS(I2="Cuando realicé el trámite para obtener la anuencia de protección civil en este municipio sí recibí toda la orientación que necesité para poder concluir el trámite",1,I2="Cuando realicé el trámite para obtener la anuencia de protección civil en este municipio no recibí toda la orientación que necesité para poder concluir el trámite",0)</f>
        <v>#N/A</v>
      </c>
      <c r="AI2" s="24" t="e" cm="1">
        <f t="array" ref="AI2">_xlfn.IFS(J2="Sí tienen la capacitación y los conocimientos suficientes para atender a las y los ciudadanos",1,J2="No tienen la capacitación ni los conocimientos suficientes para atender a las y los ciudadanos",0)</f>
        <v>#N/A</v>
      </c>
      <c r="AJ2" s="24" t="e" cm="1">
        <f t="array" ref="AJ2">_xlfn.IFS(K2="Sí sabía",1,K2="No sabía",0)</f>
        <v>#N/A</v>
      </c>
      <c r="AK2" s="24" t="e" cm="1">
        <f t="array" ref="AK2">_xlfn.IFS(L2="Muy probable",1,L2="No sé",0.5,L2="Nada probable",0)</f>
        <v>#N/A</v>
      </c>
      <c r="AL2" s="24" t="e" cm="1">
        <f t="array" ref="AL2">_xlfn.IFS(M2="Le temo a la sanción por no tener la anuencia de protección civil de mi empresa/ negocio",1,M2="No le temo a la sanción por no tener la anuencia de protección civil de mi empresa/ negocio",0)</f>
        <v>#N/A</v>
      </c>
      <c r="AM2" s="24" t="e" cm="1">
        <f t="array" ref="AM2">_xlfn.IFS(N2="Es más fácil",1,N2="Es igual",0.5,N2="Es más difícil",0)</f>
        <v>#N/A</v>
      </c>
      <c r="AN2" s="24" t="e" cm="1">
        <f t="array" ref="AN2">_xlfn.IFS(O2="Pocos",1,O2="Los necesarios (ni muchos ni pocos)",0.5,O2="Muchos",0)</f>
        <v>#N/A</v>
      </c>
      <c r="AO2" s="24" t="e" cm="1">
        <f t="array" ref="AO2">_xlfn.IFS(P2="Barato",1,P2="Justo (ni caro ni barato)",0.5,P2="Caro",0)</f>
        <v>#N/A</v>
      </c>
      <c r="AP2" s="24" t="e" cm="1">
        <f t="array" ref="AP2">_xlfn.IFS(Q2="Menos de 1 hora",1,Q2="Entre 2 y 3 horas",0.8,Q2="Entre 3 y 24 horas",0.6, Q2="Me tomó entre 1 y 3 días",0.5, Q2="Me tomó aproximadamente una semana",0.5, Q2="Me tomó aproximadamente 2 semanas",0.4, Q2="Me tomo aproximadamente 1 mes",0.2, Q2="Me tomó cerca de 2 meses o más",0)</f>
        <v>#N/A</v>
      </c>
      <c r="AQ2" s="24" t="e" cm="1">
        <f t="array" ref="AQ2">_xlfn.IFS(R2="Poco",1,R2="Normal (ni mucho no poco)",0.5,R2="Mucho",0)</f>
        <v>#N/A</v>
      </c>
      <c r="AR2" s="24" t="e" cm="1">
        <f t="array" ref="AR2">_xlfn.IFS(S2="Satisfecho(a)",1,S2="Normal (ni satisfecho ni insatisfecho)",0.5,S2="Insatisfecho(a)",0)</f>
        <v>#N/A</v>
      </c>
      <c r="AS2" s="24" t="e" cm="1">
        <f t="array" ref="AS2">_xlfn.IFS(T2="Todas las personas empresarias reciben el mismo trato",1,T2="No estoy segura (o)",0.5,T2="Hay personas empresarias que reciben un trato diferente",0)</f>
        <v>#N/A</v>
      </c>
      <c r="AT2" s="24" t="e" cm="1">
        <f t="array" ref="AT2">_xlfn.IFS(U2="Es malo",0,U2="Es regular (ni bueno ni malo)",0.5,U2="Es bueno",1)</f>
        <v>#N/A</v>
      </c>
      <c r="AU2" s="24" t="e" cm="1">
        <f t="array" ref="AU2">_xlfn.IFS(V2="Sí",1,V2="No",0,V2="No sé/no recuerdo",0.5)</f>
        <v>#N/A</v>
      </c>
      <c r="AV2" s="24" t="e" cm="1">
        <f t="array" ref="AV2">_xlfn.IFS(W2="Insatisfecho (a)",0,W2="Normal [ni satisfecho (a) ni insatisfecho (a)]",0.5,W2="Satisfecho (a)",1)</f>
        <v>#N/A</v>
      </c>
      <c r="AW2" s="24" t="e" cm="1">
        <f t="array" ref="AW2">_xlfn.IFS(X2="Sí",0,X2="No",1,X2="Prefieron no contestar",0.5)</f>
        <v>#N/A</v>
      </c>
    </row>
    <row r="3" spans="1:49" x14ac:dyDescent="0.2">
      <c r="A3" s="17">
        <v>118502086082</v>
      </c>
      <c r="B3" s="8"/>
      <c r="C3" s="8" t="s">
        <v>624</v>
      </c>
      <c r="D3" s="8"/>
      <c r="E3" s="8" t="s">
        <v>624</v>
      </c>
      <c r="F3" s="8"/>
      <c r="G3" s="8" t="s">
        <v>624</v>
      </c>
      <c r="H3" s="8" t="s">
        <v>624</v>
      </c>
      <c r="I3" s="8" t="s">
        <v>624</v>
      </c>
      <c r="J3" s="8" t="s">
        <v>624</v>
      </c>
      <c r="K3" s="8" t="s">
        <v>624</v>
      </c>
      <c r="L3" s="8" t="s">
        <v>624</v>
      </c>
      <c r="M3" s="8" t="s">
        <v>624</v>
      </c>
      <c r="N3" s="8" t="s">
        <v>624</v>
      </c>
      <c r="O3" s="8" t="s">
        <v>624</v>
      </c>
      <c r="P3" s="8" t="s">
        <v>624</v>
      </c>
      <c r="Q3" s="24" t="s">
        <v>624</v>
      </c>
      <c r="R3" s="24" t="s">
        <v>624</v>
      </c>
      <c r="S3" s="24" t="s">
        <v>624</v>
      </c>
      <c r="T3" s="8"/>
      <c r="U3" s="8" t="s">
        <v>624</v>
      </c>
      <c r="V3" s="8" t="s">
        <v>624</v>
      </c>
      <c r="W3" s="24" t="s">
        <v>624</v>
      </c>
      <c r="X3" s="24"/>
      <c r="Y3" s="5"/>
      <c r="Z3" s="64">
        <v>118502086082</v>
      </c>
      <c r="AA3" s="24"/>
      <c r="AB3" s="24" t="e" cm="1">
        <f t="array" ref="AB3">_xlfn.IFS(C3="Fue fácil",1,C3="Más o menos (ni fácil ni difícil)",0.5,C3="Fue difícil",0)</f>
        <v>#N/A</v>
      </c>
      <c r="AC3" s="24" t="e" cm="1">
        <f t="array" ref="AC3">_xlfn.IFS(D3="Sí",1,D3="No",0)</f>
        <v>#N/A</v>
      </c>
      <c r="AD3" s="24" t="e" cm="1">
        <f t="array" ref="AD3">_xlfn.IFS(E3="Sí las conozco",1,E3="No las conozco",0)</f>
        <v>#N/A</v>
      </c>
      <c r="AE3" s="24" t="e" cm="1">
        <f t="array" ref="AE3">_xlfn.IFS(F3="No teníamos pensado hacer el trámite",0,F3="Sí teníamos pensado hacer el trámite",1)</f>
        <v>#N/A</v>
      </c>
      <c r="AF3" s="24" t="e" cm="1">
        <f t="array" ref="AF3">_xlfn.IFS(G3="Sí",1,G3="No",0)</f>
        <v>#N/A</v>
      </c>
      <c r="AG3" s="24" t="e" cm="1">
        <f t="array" ref="AG3">_xlfn.IFS(H3="Es fácil",1,H3="Más o menos (no es ni fácil ni difícil)",0.5,H3="Es difícil",0)</f>
        <v>#N/A</v>
      </c>
      <c r="AH3" s="24" t="e" cm="1">
        <f t="array" ref="AH3">_xlfn.IFS(I3="Cuando realicé el trámite para obtener la anuencia de protección civil en este municipio sí recibí toda la orientación que necesité para poder concluir el trámite",1,I3="Cuando realicé el trámite para obtener la anuencia de protección civil en este municipio no recibí toda la orientación que necesité para poder concluir el trámite",0)</f>
        <v>#N/A</v>
      </c>
      <c r="AI3" s="24" t="e" cm="1">
        <f t="array" ref="AI3">_xlfn.IFS(J3="Sí tienen la capacitación y los conocimientos suficientes para atender a las y los ciudadanos",1,J3="No tienen la capacitación ni los conocimientos suficientes para atender a las y los ciudadanos",0)</f>
        <v>#N/A</v>
      </c>
      <c r="AJ3" s="24" t="e" cm="1">
        <f t="array" ref="AJ3">_xlfn.IFS(K3="Sí sabía",1,K3="No sabía",0)</f>
        <v>#N/A</v>
      </c>
      <c r="AK3" s="24" t="e" cm="1">
        <f t="array" ref="AK3">_xlfn.IFS(L3="Muy probable",1,L3="No sé",0.5,L3="Nada probable",0)</f>
        <v>#N/A</v>
      </c>
      <c r="AL3" s="24" t="e" cm="1">
        <f t="array" ref="AL3">_xlfn.IFS(M3="Le temo a la sanción por no tener la anuencia de protección civil de mi empresa/ negocio",1,M3="No le temo a la sanción por no tener la anuencia de protección civil de mi empresa/ negocio",0)</f>
        <v>#N/A</v>
      </c>
      <c r="AM3" s="24" t="e" cm="1">
        <f t="array" ref="AM3">_xlfn.IFS(N3="Es más fácil",1,N3="Es igual",0.5,N3="Es más difícil",0)</f>
        <v>#N/A</v>
      </c>
      <c r="AN3" s="24" t="e" cm="1">
        <f t="array" ref="AN3">_xlfn.IFS(O3="Pocos",1,O3="Los necesarios (ni muchos ni pocos)",0.5,O3="Muchos",0)</f>
        <v>#N/A</v>
      </c>
      <c r="AO3" s="24" t="e" cm="1">
        <f t="array" ref="AO3">_xlfn.IFS(P3="Barato",1,P3="Justo (ni caro ni barato)",0.5,P3="Caro",0)</f>
        <v>#N/A</v>
      </c>
      <c r="AP3" s="24" t="e" cm="1">
        <f t="array" ref="AP3">_xlfn.IFS(Q3="Menos de 1 hora",1,Q3="Entre 2 y 3 horas",0.8,Q3="Entre 3 y 24 horas",0.6, Q3="Me tomó entre 1 y 3 días",0.5, Q3="Me tomó aproximadamente una semana",0.5, Q3="Me tomó aproximadamente 2 semanas",0.4, Q3="Me tomo aproximadamente 1 mes",0.2, Q3="Me tomó cerca de 2 meses o más",0)</f>
        <v>#N/A</v>
      </c>
      <c r="AQ3" s="24" t="e" cm="1">
        <f t="array" ref="AQ3">_xlfn.IFS(R3="Poco",1,R3="Normal (ni mucho no poco)",0.5,R3="Mucho",0)</f>
        <v>#N/A</v>
      </c>
      <c r="AR3" s="24" t="e" cm="1">
        <f t="array" ref="AR3">_xlfn.IFS(S3="Satisfecho(a)",1,S3="Normal (ni satisfecho ni insatisfecho)",0.5,S3="Insatisfecho(a)",0)</f>
        <v>#N/A</v>
      </c>
      <c r="AS3" s="24" t="e" cm="1">
        <f t="array" ref="AS3">_xlfn.IFS(T3="Todas las personas empresarias reciben el mismo trato",1,T3="No estoy segura (o)",0.5,T3="Hay personas empresarias que reciben un trato diferente",0)</f>
        <v>#N/A</v>
      </c>
      <c r="AT3" s="24" t="e" cm="1">
        <f t="array" ref="AT3">_xlfn.IFS(U3="Es malo",0,U3="Es regular (ni bueno ni malo)",0.5,U3="Es bueno",1)</f>
        <v>#N/A</v>
      </c>
      <c r="AU3" s="24" t="e" cm="1">
        <f t="array" ref="AU3">_xlfn.IFS(V3="Sí",1,V3="No",0,V3="No sé/no recuerdo",0.5)</f>
        <v>#N/A</v>
      </c>
      <c r="AV3" s="24" t="e" cm="1">
        <f t="array" ref="AV3">_xlfn.IFS(W3="Insatisfecho (a)",0,W3="Normal [ni satisfecho (a) ni insatisfecho (a)]",0.5,W3="Satisfecho (a)",1)</f>
        <v>#N/A</v>
      </c>
      <c r="AW3" s="24" t="e" cm="1">
        <f t="array" ref="AW3">_xlfn.IFS(X3="Sí",0,X3="No",1,X3="Prefieron no contestar",0.5)</f>
        <v>#N/A</v>
      </c>
    </row>
    <row r="4" spans="1:49" x14ac:dyDescent="0.2">
      <c r="A4" s="17">
        <v>118499316934</v>
      </c>
      <c r="B4" s="8" t="s">
        <v>10</v>
      </c>
      <c r="C4" s="8" t="s">
        <v>177</v>
      </c>
      <c r="D4" s="8" t="s">
        <v>85</v>
      </c>
      <c r="E4" s="8" t="s">
        <v>624</v>
      </c>
      <c r="F4" s="8"/>
      <c r="G4" s="8" t="s">
        <v>624</v>
      </c>
      <c r="H4" s="8" t="s">
        <v>624</v>
      </c>
      <c r="I4" s="8" t="s">
        <v>624</v>
      </c>
      <c r="J4" s="8" t="s">
        <v>624</v>
      </c>
      <c r="K4" s="8" t="s">
        <v>624</v>
      </c>
      <c r="L4" s="8" t="s">
        <v>624</v>
      </c>
      <c r="M4" s="8" t="s">
        <v>624</v>
      </c>
      <c r="N4" s="8" t="s">
        <v>624</v>
      </c>
      <c r="O4" s="8" t="s">
        <v>624</v>
      </c>
      <c r="P4" s="8" t="s">
        <v>624</v>
      </c>
      <c r="Q4" s="24" t="s">
        <v>624</v>
      </c>
      <c r="R4" s="24" t="s">
        <v>624</v>
      </c>
      <c r="S4" s="24" t="s">
        <v>624</v>
      </c>
      <c r="T4" s="8"/>
      <c r="U4" s="8" t="s">
        <v>624</v>
      </c>
      <c r="V4" s="8" t="s">
        <v>624</v>
      </c>
      <c r="W4" s="24" t="s">
        <v>624</v>
      </c>
      <c r="X4" s="24"/>
      <c r="Y4" s="5"/>
      <c r="Z4" s="64">
        <v>118499316934</v>
      </c>
      <c r="AA4" s="24" t="s">
        <v>10</v>
      </c>
      <c r="AB4" s="24" cm="1">
        <f t="array" ref="AB4">_xlfn.IFS(C4="Fue fácil",1,C4="Más o menos (ni fácil ni difícil)",0.5,C4="Fue difícil",0)</f>
        <v>0.5</v>
      </c>
      <c r="AC4" s="24" cm="1">
        <f t="array" ref="AC4">_xlfn.IFS(D4="Sí",1,D4="No",0)</f>
        <v>1</v>
      </c>
      <c r="AD4" s="24" t="e" cm="1">
        <f t="array" ref="AD4">_xlfn.IFS(E4="Sí las conozco",1,E4="No las conozco",0)</f>
        <v>#N/A</v>
      </c>
      <c r="AE4" s="24" t="e" cm="1">
        <f t="array" ref="AE4">_xlfn.IFS(F4="No teníamos pensado hacer el trámite",0,F4="Sí teníamos pensado hacer el trámite",1)</f>
        <v>#N/A</v>
      </c>
      <c r="AF4" s="24" t="e" cm="1">
        <f t="array" ref="AF4">_xlfn.IFS(G4="Sí",1,G4="No",0)</f>
        <v>#N/A</v>
      </c>
      <c r="AG4" s="24" t="e" cm="1">
        <f t="array" ref="AG4">_xlfn.IFS(H4="Es fácil",1,H4="Más o menos (no es ni fácil ni difícil)",0.5,H4="Es difícil",0)</f>
        <v>#N/A</v>
      </c>
      <c r="AH4" s="24" t="e" cm="1">
        <f t="array" ref="AH4">_xlfn.IFS(I4="Cuando realicé el trámite para obtener la anuencia de protección civil en este municipio sí recibí toda la orientación que necesité para poder concluir el trámite",1,I4="Cuando realicé el trámite para obtener la anuencia de protección civil en este municipio no recibí toda la orientación que necesité para poder concluir el trámite",0)</f>
        <v>#N/A</v>
      </c>
      <c r="AI4" s="24" t="e" cm="1">
        <f t="array" ref="AI4">_xlfn.IFS(J4="Sí tienen la capacitación y los conocimientos suficientes para atender a las y los ciudadanos",1,J4="No tienen la capacitación ni los conocimientos suficientes para atender a las y los ciudadanos",0)</f>
        <v>#N/A</v>
      </c>
      <c r="AJ4" s="24" t="e" cm="1">
        <f t="array" ref="AJ4">_xlfn.IFS(K4="Sí sabía",1,K4="No sabía",0)</f>
        <v>#N/A</v>
      </c>
      <c r="AK4" s="24" t="e" cm="1">
        <f t="array" ref="AK4">_xlfn.IFS(L4="Muy probable",1,L4="No sé",0.5,L4="Nada probable",0)</f>
        <v>#N/A</v>
      </c>
      <c r="AL4" s="24" t="e" cm="1">
        <f t="array" ref="AL4">_xlfn.IFS(M4="Le temo a la sanción por no tener la anuencia de protección civil de mi empresa/ negocio",1,M4="No le temo a la sanción por no tener la anuencia de protección civil de mi empresa/ negocio",0)</f>
        <v>#N/A</v>
      </c>
      <c r="AM4" s="24" t="e" cm="1">
        <f t="array" ref="AM4">_xlfn.IFS(N4="Es más fácil",1,N4="Es igual",0.5,N4="Es más difícil",0)</f>
        <v>#N/A</v>
      </c>
      <c r="AN4" s="24" t="e" cm="1">
        <f t="array" ref="AN4">_xlfn.IFS(O4="Pocos",1,O4="Los necesarios (ni muchos ni pocos)",0.5,O4="Muchos",0)</f>
        <v>#N/A</v>
      </c>
      <c r="AO4" s="24" t="e" cm="1">
        <f t="array" ref="AO4">_xlfn.IFS(P4="Barato",1,P4="Justo (ni caro ni barato)",0.5,P4="Caro",0)</f>
        <v>#N/A</v>
      </c>
      <c r="AP4" s="24" t="e" cm="1">
        <f t="array" ref="AP4">_xlfn.IFS(Q4="Menos de 1 hora",1,Q4="Entre 2 y 3 horas",0.8,Q4="Entre 3 y 24 horas",0.6, Q4="Me tomó entre 1 y 3 días",0.5, Q4="Me tomó aproximadamente una semana",0.5, Q4="Me tomó aproximadamente 2 semanas",0.4, Q4="Me tomo aproximadamente 1 mes",0.2, Q4="Me tomó cerca de 2 meses o más",0)</f>
        <v>#N/A</v>
      </c>
      <c r="AQ4" s="24" t="e" cm="1">
        <f t="array" ref="AQ4">_xlfn.IFS(R4="Poco",1,R4="Normal (ni mucho no poco)",0.5,R4="Mucho",0)</f>
        <v>#N/A</v>
      </c>
      <c r="AR4" s="24" t="e" cm="1">
        <f t="array" ref="AR4">_xlfn.IFS(S4="Satisfecho(a)",1,S4="Normal (ni satisfecho ni insatisfecho)",0.5,S4="Insatisfecho(a)",0)</f>
        <v>#N/A</v>
      </c>
      <c r="AS4" s="24" t="e" cm="1">
        <f t="array" ref="AS4">_xlfn.IFS(T4="Todas las personas empresarias reciben el mismo trato",1,T4="No estoy segura (o)",0.5,T4="Hay personas empresarias que reciben un trato diferente",0)</f>
        <v>#N/A</v>
      </c>
      <c r="AT4" s="24" t="e" cm="1">
        <f t="array" ref="AT4">_xlfn.IFS(U4="Es malo",0,U4="Es regular (ni bueno ni malo)",0.5,U4="Es bueno",1)</f>
        <v>#N/A</v>
      </c>
      <c r="AU4" s="24" t="e" cm="1">
        <f t="array" ref="AU4">_xlfn.IFS(V4="Sí",1,V4="No",0,V4="No sé/no recuerdo",0.5)</f>
        <v>#N/A</v>
      </c>
      <c r="AV4" s="24" t="e" cm="1">
        <f t="array" ref="AV4">_xlfn.IFS(W4="Insatisfecho (a)",0,W4="Normal [ni satisfecho (a) ni insatisfecho (a)]",0.5,W4="Satisfecho (a)",1)</f>
        <v>#N/A</v>
      </c>
      <c r="AW4" s="24" t="e" cm="1">
        <f t="array" ref="AW4">_xlfn.IFS(X4="Sí",0,X4="No",1,X4="Prefieron no contestar",0.5)</f>
        <v>#N/A</v>
      </c>
    </row>
    <row r="5" spans="1:49" x14ac:dyDescent="0.2">
      <c r="A5" s="17">
        <v>118497877886</v>
      </c>
      <c r="B5" s="8" t="s">
        <v>14</v>
      </c>
      <c r="C5" s="8" t="s">
        <v>173</v>
      </c>
      <c r="D5" s="8" t="s">
        <v>86</v>
      </c>
      <c r="E5" s="8" t="s">
        <v>73</v>
      </c>
      <c r="F5" s="8" t="s">
        <v>1453</v>
      </c>
      <c r="G5" s="8" t="s">
        <v>85</v>
      </c>
      <c r="H5" s="8" t="s">
        <v>89</v>
      </c>
      <c r="I5" s="8" t="s">
        <v>1425</v>
      </c>
      <c r="J5" s="8" t="s">
        <v>1427</v>
      </c>
      <c r="K5" s="8" t="s">
        <v>1428</v>
      </c>
      <c r="L5" s="8" t="s">
        <v>94</v>
      </c>
      <c r="M5" s="8" t="s">
        <v>1430</v>
      </c>
      <c r="N5" s="8" t="s">
        <v>101</v>
      </c>
      <c r="O5" s="8" t="s">
        <v>104</v>
      </c>
      <c r="P5" s="8" t="s">
        <v>107</v>
      </c>
      <c r="Q5" s="24" t="s">
        <v>1437</v>
      </c>
      <c r="R5" s="24" t="s">
        <v>116</v>
      </c>
      <c r="S5" s="24" t="s">
        <v>1440</v>
      </c>
      <c r="T5" s="8" t="s">
        <v>1454</v>
      </c>
      <c r="U5" s="8" t="s">
        <v>132</v>
      </c>
      <c r="V5" s="8" t="s">
        <v>85</v>
      </c>
      <c r="W5" s="24" t="s">
        <v>1448</v>
      </c>
      <c r="X5" s="24" t="s">
        <v>85</v>
      </c>
      <c r="Y5" s="5"/>
      <c r="Z5" s="64">
        <v>118497877886</v>
      </c>
      <c r="AA5" s="24" t="s">
        <v>14</v>
      </c>
      <c r="AB5" s="24" cm="1">
        <f t="array" ref="AB5">_xlfn.IFS(C5="Fue fácil",1,C5="Más o menos (ni fácil ni difícil)",0.5,C5="Fue difícil",0)</f>
        <v>0</v>
      </c>
      <c r="AC5" s="24" cm="1">
        <f t="array" ref="AC5">_xlfn.IFS(D5="Sí",1,D5="No",0)</f>
        <v>0</v>
      </c>
      <c r="AD5" s="24" cm="1">
        <f t="array" ref="AD5">_xlfn.IFS(E5="Sí las conozco",1,E5="No las conozco",0)</f>
        <v>1</v>
      </c>
      <c r="AE5" s="24" cm="1">
        <f t="array" ref="AE5">_xlfn.IFS(F5="No teníamos pensado hacer el trámite",0,F5="Sí teníamos pensado hacer el trámite",1)</f>
        <v>1</v>
      </c>
      <c r="AF5" s="24" cm="1">
        <f t="array" ref="AF5">_xlfn.IFS(G5="Sí",1,G5="No",0)</f>
        <v>1</v>
      </c>
      <c r="AG5" s="24" cm="1">
        <f t="array" ref="AG5">_xlfn.IFS(H5="Es fácil",1,H5="Más o menos (no es ni fácil ni difícil)",0.5,H5="Es difícil",0)</f>
        <v>0</v>
      </c>
      <c r="AH5" s="24" cm="1">
        <f t="array" ref="AH5">_xlfn.IFS(I5="Cuando realicé el trámite para obtener la anuencia de protección civil en este municipio sí recibí toda la orientación que necesité para poder concluir el trámite",1,I5="Cuando realicé el trámite para obtener la anuencia de protección civil en este municipio no recibí toda la orientación que necesité para poder concluir el trámite",0)</f>
        <v>0</v>
      </c>
      <c r="AI5" s="24" cm="1">
        <f t="array" ref="AI5">_xlfn.IFS(J5="Sí tienen la capacitación y los conocimientos suficientes para atender a las y los ciudadanos",1,J5="No tienen la capacitación ni los conocimientos suficientes para atender a las y los ciudadanos",0)</f>
        <v>0</v>
      </c>
      <c r="AJ5" s="24" cm="1">
        <f t="array" ref="AJ5">_xlfn.IFS(K5="Sí sabía",1,K5="No sabía",0)</f>
        <v>1</v>
      </c>
      <c r="AK5" s="24" cm="1">
        <f t="array" ref="AK5">_xlfn.IFS(L5="Muy probable",1,L5="No sé",0.5,L5="Nada probable",0)</f>
        <v>1</v>
      </c>
      <c r="AL5" s="24" cm="1">
        <f t="array" ref="AL5">_xlfn.IFS(M5="Le temo a la sanción por no tener la anuencia de protección civil de mi empresa/ negocio",1,M5="No le temo a la sanción por no tener la anuencia de protección civil de mi empresa/ negocio",0)</f>
        <v>1</v>
      </c>
      <c r="AM5" s="24" cm="1">
        <f t="array" ref="AM5">_xlfn.IFS(N5="Es más fácil",1,N5="Es igual",0.5,N5="Es más difícil",0)</f>
        <v>0</v>
      </c>
      <c r="AN5" s="24" cm="1">
        <f t="array" ref="AN5">_xlfn.IFS(O5="Pocos",1,O5="Los necesarios (ni muchos ni pocos)",0.5,O5="Muchos",0)</f>
        <v>0</v>
      </c>
      <c r="AO5" s="24" cm="1">
        <f t="array" ref="AO5">_xlfn.IFS(P5="Barato",1,P5="Justo (ni caro ni barato)",0.5,P5="Caro",0)</f>
        <v>0</v>
      </c>
      <c r="AP5" s="24" cm="1">
        <f t="array" ref="AP5">_xlfn.IFS(Q5="Menos de 1 hora",1,Q5="Entre 2 y 3 horas",0.8,Q5="Entre 3 y 24 horas",0.6, Q5="Me tomó entre 1 y 3 días",0.5, Q5="Me tomó aproximadamente una semana",0.5, Q5="Me tomó aproximadamente 2 semanas",0.4, Q5="Me tomo aproximadamente 1 mes",0.2, Q5="Me tomó cerca de 2 meses o más",0)</f>
        <v>0.2</v>
      </c>
      <c r="AQ5" s="24" cm="1">
        <f t="array" ref="AQ5">_xlfn.IFS(R5="Poco",1,R5="Normal (ni mucho no poco)",0.5,R5="Mucho",0)</f>
        <v>0</v>
      </c>
      <c r="AR5" s="24" cm="1">
        <f t="array" ref="AR5">_xlfn.IFS(S5="Satisfecho(a)",1,S5="Normal (ni satisfecho ni insatisfecho)",0.5,S5="Insatisfecho(a)",0)</f>
        <v>0</v>
      </c>
      <c r="AS5" s="24" cm="1">
        <f t="array" ref="AS5">_xlfn.IFS(T5="Todas las personas empresarias reciben el mismo trato",1,T5="No estoy segura (o)",0.5,T5="Hay personas empresarias que reciben un trato diferente",0)</f>
        <v>0</v>
      </c>
      <c r="AT5" s="24" cm="1">
        <f t="array" ref="AT5">_xlfn.IFS(U5="Es malo",0,U5="Es regular (ni bueno ni malo)",0.5,U5="Es bueno",1)</f>
        <v>1</v>
      </c>
      <c r="AU5" s="24" cm="1">
        <f t="array" ref="AU5">_xlfn.IFS(V5="Sí",1,V5="No",0,V5="No sé/no recuerdo",0.5)</f>
        <v>1</v>
      </c>
      <c r="AV5" s="24" cm="1">
        <f t="array" ref="AV5">_xlfn.IFS(W5="Insatisfecho (a)",0,W5="Normal [ni satisfecho (a) ni insatisfecho (a)]",0.5,W5="Satisfecho (a)",1)</f>
        <v>0.5</v>
      </c>
      <c r="AW5" s="24" cm="1">
        <f t="array" ref="AW5">_xlfn.IFS(X5="Sí",0,X5="No",1,X5="Prefieron no contestar",0.5)</f>
        <v>0</v>
      </c>
    </row>
    <row r="6" spans="1:49" x14ac:dyDescent="0.2">
      <c r="A6" s="17">
        <v>118494627395</v>
      </c>
      <c r="B6" s="8" t="s">
        <v>10</v>
      </c>
      <c r="C6" s="8" t="s">
        <v>189</v>
      </c>
      <c r="D6" s="8" t="s">
        <v>86</v>
      </c>
      <c r="E6" s="8" t="s">
        <v>74</v>
      </c>
      <c r="F6" s="8" t="s">
        <v>1453</v>
      </c>
      <c r="G6" s="8" t="s">
        <v>86</v>
      </c>
      <c r="H6" s="8" t="s">
        <v>88</v>
      </c>
      <c r="I6" s="8" t="s">
        <v>1425</v>
      </c>
      <c r="J6" s="8" t="s">
        <v>1427</v>
      </c>
      <c r="K6" s="8" t="s">
        <v>1428</v>
      </c>
      <c r="L6" s="8" t="s">
        <v>94</v>
      </c>
      <c r="M6" s="8" t="s">
        <v>1430</v>
      </c>
      <c r="N6" s="8" t="s">
        <v>99</v>
      </c>
      <c r="O6" s="8" t="s">
        <v>103</v>
      </c>
      <c r="P6" s="8" t="s">
        <v>107</v>
      </c>
      <c r="Q6" s="24" t="s">
        <v>1438</v>
      </c>
      <c r="R6" s="24" t="s">
        <v>114</v>
      </c>
      <c r="S6" s="24" t="s">
        <v>1439</v>
      </c>
      <c r="T6" s="8" t="s">
        <v>1454</v>
      </c>
      <c r="U6" s="8" t="s">
        <v>130</v>
      </c>
      <c r="V6" s="8" t="s">
        <v>86</v>
      </c>
      <c r="W6" s="24" t="s">
        <v>624</v>
      </c>
      <c r="X6" s="24" t="s">
        <v>86</v>
      </c>
      <c r="Y6" s="5"/>
      <c r="Z6" s="64">
        <v>118494627395</v>
      </c>
      <c r="AA6" s="24" t="s">
        <v>10</v>
      </c>
      <c r="AB6" s="24" cm="1">
        <f t="array" ref="AB6">_xlfn.IFS(C6="Fue fácil",1,C6="Más o menos (ni fácil ni difícil)",0.5,C6="Fue difícil",0)</f>
        <v>1</v>
      </c>
      <c r="AC6" s="24" cm="1">
        <f t="array" ref="AC6">_xlfn.IFS(D6="Sí",1,D6="No",0)</f>
        <v>0</v>
      </c>
      <c r="AD6" s="24" cm="1">
        <f t="array" ref="AD6">_xlfn.IFS(E6="Sí las conozco",1,E6="No las conozco",0)</f>
        <v>0</v>
      </c>
      <c r="AE6" s="24" cm="1">
        <f t="array" ref="AE6">_xlfn.IFS(F6="No teníamos pensado hacer el trámite",0,F6="Sí teníamos pensado hacer el trámite",1)</f>
        <v>1</v>
      </c>
      <c r="AF6" s="24" cm="1">
        <f t="array" ref="AF6">_xlfn.IFS(G6="Sí",1,G6="No",0)</f>
        <v>0</v>
      </c>
      <c r="AG6" s="24" cm="1">
        <f t="array" ref="AG6">_xlfn.IFS(H6="Es fácil",1,H6="Más o menos (no es ni fácil ni difícil)",0.5,H6="Es difícil",0)</f>
        <v>0.5</v>
      </c>
      <c r="AH6" s="24" cm="1">
        <f t="array" ref="AH6">_xlfn.IFS(I6="Cuando realicé el trámite para obtener la anuencia de protección civil en este municipio sí recibí toda la orientación que necesité para poder concluir el trámite",1,I6="Cuando realicé el trámite para obtener la anuencia de protección civil en este municipio no recibí toda la orientación que necesité para poder concluir el trámite",0)</f>
        <v>0</v>
      </c>
      <c r="AI6" s="24" cm="1">
        <f t="array" ref="AI6">_xlfn.IFS(J6="Sí tienen la capacitación y los conocimientos suficientes para atender a las y los ciudadanos",1,J6="No tienen la capacitación ni los conocimientos suficientes para atender a las y los ciudadanos",0)</f>
        <v>0</v>
      </c>
      <c r="AJ6" s="24" cm="1">
        <f t="array" ref="AJ6">_xlfn.IFS(K6="Sí sabía",1,K6="No sabía",0)</f>
        <v>1</v>
      </c>
      <c r="AK6" s="24" cm="1">
        <f t="array" ref="AK6">_xlfn.IFS(L6="Muy probable",1,L6="No sé",0.5,L6="Nada probable",0)</f>
        <v>1</v>
      </c>
      <c r="AL6" s="24" cm="1">
        <f t="array" ref="AL6">_xlfn.IFS(M6="Le temo a la sanción por no tener la anuencia de protección civil de mi empresa/ negocio",1,M6="No le temo a la sanción por no tener la anuencia de protección civil de mi empresa/ negocio",0)</f>
        <v>1</v>
      </c>
      <c r="AM6" s="24" cm="1">
        <f t="array" ref="AM6">_xlfn.IFS(N6="Es más fácil",1,N6="Es igual",0.5,N6="Es más difícil",0)</f>
        <v>1</v>
      </c>
      <c r="AN6" s="24" cm="1">
        <f t="array" ref="AN6">_xlfn.IFS(O6="Pocos",1,O6="Los necesarios (ni muchos ni pocos)",0.5,O6="Muchos",0)</f>
        <v>0.5</v>
      </c>
      <c r="AO6" s="24" cm="1">
        <f t="array" ref="AO6">_xlfn.IFS(P6="Barato",1,P6="Justo (ni caro ni barato)",0.5,P6="Caro",0)</f>
        <v>0</v>
      </c>
      <c r="AP6" s="24" cm="1">
        <f t="array" ref="AP6">_xlfn.IFS(Q6="Menos de 1 hora",1,Q6="Entre 2 y 3 horas",0.8,Q6="Entre 3 y 24 horas",0.6, Q6="Me tomó entre 1 y 3 días",0.5, Q6="Me tomó aproximadamente una semana",0.5, Q6="Me tomó aproximadamente 2 semanas",0.4, Q6="Me tomo aproximadamente 1 mes",0.2, Q6="Me tomó cerca de 2 meses o más",0)</f>
        <v>0</v>
      </c>
      <c r="AQ6" s="24" cm="1">
        <f t="array" ref="AQ6">_xlfn.IFS(R6="Poco",1,R6="Normal (ni mucho no poco)",0.5,R6="Mucho",0)</f>
        <v>1</v>
      </c>
      <c r="AR6" s="24" cm="1">
        <f t="array" ref="AR6">_xlfn.IFS(S6="Satisfecho(a)",1,S6="Normal (ni satisfecho ni insatisfecho)",0.5,S6="Insatisfecho(a)",0)</f>
        <v>1</v>
      </c>
      <c r="AS6" s="24" cm="1">
        <f t="array" ref="AS6">_xlfn.IFS(T6="Todas las personas empresarias reciben el mismo trato",1,T6="No estoy segura (o)",0.5,T6="Hay personas empresarias que reciben un trato diferente",0)</f>
        <v>0</v>
      </c>
      <c r="AT6" s="24" cm="1">
        <f t="array" ref="AT6">_xlfn.IFS(U6="Es malo",0,U6="Es regular (ni bueno ni malo)",0.5,U6="Es bueno",1)</f>
        <v>0</v>
      </c>
      <c r="AU6" s="24" cm="1">
        <f t="array" ref="AU6">_xlfn.IFS(V6="Sí",1,V6="No",0,V6="No sé/no recuerdo",0.5)</f>
        <v>0</v>
      </c>
      <c r="AV6" s="24"/>
      <c r="AW6" s="24" cm="1">
        <f t="array" ref="AW6">_xlfn.IFS(X6="Sí",0,X6="No",1,X6="Prefieron no contestar",0.5)</f>
        <v>1</v>
      </c>
    </row>
    <row r="7" spans="1:49" x14ac:dyDescent="0.2">
      <c r="A7" s="17">
        <v>118493462810</v>
      </c>
      <c r="B7" s="8" t="s">
        <v>14</v>
      </c>
      <c r="C7" s="8" t="s">
        <v>177</v>
      </c>
      <c r="D7" s="8" t="s">
        <v>86</v>
      </c>
      <c r="E7" s="8" t="s">
        <v>73</v>
      </c>
      <c r="F7" s="8" t="s">
        <v>1453</v>
      </c>
      <c r="G7" s="8" t="s">
        <v>86</v>
      </c>
      <c r="H7" s="8" t="s">
        <v>88</v>
      </c>
      <c r="I7" s="8" t="s">
        <v>1425</v>
      </c>
      <c r="J7" s="8" t="s">
        <v>1427</v>
      </c>
      <c r="K7" s="8" t="s">
        <v>1428</v>
      </c>
      <c r="L7" s="8" t="s">
        <v>94</v>
      </c>
      <c r="M7" s="8" t="s">
        <v>1430</v>
      </c>
      <c r="N7" s="8" t="s">
        <v>100</v>
      </c>
      <c r="O7" s="8" t="s">
        <v>104</v>
      </c>
      <c r="P7" s="8" t="s">
        <v>107</v>
      </c>
      <c r="Q7" s="24" t="s">
        <v>1438</v>
      </c>
      <c r="R7" s="24" t="s">
        <v>116</v>
      </c>
      <c r="S7" s="24" t="s">
        <v>1440</v>
      </c>
      <c r="T7" s="8" t="s">
        <v>1454</v>
      </c>
      <c r="U7" s="8" t="s">
        <v>130</v>
      </c>
      <c r="V7" s="8" t="s">
        <v>85</v>
      </c>
      <c r="W7" s="24" t="s">
        <v>1447</v>
      </c>
      <c r="X7" s="24" t="s">
        <v>85</v>
      </c>
      <c r="Y7" s="5"/>
      <c r="Z7" s="64">
        <v>118493462810</v>
      </c>
      <c r="AA7" s="24" t="s">
        <v>14</v>
      </c>
      <c r="AB7" s="24" cm="1">
        <f t="array" ref="AB7">_xlfn.IFS(C7="Fue fácil",1,C7="Más o menos (ni fácil ni difícil)",0.5,C7="Fue difícil",0)</f>
        <v>0.5</v>
      </c>
      <c r="AC7" s="24" cm="1">
        <f t="array" ref="AC7">_xlfn.IFS(D7="Sí",1,D7="No",0)</f>
        <v>0</v>
      </c>
      <c r="AD7" s="24" cm="1">
        <f t="array" ref="AD7">_xlfn.IFS(E7="Sí las conozco",1,E7="No las conozco",0)</f>
        <v>1</v>
      </c>
      <c r="AE7" s="24" cm="1">
        <f t="array" ref="AE7">_xlfn.IFS(F7="No teníamos pensado hacer el trámite",0,F7="Sí teníamos pensado hacer el trámite",1)</f>
        <v>1</v>
      </c>
      <c r="AF7" s="24" cm="1">
        <f t="array" ref="AF7">_xlfn.IFS(G7="Sí",1,G7="No",0)</f>
        <v>0</v>
      </c>
      <c r="AG7" s="24" cm="1">
        <f t="array" ref="AG7">_xlfn.IFS(H7="Es fácil",1,H7="Más o menos (no es ni fácil ni difícil)",0.5,H7="Es difícil",0)</f>
        <v>0.5</v>
      </c>
      <c r="AH7" s="24" cm="1">
        <f t="array" ref="AH7">_xlfn.IFS(I7="Cuando realicé el trámite para obtener la anuencia de protección civil en este municipio sí recibí toda la orientación que necesité para poder concluir el trámite",1,I7="Cuando realicé el trámite para obtener la anuencia de protección civil en este municipio no recibí toda la orientación que necesité para poder concluir el trámite",0)</f>
        <v>0</v>
      </c>
      <c r="AI7" s="24" cm="1">
        <f t="array" ref="AI7">_xlfn.IFS(J7="Sí tienen la capacitación y los conocimientos suficientes para atender a las y los ciudadanos",1,J7="No tienen la capacitación ni los conocimientos suficientes para atender a las y los ciudadanos",0)</f>
        <v>0</v>
      </c>
      <c r="AJ7" s="24" cm="1">
        <f t="array" ref="AJ7">_xlfn.IFS(K7="Sí sabía",1,K7="No sabía",0)</f>
        <v>1</v>
      </c>
      <c r="AK7" s="24" cm="1">
        <f t="array" ref="AK7">_xlfn.IFS(L7="Muy probable",1,L7="No sé",0.5,L7="Nada probable",0)</f>
        <v>1</v>
      </c>
      <c r="AL7" s="24" cm="1">
        <f t="array" ref="AL7">_xlfn.IFS(M7="Le temo a la sanción por no tener la anuencia de protección civil de mi empresa/ negocio",1,M7="No le temo a la sanción por no tener la anuencia de protección civil de mi empresa/ negocio",0)</f>
        <v>1</v>
      </c>
      <c r="AM7" s="24" cm="1">
        <f t="array" ref="AM7">_xlfn.IFS(N7="Es más fácil",1,N7="Es igual",0.5,N7="Es más difícil",0)</f>
        <v>0.5</v>
      </c>
      <c r="AN7" s="24" cm="1">
        <f t="array" ref="AN7">_xlfn.IFS(O7="Pocos",1,O7="Los necesarios (ni muchos ni pocos)",0.5,O7="Muchos",0)</f>
        <v>0</v>
      </c>
      <c r="AO7" s="24" cm="1">
        <f t="array" ref="AO7">_xlfn.IFS(P7="Barato",1,P7="Justo (ni caro ni barato)",0.5,P7="Caro",0)</f>
        <v>0</v>
      </c>
      <c r="AP7" s="24" cm="1">
        <f t="array" ref="AP7">_xlfn.IFS(Q7="Menos de 1 hora",1,Q7="Entre 2 y 3 horas",0.8,Q7="Entre 3 y 24 horas",0.6, Q7="Me tomó entre 1 y 3 días",0.5, Q7="Me tomó aproximadamente una semana",0.5, Q7="Me tomó aproximadamente 2 semanas",0.4, Q7="Me tomo aproximadamente 1 mes",0.2, Q7="Me tomó cerca de 2 meses o más",0)</f>
        <v>0</v>
      </c>
      <c r="AQ7" s="24" cm="1">
        <f t="array" ref="AQ7">_xlfn.IFS(R7="Poco",1,R7="Normal (ni mucho no poco)",0.5,R7="Mucho",0)</f>
        <v>0</v>
      </c>
      <c r="AR7" s="24" cm="1">
        <f t="array" ref="AR7">_xlfn.IFS(S7="Satisfecho(a)",1,S7="Normal (ni satisfecho ni insatisfecho)",0.5,S7="Insatisfecho(a)",0)</f>
        <v>0</v>
      </c>
      <c r="AS7" s="24" cm="1">
        <f t="array" ref="AS7">_xlfn.IFS(T7="Todas las personas empresarias reciben el mismo trato",1,T7="No estoy segura (o)",0.5,T7="Hay personas empresarias que reciben un trato diferente",0)</f>
        <v>0</v>
      </c>
      <c r="AT7" s="24" cm="1">
        <f t="array" ref="AT7">_xlfn.IFS(U7="Es malo",0,U7="Es regular (ni bueno ni malo)",0.5,U7="Es bueno",1)</f>
        <v>0</v>
      </c>
      <c r="AU7" s="24" cm="1">
        <f t="array" ref="AU7">_xlfn.IFS(V7="Sí",1,V7="No",0,V7="No sé/no recuerdo",0.5)</f>
        <v>1</v>
      </c>
      <c r="AV7" s="24" cm="1">
        <f t="array" ref="AV7">_xlfn.IFS(W7="Insatisfecho (a)",0,W7="Normal [ni satisfecho (a) ni insatisfecho (a)]",0.5,W7="Satisfecho (a)",1)</f>
        <v>0</v>
      </c>
      <c r="AW7" s="24" cm="1">
        <f t="array" ref="AW7">_xlfn.IFS(X7="Sí",0,X7="No",1,X7="Prefieron no contestar",0.5)</f>
        <v>0</v>
      </c>
    </row>
    <row r="8" spans="1:49" x14ac:dyDescent="0.2">
      <c r="A8" s="17">
        <v>118490337462</v>
      </c>
      <c r="B8" s="8"/>
      <c r="C8" s="8" t="s">
        <v>624</v>
      </c>
      <c r="D8" s="8"/>
      <c r="E8" s="8" t="s">
        <v>624</v>
      </c>
      <c r="F8" s="8"/>
      <c r="G8" s="8" t="s">
        <v>624</v>
      </c>
      <c r="H8" s="8" t="s">
        <v>624</v>
      </c>
      <c r="I8" s="8" t="s">
        <v>624</v>
      </c>
      <c r="J8" s="8" t="s">
        <v>624</v>
      </c>
      <c r="K8" s="8" t="s">
        <v>624</v>
      </c>
      <c r="L8" s="8" t="s">
        <v>624</v>
      </c>
      <c r="M8" s="8" t="s">
        <v>624</v>
      </c>
      <c r="N8" s="8" t="s">
        <v>624</v>
      </c>
      <c r="O8" s="8" t="s">
        <v>624</v>
      </c>
      <c r="P8" s="8" t="s">
        <v>624</v>
      </c>
      <c r="Q8" s="24" t="s">
        <v>624</v>
      </c>
      <c r="R8" s="24" t="s">
        <v>624</v>
      </c>
      <c r="S8" s="24" t="s">
        <v>624</v>
      </c>
      <c r="T8" s="8"/>
      <c r="U8" s="8" t="s">
        <v>624</v>
      </c>
      <c r="V8" s="8" t="s">
        <v>624</v>
      </c>
      <c r="W8" s="24" t="s">
        <v>624</v>
      </c>
      <c r="X8" s="24"/>
      <c r="Y8" s="5"/>
      <c r="Z8" s="64">
        <v>118490337462</v>
      </c>
      <c r="AA8" s="24"/>
      <c r="AB8" s="24" t="e" cm="1">
        <f t="array" ref="AB8">_xlfn.IFS(C8="Fue fácil",1,C8="Más o menos (ni fácil ni difícil)",0.5,C8="Fue difícil",0)</f>
        <v>#N/A</v>
      </c>
      <c r="AC8" s="24" t="e" cm="1">
        <f t="array" ref="AC8">_xlfn.IFS(D8="Sí",1,D8="No",0)</f>
        <v>#N/A</v>
      </c>
      <c r="AD8" s="24" t="e" cm="1">
        <f t="array" ref="AD8">_xlfn.IFS(E8="Sí las conozco",1,E8="No las conozco",0)</f>
        <v>#N/A</v>
      </c>
      <c r="AE8" s="24" t="e" cm="1">
        <f t="array" ref="AE8">_xlfn.IFS(F8="No teníamos pensado hacer el trámite",0,F8="Sí teníamos pensado hacer el trámite",1)</f>
        <v>#N/A</v>
      </c>
      <c r="AF8" s="24" t="e" cm="1">
        <f t="array" ref="AF8">_xlfn.IFS(G8="Sí",1,G8="No",0)</f>
        <v>#N/A</v>
      </c>
      <c r="AG8" s="24" t="e" cm="1">
        <f t="array" ref="AG8">_xlfn.IFS(H8="Es fácil",1,H8="Más o menos (no es ni fácil ni difícil)",0.5,H8="Es difícil",0)</f>
        <v>#N/A</v>
      </c>
      <c r="AH8" s="24" t="e" cm="1">
        <f t="array" ref="AH8">_xlfn.IFS(I8="Cuando realicé el trámite para obtener la anuencia de protección civil en este municipio sí recibí toda la orientación que necesité para poder concluir el trámite",1,I8="Cuando realicé el trámite para obtener la anuencia de protección civil en este municipio no recibí toda la orientación que necesité para poder concluir el trámite",0)</f>
        <v>#N/A</v>
      </c>
      <c r="AI8" s="24" t="e" cm="1">
        <f t="array" ref="AI8">_xlfn.IFS(J8="Sí tienen la capacitación y los conocimientos suficientes para atender a las y los ciudadanos",1,J8="No tienen la capacitación ni los conocimientos suficientes para atender a las y los ciudadanos",0)</f>
        <v>#N/A</v>
      </c>
      <c r="AJ8" s="24" t="e" cm="1">
        <f t="array" ref="AJ8">_xlfn.IFS(K8="Sí sabía",1,K8="No sabía",0)</f>
        <v>#N/A</v>
      </c>
      <c r="AK8" s="24" t="e" cm="1">
        <f t="array" ref="AK8">_xlfn.IFS(L8="Muy probable",1,L8="No sé",0.5,L8="Nada probable",0)</f>
        <v>#N/A</v>
      </c>
      <c r="AL8" s="24" t="e" cm="1">
        <f t="array" ref="AL8">_xlfn.IFS(M8="Le temo a la sanción por no tener la anuencia de protección civil de mi empresa/ negocio",1,M8="No le temo a la sanción por no tener la anuencia de protección civil de mi empresa/ negocio",0)</f>
        <v>#N/A</v>
      </c>
      <c r="AM8" s="24" t="e" cm="1">
        <f t="array" ref="AM8">_xlfn.IFS(N8="Es más fácil",1,N8="Es igual",0.5,N8="Es más difícil",0)</f>
        <v>#N/A</v>
      </c>
      <c r="AN8" s="24" t="e" cm="1">
        <f t="array" ref="AN8">_xlfn.IFS(O8="Pocos",1,O8="Los necesarios (ni muchos ni pocos)",0.5,O8="Muchos",0)</f>
        <v>#N/A</v>
      </c>
      <c r="AO8" s="24" t="e" cm="1">
        <f t="array" ref="AO8">_xlfn.IFS(P8="Barato",1,P8="Justo (ni caro ni barato)",0.5,P8="Caro",0)</f>
        <v>#N/A</v>
      </c>
      <c r="AP8" s="24" t="e" cm="1">
        <f t="array" ref="AP8">_xlfn.IFS(Q8="Menos de 1 hora",1,Q8="Entre 2 y 3 horas",0.8,Q8="Entre 3 y 24 horas",0.6, Q8="Me tomó entre 1 y 3 días",0.5, Q8="Me tomó aproximadamente una semana",0.5, Q8="Me tomó aproximadamente 2 semanas",0.4, Q8="Me tomo aproximadamente 1 mes",0.2, Q8="Me tomó cerca de 2 meses o más",0)</f>
        <v>#N/A</v>
      </c>
      <c r="AQ8" s="24" t="e" cm="1">
        <f t="array" ref="AQ8">_xlfn.IFS(R8="Poco",1,R8="Normal (ni mucho no poco)",0.5,R8="Mucho",0)</f>
        <v>#N/A</v>
      </c>
      <c r="AR8" s="24" t="e" cm="1">
        <f t="array" ref="AR8">_xlfn.IFS(S8="Satisfecho(a)",1,S8="Normal (ni satisfecho ni insatisfecho)",0.5,S8="Insatisfecho(a)",0)</f>
        <v>#N/A</v>
      </c>
      <c r="AS8" s="24" t="e" cm="1">
        <f t="array" ref="AS8">_xlfn.IFS(T8="Todas las personas empresarias reciben el mismo trato",1,T8="No estoy segura (o)",0.5,T8="Hay personas empresarias que reciben un trato diferente",0)</f>
        <v>#N/A</v>
      </c>
      <c r="AT8" s="24" t="e" cm="1">
        <f t="array" ref="AT8">_xlfn.IFS(U8="Es malo",0,U8="Es regular (ni bueno ni malo)",0.5,U8="Es bueno",1)</f>
        <v>#N/A</v>
      </c>
      <c r="AU8" s="24" t="e" cm="1">
        <f t="array" ref="AU8">_xlfn.IFS(V8="Sí",1,V8="No",0,V8="No sé/no recuerdo",0.5)</f>
        <v>#N/A</v>
      </c>
      <c r="AV8" s="24" t="e" cm="1">
        <f t="array" ref="AV8">_xlfn.IFS(W8="Insatisfecho (a)",0,W8="Normal [ni satisfecho (a) ni insatisfecho (a)]",0.5,W8="Satisfecho (a)",1)</f>
        <v>#N/A</v>
      </c>
      <c r="AW8" s="24" t="e" cm="1">
        <f t="array" ref="AW8">_xlfn.IFS(X8="Sí",0,X8="No",1,X8="Prefieron no contestar",0.5)</f>
        <v>#N/A</v>
      </c>
    </row>
    <row r="9" spans="1:49" x14ac:dyDescent="0.2">
      <c r="A9" s="17">
        <v>118490076478</v>
      </c>
      <c r="B9" s="8"/>
      <c r="C9" s="8" t="s">
        <v>624</v>
      </c>
      <c r="D9" s="8"/>
      <c r="E9" s="8" t="s">
        <v>624</v>
      </c>
      <c r="F9" s="8"/>
      <c r="G9" s="8" t="s">
        <v>624</v>
      </c>
      <c r="H9" s="8" t="s">
        <v>624</v>
      </c>
      <c r="I9" s="8" t="s">
        <v>624</v>
      </c>
      <c r="J9" s="8" t="s">
        <v>624</v>
      </c>
      <c r="K9" s="8" t="s">
        <v>624</v>
      </c>
      <c r="L9" s="8" t="s">
        <v>624</v>
      </c>
      <c r="M9" s="8" t="s">
        <v>624</v>
      </c>
      <c r="N9" s="8" t="s">
        <v>624</v>
      </c>
      <c r="O9" s="8" t="s">
        <v>624</v>
      </c>
      <c r="P9" s="8" t="s">
        <v>624</v>
      </c>
      <c r="Q9" s="24" t="s">
        <v>624</v>
      </c>
      <c r="R9" s="24" t="s">
        <v>624</v>
      </c>
      <c r="S9" s="24" t="s">
        <v>624</v>
      </c>
      <c r="T9" s="8"/>
      <c r="U9" s="8" t="s">
        <v>624</v>
      </c>
      <c r="V9" s="8" t="s">
        <v>624</v>
      </c>
      <c r="W9" s="24" t="s">
        <v>624</v>
      </c>
      <c r="X9" s="24"/>
      <c r="Y9" s="5"/>
      <c r="Z9" s="64">
        <v>118490076478</v>
      </c>
      <c r="AA9" s="24"/>
      <c r="AB9" s="24" t="e" cm="1">
        <f t="array" ref="AB9">_xlfn.IFS(C9="Fue fácil",1,C9="Más o menos (ni fácil ni difícil)",0.5,C9="Fue difícil",0)</f>
        <v>#N/A</v>
      </c>
      <c r="AC9" s="24" t="e" cm="1">
        <f t="array" ref="AC9">_xlfn.IFS(D9="Sí",1,D9="No",0)</f>
        <v>#N/A</v>
      </c>
      <c r="AD9" s="24" t="e" cm="1">
        <f t="array" ref="AD9">_xlfn.IFS(E9="Sí las conozco",1,E9="No las conozco",0)</f>
        <v>#N/A</v>
      </c>
      <c r="AE9" s="24" t="e" cm="1">
        <f t="array" ref="AE9">_xlfn.IFS(F9="No teníamos pensado hacer el trámite",0,F9="Sí teníamos pensado hacer el trámite",1)</f>
        <v>#N/A</v>
      </c>
      <c r="AF9" s="24" t="e" cm="1">
        <f t="array" ref="AF9">_xlfn.IFS(G9="Sí",1,G9="No",0)</f>
        <v>#N/A</v>
      </c>
      <c r="AG9" s="24" t="e" cm="1">
        <f t="array" ref="AG9">_xlfn.IFS(H9="Es fácil",1,H9="Más o menos (no es ni fácil ni difícil)",0.5,H9="Es difícil",0)</f>
        <v>#N/A</v>
      </c>
      <c r="AH9" s="24" t="e" cm="1">
        <f t="array" ref="AH9">_xlfn.IFS(I9="Cuando realicé el trámite para obtener la anuencia de protección civil en este municipio sí recibí toda la orientación que necesité para poder concluir el trámite",1,I9="Cuando realicé el trámite para obtener la anuencia de protección civil en este municipio no recibí toda la orientación que necesité para poder concluir el trámite",0)</f>
        <v>#N/A</v>
      </c>
      <c r="AI9" s="24" t="e" cm="1">
        <f t="array" ref="AI9">_xlfn.IFS(J9="Sí tienen la capacitación y los conocimientos suficientes para atender a las y los ciudadanos",1,J9="No tienen la capacitación ni los conocimientos suficientes para atender a las y los ciudadanos",0)</f>
        <v>#N/A</v>
      </c>
      <c r="AJ9" s="24" t="e" cm="1">
        <f t="array" ref="AJ9">_xlfn.IFS(K9="Sí sabía",1,K9="No sabía",0)</f>
        <v>#N/A</v>
      </c>
      <c r="AK9" s="24" t="e" cm="1">
        <f t="array" ref="AK9">_xlfn.IFS(L9="Muy probable",1,L9="No sé",0.5,L9="Nada probable",0)</f>
        <v>#N/A</v>
      </c>
      <c r="AL9" s="24" t="e" cm="1">
        <f t="array" ref="AL9">_xlfn.IFS(M9="Le temo a la sanción por no tener la anuencia de protección civil de mi empresa/ negocio",1,M9="No le temo a la sanción por no tener la anuencia de protección civil de mi empresa/ negocio",0)</f>
        <v>#N/A</v>
      </c>
      <c r="AM9" s="24" t="e" cm="1">
        <f t="array" ref="AM9">_xlfn.IFS(N9="Es más fácil",1,N9="Es igual",0.5,N9="Es más difícil",0)</f>
        <v>#N/A</v>
      </c>
      <c r="AN9" s="24" t="e" cm="1">
        <f t="array" ref="AN9">_xlfn.IFS(O9="Pocos",1,O9="Los necesarios (ni muchos ni pocos)",0.5,O9="Muchos",0)</f>
        <v>#N/A</v>
      </c>
      <c r="AO9" s="24" t="e" cm="1">
        <f t="array" ref="AO9">_xlfn.IFS(P9="Barato",1,P9="Justo (ni caro ni barato)",0.5,P9="Caro",0)</f>
        <v>#N/A</v>
      </c>
      <c r="AP9" s="24" t="e" cm="1">
        <f t="array" ref="AP9">_xlfn.IFS(Q9="Menos de 1 hora",1,Q9="Entre 2 y 3 horas",0.8,Q9="Entre 3 y 24 horas",0.6, Q9="Me tomó entre 1 y 3 días",0.5, Q9="Me tomó aproximadamente una semana",0.5, Q9="Me tomó aproximadamente 2 semanas",0.4, Q9="Me tomo aproximadamente 1 mes",0.2, Q9="Me tomó cerca de 2 meses o más",0)</f>
        <v>#N/A</v>
      </c>
      <c r="AQ9" s="24" t="e" cm="1">
        <f t="array" ref="AQ9">_xlfn.IFS(R9="Poco",1,R9="Normal (ni mucho no poco)",0.5,R9="Mucho",0)</f>
        <v>#N/A</v>
      </c>
      <c r="AR9" s="24" t="e" cm="1">
        <f t="array" ref="AR9">_xlfn.IFS(S9="Satisfecho(a)",1,S9="Normal (ni satisfecho ni insatisfecho)",0.5,S9="Insatisfecho(a)",0)</f>
        <v>#N/A</v>
      </c>
      <c r="AS9" s="24" t="e" cm="1">
        <f t="array" ref="AS9">_xlfn.IFS(T9="Todas las personas empresarias reciben el mismo trato",1,T9="No estoy segura (o)",0.5,T9="Hay personas empresarias que reciben un trato diferente",0)</f>
        <v>#N/A</v>
      </c>
      <c r="AT9" s="24" t="e" cm="1">
        <f t="array" ref="AT9">_xlfn.IFS(U9="Es malo",0,U9="Es regular (ni bueno ni malo)",0.5,U9="Es bueno",1)</f>
        <v>#N/A</v>
      </c>
      <c r="AU9" s="24" t="e" cm="1">
        <f t="array" ref="AU9">_xlfn.IFS(V9="Sí",1,V9="No",0,V9="No sé/no recuerdo",0.5)</f>
        <v>#N/A</v>
      </c>
      <c r="AV9" s="24" t="e" cm="1">
        <f t="array" ref="AV9">_xlfn.IFS(W9="Insatisfecho (a)",0,W9="Normal [ni satisfecho (a) ni insatisfecho (a)]",0.5,W9="Satisfecho (a)",1)</f>
        <v>#N/A</v>
      </c>
      <c r="AW9" s="24" t="e" cm="1">
        <f t="array" ref="AW9">_xlfn.IFS(X9="Sí",0,X9="No",1,X9="Prefieron no contestar",0.5)</f>
        <v>#N/A</v>
      </c>
    </row>
    <row r="10" spans="1:49" x14ac:dyDescent="0.2">
      <c r="A10" s="17">
        <v>118485278284</v>
      </c>
      <c r="B10" s="8" t="s">
        <v>10</v>
      </c>
      <c r="C10" s="8" t="s">
        <v>177</v>
      </c>
      <c r="D10" s="8" t="s">
        <v>85</v>
      </c>
      <c r="E10" s="8" t="s">
        <v>73</v>
      </c>
      <c r="F10" s="8" t="s">
        <v>1453</v>
      </c>
      <c r="G10" s="8" t="s">
        <v>624</v>
      </c>
      <c r="H10" s="8" t="s">
        <v>624</v>
      </c>
      <c r="I10" s="8" t="s">
        <v>624</v>
      </c>
      <c r="J10" s="8" t="s">
        <v>624</v>
      </c>
      <c r="K10" s="8" t="s">
        <v>624</v>
      </c>
      <c r="L10" s="8" t="s">
        <v>624</v>
      </c>
      <c r="M10" s="8" t="s">
        <v>624</v>
      </c>
      <c r="N10" s="8" t="s">
        <v>624</v>
      </c>
      <c r="O10" s="8" t="s">
        <v>624</v>
      </c>
      <c r="P10" s="8" t="s">
        <v>624</v>
      </c>
      <c r="Q10" s="24" t="s">
        <v>624</v>
      </c>
      <c r="R10" s="24" t="s">
        <v>624</v>
      </c>
      <c r="S10" s="24" t="s">
        <v>624</v>
      </c>
      <c r="T10" s="8"/>
      <c r="U10" s="8" t="s">
        <v>624</v>
      </c>
      <c r="V10" s="8" t="s">
        <v>624</v>
      </c>
      <c r="W10" s="24" t="s">
        <v>624</v>
      </c>
      <c r="X10" s="24"/>
      <c r="Y10" s="5"/>
      <c r="Z10" s="64">
        <v>118485278284</v>
      </c>
      <c r="AA10" s="24" t="s">
        <v>10</v>
      </c>
      <c r="AB10" s="24" cm="1">
        <f t="array" ref="AB10">_xlfn.IFS(C10="Fue fácil",1,C10="Más o menos (ni fácil ni difícil)",0.5,C10="Fue difícil",0)</f>
        <v>0.5</v>
      </c>
      <c r="AC10" s="24" cm="1">
        <f t="array" ref="AC10">_xlfn.IFS(D10="Sí",1,D10="No",0)</f>
        <v>1</v>
      </c>
      <c r="AD10" s="24" cm="1">
        <f t="array" ref="AD10">_xlfn.IFS(E10="Sí las conozco",1,E10="No las conozco",0)</f>
        <v>1</v>
      </c>
      <c r="AE10" s="24" cm="1">
        <f t="array" ref="AE10">_xlfn.IFS(F10="No teníamos pensado hacer el trámite",0,F10="Sí teníamos pensado hacer el trámite",1)</f>
        <v>1</v>
      </c>
      <c r="AF10" s="24" t="e" cm="1">
        <f t="array" ref="AF10">_xlfn.IFS(G10="Sí",1,G10="No",0)</f>
        <v>#N/A</v>
      </c>
      <c r="AG10" s="24" t="e" cm="1">
        <f t="array" ref="AG10">_xlfn.IFS(H10="Es fácil",1,H10="Más o menos (no es ni fácil ni difícil)",0.5,H10="Es difícil",0)</f>
        <v>#N/A</v>
      </c>
      <c r="AH10" s="24" t="e" cm="1">
        <f t="array" ref="AH10">_xlfn.IFS(I10="Cuando realicé el trámite para obtener la anuencia de protección civil en este municipio sí recibí toda la orientación que necesité para poder concluir el trámite",1,I10="Cuando realicé el trámite para obtener la anuencia de protección civil en este municipio no recibí toda la orientación que necesité para poder concluir el trámite",0)</f>
        <v>#N/A</v>
      </c>
      <c r="AI10" s="24" t="e" cm="1">
        <f t="array" ref="AI10">_xlfn.IFS(J10="Sí tienen la capacitación y los conocimientos suficientes para atender a las y los ciudadanos",1,J10="No tienen la capacitación ni los conocimientos suficientes para atender a las y los ciudadanos",0)</f>
        <v>#N/A</v>
      </c>
      <c r="AJ10" s="24" t="e" cm="1">
        <f t="array" ref="AJ10">_xlfn.IFS(K10="Sí sabía",1,K10="No sabía",0)</f>
        <v>#N/A</v>
      </c>
      <c r="AK10" s="24" t="e" cm="1">
        <f t="array" ref="AK10">_xlfn.IFS(L10="Muy probable",1,L10="No sé",0.5,L10="Nada probable",0)</f>
        <v>#N/A</v>
      </c>
      <c r="AL10" s="24" t="e" cm="1">
        <f t="array" ref="AL10">_xlfn.IFS(M10="Le temo a la sanción por no tener la anuencia de protección civil de mi empresa/ negocio",1,M10="No le temo a la sanción por no tener la anuencia de protección civil de mi empresa/ negocio",0)</f>
        <v>#N/A</v>
      </c>
      <c r="AM10" s="24" t="e" cm="1">
        <f t="array" ref="AM10">_xlfn.IFS(N10="Es más fácil",1,N10="Es igual",0.5,N10="Es más difícil",0)</f>
        <v>#N/A</v>
      </c>
      <c r="AN10" s="24" t="e" cm="1">
        <f t="array" ref="AN10">_xlfn.IFS(O10="Pocos",1,O10="Los necesarios (ni muchos ni pocos)",0.5,O10="Muchos",0)</f>
        <v>#N/A</v>
      </c>
      <c r="AO10" s="24" t="e" cm="1">
        <f t="array" ref="AO10">_xlfn.IFS(P10="Barato",1,P10="Justo (ni caro ni barato)",0.5,P10="Caro",0)</f>
        <v>#N/A</v>
      </c>
      <c r="AP10" s="24" t="e" cm="1">
        <f t="array" ref="AP10">_xlfn.IFS(Q10="Menos de 1 hora",1,Q10="Entre 2 y 3 horas",0.8,Q10="Entre 3 y 24 horas",0.6, Q10="Me tomó entre 1 y 3 días",0.5, Q10="Me tomó aproximadamente una semana",0.5, Q10="Me tomó aproximadamente 2 semanas",0.4, Q10="Me tomo aproximadamente 1 mes",0.2, Q10="Me tomó cerca de 2 meses o más",0)</f>
        <v>#N/A</v>
      </c>
      <c r="AQ10" s="24" t="e" cm="1">
        <f t="array" ref="AQ10">_xlfn.IFS(R10="Poco",1,R10="Normal (ni mucho no poco)",0.5,R10="Mucho",0)</f>
        <v>#N/A</v>
      </c>
      <c r="AR10" s="24" t="e" cm="1">
        <f t="array" ref="AR10">_xlfn.IFS(S10="Satisfecho(a)",1,S10="Normal (ni satisfecho ni insatisfecho)",0.5,S10="Insatisfecho(a)",0)</f>
        <v>#N/A</v>
      </c>
      <c r="AS10" s="24" t="e" cm="1">
        <f t="array" ref="AS10">_xlfn.IFS(T10="Todas las personas empresarias reciben el mismo trato",1,T10="No estoy segura (o)",0.5,T10="Hay personas empresarias que reciben un trato diferente",0)</f>
        <v>#N/A</v>
      </c>
      <c r="AT10" s="24" t="e" cm="1">
        <f t="array" ref="AT10">_xlfn.IFS(U10="Es malo",0,U10="Es regular (ni bueno ni malo)",0.5,U10="Es bueno",1)</f>
        <v>#N/A</v>
      </c>
      <c r="AU10" s="24" t="e" cm="1">
        <f t="array" ref="AU10">_xlfn.IFS(V10="Sí",1,V10="No",0,V10="No sé/no recuerdo",0.5)</f>
        <v>#N/A</v>
      </c>
      <c r="AV10" s="24" t="e" cm="1">
        <f t="array" ref="AV10">_xlfn.IFS(W10="Insatisfecho (a)",0,W10="Normal [ni satisfecho (a) ni insatisfecho (a)]",0.5,W10="Satisfecho (a)",1)</f>
        <v>#N/A</v>
      </c>
      <c r="AW10" s="24" t="e" cm="1">
        <f t="array" ref="AW10">_xlfn.IFS(X10="Sí",0,X10="No",1,X10="Prefieron no contestar",0.5)</f>
        <v>#N/A</v>
      </c>
    </row>
    <row r="11" spans="1:49" x14ac:dyDescent="0.2">
      <c r="A11" s="17">
        <v>118485219857</v>
      </c>
      <c r="B11" s="8"/>
      <c r="C11" s="8" t="s">
        <v>624</v>
      </c>
      <c r="D11" s="8"/>
      <c r="E11" s="8" t="s">
        <v>624</v>
      </c>
      <c r="F11" s="8"/>
      <c r="G11" s="8" t="s">
        <v>624</v>
      </c>
      <c r="H11" s="8" t="s">
        <v>624</v>
      </c>
      <c r="I11" s="8" t="s">
        <v>624</v>
      </c>
      <c r="J11" s="8" t="s">
        <v>624</v>
      </c>
      <c r="K11" s="8" t="s">
        <v>624</v>
      </c>
      <c r="L11" s="8" t="s">
        <v>624</v>
      </c>
      <c r="M11" s="8" t="s">
        <v>624</v>
      </c>
      <c r="N11" s="8" t="s">
        <v>624</v>
      </c>
      <c r="O11" s="8" t="s">
        <v>624</v>
      </c>
      <c r="P11" s="8" t="s">
        <v>624</v>
      </c>
      <c r="Q11" s="24" t="s">
        <v>624</v>
      </c>
      <c r="R11" s="24" t="s">
        <v>624</v>
      </c>
      <c r="S11" s="24" t="s">
        <v>624</v>
      </c>
      <c r="T11" s="8"/>
      <c r="U11" s="8" t="s">
        <v>624</v>
      </c>
      <c r="V11" s="8" t="s">
        <v>624</v>
      </c>
      <c r="W11" s="24" t="s">
        <v>624</v>
      </c>
      <c r="X11" s="24"/>
      <c r="Y11" s="5"/>
      <c r="Z11" s="64">
        <v>118485219857</v>
      </c>
      <c r="AA11" s="24"/>
      <c r="AB11" s="24" t="e" cm="1">
        <f t="array" ref="AB11">_xlfn.IFS(C11="Fue fácil",1,C11="Más o menos (ni fácil ni difícil)",0.5,C11="Fue difícil",0)</f>
        <v>#N/A</v>
      </c>
      <c r="AC11" s="24" t="e" cm="1">
        <f t="array" ref="AC11">_xlfn.IFS(D11="Sí",1,D11="No",0)</f>
        <v>#N/A</v>
      </c>
      <c r="AD11" s="24" t="e" cm="1">
        <f t="array" ref="AD11">_xlfn.IFS(E11="Sí las conozco",1,E11="No las conozco",0)</f>
        <v>#N/A</v>
      </c>
      <c r="AE11" s="24" t="e" cm="1">
        <f t="array" ref="AE11">_xlfn.IFS(F11="No teníamos pensado hacer el trámite",0,F11="Sí teníamos pensado hacer el trámite",1)</f>
        <v>#N/A</v>
      </c>
      <c r="AF11" s="24" t="e" cm="1">
        <f t="array" ref="AF11">_xlfn.IFS(G11="Sí",1,G11="No",0)</f>
        <v>#N/A</v>
      </c>
      <c r="AG11" s="24" t="e" cm="1">
        <f t="array" ref="AG11">_xlfn.IFS(H11="Es fácil",1,H11="Más o menos (no es ni fácil ni difícil)",0.5,H11="Es difícil",0)</f>
        <v>#N/A</v>
      </c>
      <c r="AH11" s="24" t="e" cm="1">
        <f t="array" ref="AH11">_xlfn.IFS(I11="Cuando realicé el trámite para obtener la anuencia de protección civil en este municipio sí recibí toda la orientación que necesité para poder concluir el trámite",1,I11="Cuando realicé el trámite para obtener la anuencia de protección civil en este municipio no recibí toda la orientación que necesité para poder concluir el trámite",0)</f>
        <v>#N/A</v>
      </c>
      <c r="AI11" s="24" t="e" cm="1">
        <f t="array" ref="AI11">_xlfn.IFS(J11="Sí tienen la capacitación y los conocimientos suficientes para atender a las y los ciudadanos",1,J11="No tienen la capacitación ni los conocimientos suficientes para atender a las y los ciudadanos",0)</f>
        <v>#N/A</v>
      </c>
      <c r="AJ11" s="24" t="e" cm="1">
        <f t="array" ref="AJ11">_xlfn.IFS(K11="Sí sabía",1,K11="No sabía",0)</f>
        <v>#N/A</v>
      </c>
      <c r="AK11" s="24" t="e" cm="1">
        <f t="array" ref="AK11">_xlfn.IFS(L11="Muy probable",1,L11="No sé",0.5,L11="Nada probable",0)</f>
        <v>#N/A</v>
      </c>
      <c r="AL11" s="24" t="e" cm="1">
        <f t="array" ref="AL11">_xlfn.IFS(M11="Le temo a la sanción por no tener la anuencia de protección civil de mi empresa/ negocio",1,M11="No le temo a la sanción por no tener la anuencia de protección civil de mi empresa/ negocio",0)</f>
        <v>#N/A</v>
      </c>
      <c r="AM11" s="24" t="e" cm="1">
        <f t="array" ref="AM11">_xlfn.IFS(N11="Es más fácil",1,N11="Es igual",0.5,N11="Es más difícil",0)</f>
        <v>#N/A</v>
      </c>
      <c r="AN11" s="24" t="e" cm="1">
        <f t="array" ref="AN11">_xlfn.IFS(O11="Pocos",1,O11="Los necesarios (ni muchos ni pocos)",0.5,O11="Muchos",0)</f>
        <v>#N/A</v>
      </c>
      <c r="AO11" s="24" t="e" cm="1">
        <f t="array" ref="AO11">_xlfn.IFS(P11="Barato",1,P11="Justo (ni caro ni barato)",0.5,P11="Caro",0)</f>
        <v>#N/A</v>
      </c>
      <c r="AP11" s="24" t="e" cm="1">
        <f t="array" ref="AP11">_xlfn.IFS(Q11="Menos de 1 hora",1,Q11="Entre 2 y 3 horas",0.8,Q11="Entre 3 y 24 horas",0.6, Q11="Me tomó entre 1 y 3 días",0.5, Q11="Me tomó aproximadamente una semana",0.5, Q11="Me tomó aproximadamente 2 semanas",0.4, Q11="Me tomo aproximadamente 1 mes",0.2, Q11="Me tomó cerca de 2 meses o más",0)</f>
        <v>#N/A</v>
      </c>
      <c r="AQ11" s="24" t="e" cm="1">
        <f t="array" ref="AQ11">_xlfn.IFS(R11="Poco",1,R11="Normal (ni mucho no poco)",0.5,R11="Mucho",0)</f>
        <v>#N/A</v>
      </c>
      <c r="AR11" s="24" t="e" cm="1">
        <f t="array" ref="AR11">_xlfn.IFS(S11="Satisfecho(a)",1,S11="Normal (ni satisfecho ni insatisfecho)",0.5,S11="Insatisfecho(a)",0)</f>
        <v>#N/A</v>
      </c>
      <c r="AS11" s="24" t="e" cm="1">
        <f t="array" ref="AS11">_xlfn.IFS(T11="Todas las personas empresarias reciben el mismo trato",1,T11="No estoy segura (o)",0.5,T11="Hay personas empresarias que reciben un trato diferente",0)</f>
        <v>#N/A</v>
      </c>
      <c r="AT11" s="24" t="e" cm="1">
        <f t="array" ref="AT11">_xlfn.IFS(U11="Es malo",0,U11="Es regular (ni bueno ni malo)",0.5,U11="Es bueno",1)</f>
        <v>#N/A</v>
      </c>
      <c r="AU11" s="24" t="e" cm="1">
        <f t="array" ref="AU11">_xlfn.IFS(V11="Sí",1,V11="No",0,V11="No sé/no recuerdo",0.5)</f>
        <v>#N/A</v>
      </c>
      <c r="AV11" s="24" t="e" cm="1">
        <f t="array" ref="AV11">_xlfn.IFS(W11="Insatisfecho (a)",0,W11="Normal [ni satisfecho (a) ni insatisfecho (a)]",0.5,W11="Satisfecho (a)",1)</f>
        <v>#N/A</v>
      </c>
      <c r="AW11" s="24" t="e" cm="1">
        <f t="array" ref="AW11">_xlfn.IFS(X11="Sí",0,X11="No",1,X11="Prefieron no contestar",0.5)</f>
        <v>#N/A</v>
      </c>
    </row>
    <row r="12" spans="1:49" x14ac:dyDescent="0.2">
      <c r="A12" s="17">
        <v>118482498702</v>
      </c>
      <c r="B12" s="8"/>
      <c r="C12" s="8" t="s">
        <v>624</v>
      </c>
      <c r="D12" s="8"/>
      <c r="E12" s="8" t="s">
        <v>624</v>
      </c>
      <c r="F12" s="8"/>
      <c r="G12" s="8" t="s">
        <v>624</v>
      </c>
      <c r="H12" s="8" t="s">
        <v>624</v>
      </c>
      <c r="I12" s="8" t="s">
        <v>624</v>
      </c>
      <c r="J12" s="8" t="s">
        <v>624</v>
      </c>
      <c r="K12" s="8" t="s">
        <v>624</v>
      </c>
      <c r="L12" s="8" t="s">
        <v>624</v>
      </c>
      <c r="M12" s="8" t="s">
        <v>624</v>
      </c>
      <c r="N12" s="8" t="s">
        <v>624</v>
      </c>
      <c r="O12" s="8" t="s">
        <v>624</v>
      </c>
      <c r="P12" s="8" t="s">
        <v>624</v>
      </c>
      <c r="Q12" s="24" t="s">
        <v>624</v>
      </c>
      <c r="R12" s="24" t="s">
        <v>624</v>
      </c>
      <c r="S12" s="24" t="s">
        <v>624</v>
      </c>
      <c r="T12" s="8"/>
      <c r="U12" s="8" t="s">
        <v>624</v>
      </c>
      <c r="V12" s="8" t="s">
        <v>624</v>
      </c>
      <c r="W12" s="24" t="s">
        <v>624</v>
      </c>
      <c r="X12" s="24"/>
      <c r="Y12" s="5"/>
      <c r="Z12" s="64">
        <v>118482498702</v>
      </c>
      <c r="AA12" s="24"/>
      <c r="AB12" s="24" t="e" cm="1">
        <f t="array" ref="AB12">_xlfn.IFS(C12="Fue fácil",1,C12="Más o menos (ni fácil ni difícil)",0.5,C12="Fue difícil",0)</f>
        <v>#N/A</v>
      </c>
      <c r="AC12" s="24" t="e" cm="1">
        <f t="array" ref="AC12">_xlfn.IFS(D12="Sí",1,D12="No",0)</f>
        <v>#N/A</v>
      </c>
      <c r="AD12" s="24" t="e" cm="1">
        <f t="array" ref="AD12">_xlfn.IFS(E12="Sí las conozco",1,E12="No las conozco",0)</f>
        <v>#N/A</v>
      </c>
      <c r="AE12" s="24" t="e" cm="1">
        <f t="array" ref="AE12">_xlfn.IFS(F12="No teníamos pensado hacer el trámite",0,F12="Sí teníamos pensado hacer el trámite",1)</f>
        <v>#N/A</v>
      </c>
      <c r="AF12" s="24" t="e" cm="1">
        <f t="array" ref="AF12">_xlfn.IFS(G12="Sí",1,G12="No",0)</f>
        <v>#N/A</v>
      </c>
      <c r="AG12" s="24" t="e" cm="1">
        <f t="array" ref="AG12">_xlfn.IFS(H12="Es fácil",1,H12="Más o menos (no es ni fácil ni difícil)",0.5,H12="Es difícil",0)</f>
        <v>#N/A</v>
      </c>
      <c r="AH12" s="24" t="e" cm="1">
        <f t="array" ref="AH12">_xlfn.IFS(I12="Cuando realicé el trámite para obtener la anuencia de protección civil en este municipio sí recibí toda la orientación que necesité para poder concluir el trámite",1,I12="Cuando realicé el trámite para obtener la anuencia de protección civil en este municipio no recibí toda la orientación que necesité para poder concluir el trámite",0)</f>
        <v>#N/A</v>
      </c>
      <c r="AI12" s="24" t="e" cm="1">
        <f t="array" ref="AI12">_xlfn.IFS(J12="Sí tienen la capacitación y los conocimientos suficientes para atender a las y los ciudadanos",1,J12="No tienen la capacitación ni los conocimientos suficientes para atender a las y los ciudadanos",0)</f>
        <v>#N/A</v>
      </c>
      <c r="AJ12" s="24" t="e" cm="1">
        <f t="array" ref="AJ12">_xlfn.IFS(K12="Sí sabía",1,K12="No sabía",0)</f>
        <v>#N/A</v>
      </c>
      <c r="AK12" s="24" t="e" cm="1">
        <f t="array" ref="AK12">_xlfn.IFS(L12="Muy probable",1,L12="No sé",0.5,L12="Nada probable",0)</f>
        <v>#N/A</v>
      </c>
      <c r="AL12" s="24" t="e" cm="1">
        <f t="array" ref="AL12">_xlfn.IFS(M12="Le temo a la sanción por no tener la anuencia de protección civil de mi empresa/ negocio",1,M12="No le temo a la sanción por no tener la anuencia de protección civil de mi empresa/ negocio",0)</f>
        <v>#N/A</v>
      </c>
      <c r="AM12" s="24" t="e" cm="1">
        <f t="array" ref="AM12">_xlfn.IFS(N12="Es más fácil",1,N12="Es igual",0.5,N12="Es más difícil",0)</f>
        <v>#N/A</v>
      </c>
      <c r="AN12" s="24" t="e" cm="1">
        <f t="array" ref="AN12">_xlfn.IFS(O12="Pocos",1,O12="Los necesarios (ni muchos ni pocos)",0.5,O12="Muchos",0)</f>
        <v>#N/A</v>
      </c>
      <c r="AO12" s="24" t="e" cm="1">
        <f t="array" ref="AO12">_xlfn.IFS(P12="Barato",1,P12="Justo (ni caro ni barato)",0.5,P12="Caro",0)</f>
        <v>#N/A</v>
      </c>
      <c r="AP12" s="24" t="e" cm="1">
        <f t="array" ref="AP12">_xlfn.IFS(Q12="Menos de 1 hora",1,Q12="Entre 2 y 3 horas",0.8,Q12="Entre 3 y 24 horas",0.6, Q12="Me tomó entre 1 y 3 días",0.5, Q12="Me tomó aproximadamente una semana",0.5, Q12="Me tomó aproximadamente 2 semanas",0.4, Q12="Me tomo aproximadamente 1 mes",0.2, Q12="Me tomó cerca de 2 meses o más",0)</f>
        <v>#N/A</v>
      </c>
      <c r="AQ12" s="24" t="e" cm="1">
        <f t="array" ref="AQ12">_xlfn.IFS(R12="Poco",1,R12="Normal (ni mucho no poco)",0.5,R12="Mucho",0)</f>
        <v>#N/A</v>
      </c>
      <c r="AR12" s="24" t="e" cm="1">
        <f t="array" ref="AR12">_xlfn.IFS(S12="Satisfecho(a)",1,S12="Normal (ni satisfecho ni insatisfecho)",0.5,S12="Insatisfecho(a)",0)</f>
        <v>#N/A</v>
      </c>
      <c r="AS12" s="24" t="e" cm="1">
        <f t="array" ref="AS12">_xlfn.IFS(T12="Todas las personas empresarias reciben el mismo trato",1,T12="No estoy segura (o)",0.5,T12="Hay personas empresarias que reciben un trato diferente",0)</f>
        <v>#N/A</v>
      </c>
      <c r="AT12" s="24" t="e" cm="1">
        <f t="array" ref="AT12">_xlfn.IFS(U12="Es malo",0,U12="Es regular (ni bueno ni malo)",0.5,U12="Es bueno",1)</f>
        <v>#N/A</v>
      </c>
      <c r="AU12" s="24" t="e" cm="1">
        <f t="array" ref="AU12">_xlfn.IFS(V12="Sí",1,V12="No",0,V12="No sé/no recuerdo",0.5)</f>
        <v>#N/A</v>
      </c>
      <c r="AV12" s="24" t="e" cm="1">
        <f t="array" ref="AV12">_xlfn.IFS(W12="Insatisfecho (a)",0,W12="Normal [ni satisfecho (a) ni insatisfecho (a)]",0.5,W12="Satisfecho (a)",1)</f>
        <v>#N/A</v>
      </c>
      <c r="AW12" s="24" t="e" cm="1">
        <f t="array" ref="AW12">_xlfn.IFS(X12="Sí",0,X12="No",1,X12="Prefieron no contestar",0.5)</f>
        <v>#N/A</v>
      </c>
    </row>
    <row r="13" spans="1:49" x14ac:dyDescent="0.2">
      <c r="A13" s="17">
        <v>118481682318</v>
      </c>
      <c r="B13" s="8"/>
      <c r="C13" s="8" t="s">
        <v>624</v>
      </c>
      <c r="D13" s="8"/>
      <c r="E13" s="8" t="s">
        <v>624</v>
      </c>
      <c r="F13" s="8"/>
      <c r="G13" s="8" t="s">
        <v>624</v>
      </c>
      <c r="H13" s="8" t="s">
        <v>624</v>
      </c>
      <c r="I13" s="8" t="s">
        <v>624</v>
      </c>
      <c r="J13" s="8" t="s">
        <v>624</v>
      </c>
      <c r="K13" s="8" t="s">
        <v>624</v>
      </c>
      <c r="L13" s="8" t="s">
        <v>624</v>
      </c>
      <c r="M13" s="8" t="s">
        <v>624</v>
      </c>
      <c r="N13" s="8" t="s">
        <v>624</v>
      </c>
      <c r="O13" s="8" t="s">
        <v>624</v>
      </c>
      <c r="P13" s="8" t="s">
        <v>624</v>
      </c>
      <c r="Q13" s="24" t="s">
        <v>624</v>
      </c>
      <c r="R13" s="24" t="s">
        <v>624</v>
      </c>
      <c r="S13" s="24" t="s">
        <v>624</v>
      </c>
      <c r="T13" s="8"/>
      <c r="U13" s="8" t="s">
        <v>624</v>
      </c>
      <c r="V13" s="8" t="s">
        <v>624</v>
      </c>
      <c r="W13" s="24" t="s">
        <v>624</v>
      </c>
      <c r="X13" s="24"/>
      <c r="Y13" s="5"/>
      <c r="Z13" s="64">
        <v>118481682318</v>
      </c>
      <c r="AA13" s="24"/>
      <c r="AB13" s="24" t="e" cm="1">
        <f t="array" ref="AB13">_xlfn.IFS(C13="Fue fácil",1,C13="Más o menos (ni fácil ni difícil)",0.5,C13="Fue difícil",0)</f>
        <v>#N/A</v>
      </c>
      <c r="AC13" s="24" t="e" cm="1">
        <f t="array" ref="AC13">_xlfn.IFS(D13="Sí",1,D13="No",0)</f>
        <v>#N/A</v>
      </c>
      <c r="AD13" s="24" t="e" cm="1">
        <f t="array" ref="AD13">_xlfn.IFS(E13="Sí las conozco",1,E13="No las conozco",0)</f>
        <v>#N/A</v>
      </c>
      <c r="AE13" s="24" t="e" cm="1">
        <f t="array" ref="AE13">_xlfn.IFS(F13="No teníamos pensado hacer el trámite",0,F13="Sí teníamos pensado hacer el trámite",1)</f>
        <v>#N/A</v>
      </c>
      <c r="AF13" s="24" t="e" cm="1">
        <f t="array" ref="AF13">_xlfn.IFS(G13="Sí",1,G13="No",0)</f>
        <v>#N/A</v>
      </c>
      <c r="AG13" s="24" t="e" cm="1">
        <f t="array" ref="AG13">_xlfn.IFS(H13="Es fácil",1,H13="Más o menos (no es ni fácil ni difícil)",0.5,H13="Es difícil",0)</f>
        <v>#N/A</v>
      </c>
      <c r="AH13" s="24" t="e" cm="1">
        <f t="array" ref="AH13">_xlfn.IFS(I13="Cuando realicé el trámite para obtener la anuencia de protección civil en este municipio sí recibí toda la orientación que necesité para poder concluir el trámite",1,I13="Cuando realicé el trámite para obtener la anuencia de protección civil en este municipio no recibí toda la orientación que necesité para poder concluir el trámite",0)</f>
        <v>#N/A</v>
      </c>
      <c r="AI13" s="24" t="e" cm="1">
        <f t="array" ref="AI13">_xlfn.IFS(J13="Sí tienen la capacitación y los conocimientos suficientes para atender a las y los ciudadanos",1,J13="No tienen la capacitación ni los conocimientos suficientes para atender a las y los ciudadanos",0)</f>
        <v>#N/A</v>
      </c>
      <c r="AJ13" s="24" t="e" cm="1">
        <f t="array" ref="AJ13">_xlfn.IFS(K13="Sí sabía",1,K13="No sabía",0)</f>
        <v>#N/A</v>
      </c>
      <c r="AK13" s="24" t="e" cm="1">
        <f t="array" ref="AK13">_xlfn.IFS(L13="Muy probable",1,L13="No sé",0.5,L13="Nada probable",0)</f>
        <v>#N/A</v>
      </c>
      <c r="AL13" s="24" t="e" cm="1">
        <f t="array" ref="AL13">_xlfn.IFS(M13="Le temo a la sanción por no tener la anuencia de protección civil de mi empresa/ negocio",1,M13="No le temo a la sanción por no tener la anuencia de protección civil de mi empresa/ negocio",0)</f>
        <v>#N/A</v>
      </c>
      <c r="AM13" s="24" t="e" cm="1">
        <f t="array" ref="AM13">_xlfn.IFS(N13="Es más fácil",1,N13="Es igual",0.5,N13="Es más difícil",0)</f>
        <v>#N/A</v>
      </c>
      <c r="AN13" s="24" t="e" cm="1">
        <f t="array" ref="AN13">_xlfn.IFS(O13="Pocos",1,O13="Los necesarios (ni muchos ni pocos)",0.5,O13="Muchos",0)</f>
        <v>#N/A</v>
      </c>
      <c r="AO13" s="24" t="e" cm="1">
        <f t="array" ref="AO13">_xlfn.IFS(P13="Barato",1,P13="Justo (ni caro ni barato)",0.5,P13="Caro",0)</f>
        <v>#N/A</v>
      </c>
      <c r="AP13" s="24" t="e" cm="1">
        <f t="array" ref="AP13">_xlfn.IFS(Q13="Menos de 1 hora",1,Q13="Entre 2 y 3 horas",0.8,Q13="Entre 3 y 24 horas",0.6, Q13="Me tomó entre 1 y 3 días",0.5, Q13="Me tomó aproximadamente una semana",0.5, Q13="Me tomó aproximadamente 2 semanas",0.4, Q13="Me tomo aproximadamente 1 mes",0.2, Q13="Me tomó cerca de 2 meses o más",0)</f>
        <v>#N/A</v>
      </c>
      <c r="AQ13" s="24" t="e" cm="1">
        <f t="array" ref="AQ13">_xlfn.IFS(R13="Poco",1,R13="Normal (ni mucho no poco)",0.5,R13="Mucho",0)</f>
        <v>#N/A</v>
      </c>
      <c r="AR13" s="24" t="e" cm="1">
        <f t="array" ref="AR13">_xlfn.IFS(S13="Satisfecho(a)",1,S13="Normal (ni satisfecho ni insatisfecho)",0.5,S13="Insatisfecho(a)",0)</f>
        <v>#N/A</v>
      </c>
      <c r="AS13" s="24" t="e" cm="1">
        <f t="array" ref="AS13">_xlfn.IFS(T13="Todas las personas empresarias reciben el mismo trato",1,T13="No estoy segura (o)",0.5,T13="Hay personas empresarias que reciben un trato diferente",0)</f>
        <v>#N/A</v>
      </c>
      <c r="AT13" s="24" t="e" cm="1">
        <f t="array" ref="AT13">_xlfn.IFS(U13="Es malo",0,U13="Es regular (ni bueno ni malo)",0.5,U13="Es bueno",1)</f>
        <v>#N/A</v>
      </c>
      <c r="AU13" s="24" t="e" cm="1">
        <f t="array" ref="AU13">_xlfn.IFS(V13="Sí",1,V13="No",0,V13="No sé/no recuerdo",0.5)</f>
        <v>#N/A</v>
      </c>
      <c r="AV13" s="24" t="e" cm="1">
        <f t="array" ref="AV13">_xlfn.IFS(W13="Insatisfecho (a)",0,W13="Normal [ni satisfecho (a) ni insatisfecho (a)]",0.5,W13="Satisfecho (a)",1)</f>
        <v>#N/A</v>
      </c>
      <c r="AW13" s="24" t="e" cm="1">
        <f t="array" ref="AW13">_xlfn.IFS(X13="Sí",0,X13="No",1,X13="Prefieron no contestar",0.5)</f>
        <v>#N/A</v>
      </c>
    </row>
    <row r="14" spans="1:49" x14ac:dyDescent="0.2">
      <c r="A14" s="17">
        <v>118480941951</v>
      </c>
      <c r="B14" s="8"/>
      <c r="C14" s="8" t="s">
        <v>624</v>
      </c>
      <c r="D14" s="8"/>
      <c r="E14" s="8" t="s">
        <v>624</v>
      </c>
      <c r="F14" s="8"/>
      <c r="G14" s="8" t="s">
        <v>624</v>
      </c>
      <c r="H14" s="8" t="s">
        <v>624</v>
      </c>
      <c r="I14" s="8" t="s">
        <v>624</v>
      </c>
      <c r="J14" s="8" t="s">
        <v>624</v>
      </c>
      <c r="K14" s="8" t="s">
        <v>624</v>
      </c>
      <c r="L14" s="8" t="s">
        <v>624</v>
      </c>
      <c r="M14" s="8" t="s">
        <v>624</v>
      </c>
      <c r="N14" s="8" t="s">
        <v>624</v>
      </c>
      <c r="O14" s="8" t="s">
        <v>624</v>
      </c>
      <c r="P14" s="8" t="s">
        <v>624</v>
      </c>
      <c r="Q14" s="24" t="s">
        <v>624</v>
      </c>
      <c r="R14" s="24" t="s">
        <v>624</v>
      </c>
      <c r="S14" s="24" t="s">
        <v>624</v>
      </c>
      <c r="T14" s="8"/>
      <c r="U14" s="8" t="s">
        <v>624</v>
      </c>
      <c r="V14" s="8" t="s">
        <v>624</v>
      </c>
      <c r="W14" s="24" t="s">
        <v>624</v>
      </c>
      <c r="X14" s="24"/>
      <c r="Y14" s="5"/>
      <c r="Z14" s="64">
        <v>118480941951</v>
      </c>
      <c r="AA14" s="24"/>
      <c r="AB14" s="24" t="e" cm="1">
        <f t="array" ref="AB14">_xlfn.IFS(C14="Fue fácil",1,C14="Más o menos (ni fácil ni difícil)",0.5,C14="Fue difícil",0)</f>
        <v>#N/A</v>
      </c>
      <c r="AC14" s="24" t="e" cm="1">
        <f t="array" ref="AC14">_xlfn.IFS(D14="Sí",1,D14="No",0)</f>
        <v>#N/A</v>
      </c>
      <c r="AD14" s="24" t="e" cm="1">
        <f t="array" ref="AD14">_xlfn.IFS(E14="Sí las conozco",1,E14="No las conozco",0)</f>
        <v>#N/A</v>
      </c>
      <c r="AE14" s="24" t="e" cm="1">
        <f t="array" ref="AE14">_xlfn.IFS(F14="No teníamos pensado hacer el trámite",0,F14="Sí teníamos pensado hacer el trámite",1)</f>
        <v>#N/A</v>
      </c>
      <c r="AF14" s="24" t="e" cm="1">
        <f t="array" ref="AF14">_xlfn.IFS(G14="Sí",1,G14="No",0)</f>
        <v>#N/A</v>
      </c>
      <c r="AG14" s="24" t="e" cm="1">
        <f t="array" ref="AG14">_xlfn.IFS(H14="Es fácil",1,H14="Más o menos (no es ni fácil ni difícil)",0.5,H14="Es difícil",0)</f>
        <v>#N/A</v>
      </c>
      <c r="AH14" s="24" t="e" cm="1">
        <f t="array" ref="AH14">_xlfn.IFS(I14="Cuando realicé el trámite para obtener la anuencia de protección civil en este municipio sí recibí toda la orientación que necesité para poder concluir el trámite",1,I14="Cuando realicé el trámite para obtener la anuencia de protección civil en este municipio no recibí toda la orientación que necesité para poder concluir el trámite",0)</f>
        <v>#N/A</v>
      </c>
      <c r="AI14" s="24" t="e" cm="1">
        <f t="array" ref="AI14">_xlfn.IFS(J14="Sí tienen la capacitación y los conocimientos suficientes para atender a las y los ciudadanos",1,J14="No tienen la capacitación ni los conocimientos suficientes para atender a las y los ciudadanos",0)</f>
        <v>#N/A</v>
      </c>
      <c r="AJ14" s="24" t="e" cm="1">
        <f t="array" ref="AJ14">_xlfn.IFS(K14="Sí sabía",1,K14="No sabía",0)</f>
        <v>#N/A</v>
      </c>
      <c r="AK14" s="24" t="e" cm="1">
        <f t="array" ref="AK14">_xlfn.IFS(L14="Muy probable",1,L14="No sé",0.5,L14="Nada probable",0)</f>
        <v>#N/A</v>
      </c>
      <c r="AL14" s="24" t="e" cm="1">
        <f t="array" ref="AL14">_xlfn.IFS(M14="Le temo a la sanción por no tener la anuencia de protección civil de mi empresa/ negocio",1,M14="No le temo a la sanción por no tener la anuencia de protección civil de mi empresa/ negocio",0)</f>
        <v>#N/A</v>
      </c>
      <c r="AM14" s="24" t="e" cm="1">
        <f t="array" ref="AM14">_xlfn.IFS(N14="Es más fácil",1,N14="Es igual",0.5,N14="Es más difícil",0)</f>
        <v>#N/A</v>
      </c>
      <c r="AN14" s="24" t="e" cm="1">
        <f t="array" ref="AN14">_xlfn.IFS(O14="Pocos",1,O14="Los necesarios (ni muchos ni pocos)",0.5,O14="Muchos",0)</f>
        <v>#N/A</v>
      </c>
      <c r="AO14" s="24" t="e" cm="1">
        <f t="array" ref="AO14">_xlfn.IFS(P14="Barato",1,P14="Justo (ni caro ni barato)",0.5,P14="Caro",0)</f>
        <v>#N/A</v>
      </c>
      <c r="AP14" s="24" t="e" cm="1">
        <f t="array" ref="AP14">_xlfn.IFS(Q14="Menos de 1 hora",1,Q14="Entre 2 y 3 horas",0.8,Q14="Entre 3 y 24 horas",0.6, Q14="Me tomó entre 1 y 3 días",0.5, Q14="Me tomó aproximadamente una semana",0.5, Q14="Me tomó aproximadamente 2 semanas",0.4, Q14="Me tomo aproximadamente 1 mes",0.2, Q14="Me tomó cerca de 2 meses o más",0)</f>
        <v>#N/A</v>
      </c>
      <c r="AQ14" s="24" t="e" cm="1">
        <f t="array" ref="AQ14">_xlfn.IFS(R14="Poco",1,R14="Normal (ni mucho no poco)",0.5,R14="Mucho",0)</f>
        <v>#N/A</v>
      </c>
      <c r="AR14" s="24" t="e" cm="1">
        <f t="array" ref="AR14">_xlfn.IFS(S14="Satisfecho(a)",1,S14="Normal (ni satisfecho ni insatisfecho)",0.5,S14="Insatisfecho(a)",0)</f>
        <v>#N/A</v>
      </c>
      <c r="AS14" s="24" t="e" cm="1">
        <f t="array" ref="AS14">_xlfn.IFS(T14="Todas las personas empresarias reciben el mismo trato",1,T14="No estoy segura (o)",0.5,T14="Hay personas empresarias que reciben un trato diferente",0)</f>
        <v>#N/A</v>
      </c>
      <c r="AT14" s="24" t="e" cm="1">
        <f t="array" ref="AT14">_xlfn.IFS(U14="Es malo",0,U14="Es regular (ni bueno ni malo)",0.5,U14="Es bueno",1)</f>
        <v>#N/A</v>
      </c>
      <c r="AU14" s="24" t="e" cm="1">
        <f t="array" ref="AU14">_xlfn.IFS(V14="Sí",1,V14="No",0,V14="No sé/no recuerdo",0.5)</f>
        <v>#N/A</v>
      </c>
      <c r="AV14" s="24" t="e" cm="1">
        <f t="array" ref="AV14">_xlfn.IFS(W14="Insatisfecho (a)",0,W14="Normal [ni satisfecho (a) ni insatisfecho (a)]",0.5,W14="Satisfecho (a)",1)</f>
        <v>#N/A</v>
      </c>
      <c r="AW14" s="24" t="e" cm="1">
        <f t="array" ref="AW14">_xlfn.IFS(X14="Sí",0,X14="No",1,X14="Prefieron no contestar",0.5)</f>
        <v>#N/A</v>
      </c>
    </row>
    <row r="15" spans="1:49" x14ac:dyDescent="0.2">
      <c r="A15" s="17">
        <v>118478144601</v>
      </c>
      <c r="B15" s="8" t="s">
        <v>12</v>
      </c>
      <c r="C15" s="8" t="s">
        <v>177</v>
      </c>
      <c r="D15" s="8" t="s">
        <v>86</v>
      </c>
      <c r="E15" s="8" t="s">
        <v>73</v>
      </c>
      <c r="F15" s="8" t="s">
        <v>1453</v>
      </c>
      <c r="G15" s="8" t="s">
        <v>85</v>
      </c>
      <c r="H15" s="8" t="s">
        <v>88</v>
      </c>
      <c r="I15" s="8" t="s">
        <v>1424</v>
      </c>
      <c r="J15" s="8" t="s">
        <v>1426</v>
      </c>
      <c r="K15" s="8" t="s">
        <v>1428</v>
      </c>
      <c r="L15" s="8" t="s">
        <v>94</v>
      </c>
      <c r="M15" s="8" t="s">
        <v>1430</v>
      </c>
      <c r="N15" s="8" t="s">
        <v>100</v>
      </c>
      <c r="O15" s="8" t="s">
        <v>103</v>
      </c>
      <c r="P15" s="8" t="s">
        <v>106</v>
      </c>
      <c r="Q15" s="24" t="s">
        <v>1435</v>
      </c>
      <c r="R15" s="24" t="s">
        <v>115</v>
      </c>
      <c r="S15" s="24" t="s">
        <v>1439</v>
      </c>
      <c r="T15" s="8" t="s">
        <v>1470</v>
      </c>
      <c r="U15" s="8" t="s">
        <v>131</v>
      </c>
      <c r="V15" s="8" t="s">
        <v>85</v>
      </c>
      <c r="W15" s="24" t="s">
        <v>1448</v>
      </c>
      <c r="X15" s="24" t="s">
        <v>86</v>
      </c>
      <c r="Y15" s="5"/>
      <c r="Z15" s="64">
        <v>118478144601</v>
      </c>
      <c r="AA15" s="24" t="s">
        <v>12</v>
      </c>
      <c r="AB15" s="24" cm="1">
        <f t="array" ref="AB15">_xlfn.IFS(C15="Fue fácil",1,C15="Más o menos (ni fácil ni difícil)",0.5,C15="Fue difícil",0)</f>
        <v>0.5</v>
      </c>
      <c r="AC15" s="24" cm="1">
        <f t="array" ref="AC15">_xlfn.IFS(D15="Sí",1,D15="No",0)</f>
        <v>0</v>
      </c>
      <c r="AD15" s="24" cm="1">
        <f t="array" ref="AD15">_xlfn.IFS(E15="Sí las conozco",1,E15="No las conozco",0)</f>
        <v>1</v>
      </c>
      <c r="AE15" s="24" cm="1">
        <f t="array" ref="AE15">_xlfn.IFS(F15="No teníamos pensado hacer el trámite",0,F15="Sí teníamos pensado hacer el trámite",1)</f>
        <v>1</v>
      </c>
      <c r="AF15" s="24" cm="1">
        <f t="array" ref="AF15">_xlfn.IFS(G15="Sí",1,G15="No",0)</f>
        <v>1</v>
      </c>
      <c r="AG15" s="24" cm="1">
        <f t="array" ref="AG15">_xlfn.IFS(H15="Es fácil",1,H15="Más o menos (no es ni fácil ni difícil)",0.5,H15="Es difícil",0)</f>
        <v>0.5</v>
      </c>
      <c r="AH15" s="24" cm="1">
        <f t="array" ref="AH15">_xlfn.IFS(I15="Cuando realicé el trámite para obtener la anuencia de protección civil en este municipio sí recibí toda la orientación que necesité para poder concluir el trámite",1,I15="Cuando realicé el trámite para obtener la anuencia de protección civil en este municipio no recibí toda la orientación que necesité para poder concluir el trámite",0)</f>
        <v>1</v>
      </c>
      <c r="AI15" s="24" cm="1">
        <f t="array" ref="AI15">_xlfn.IFS(J15="Sí tienen la capacitación y los conocimientos suficientes para atender a las y los ciudadanos",1,J15="No tienen la capacitación ni los conocimientos suficientes para atender a las y los ciudadanos",0)</f>
        <v>1</v>
      </c>
      <c r="AJ15" s="24" cm="1">
        <f t="array" ref="AJ15">_xlfn.IFS(K15="Sí sabía",1,K15="No sabía",0)</f>
        <v>1</v>
      </c>
      <c r="AK15" s="24" cm="1">
        <f t="array" ref="AK15">_xlfn.IFS(L15="Muy probable",1,L15="No sé",0.5,L15="Nada probable",0)</f>
        <v>1</v>
      </c>
      <c r="AL15" s="24" cm="1">
        <f t="array" ref="AL15">_xlfn.IFS(M15="Le temo a la sanción por no tener la anuencia de protección civil de mi empresa/ negocio",1,M15="No le temo a la sanción por no tener la anuencia de protección civil de mi empresa/ negocio",0)</f>
        <v>1</v>
      </c>
      <c r="AM15" s="24" cm="1">
        <f t="array" ref="AM15">_xlfn.IFS(N15="Es más fácil",1,N15="Es igual",0.5,N15="Es más difícil",0)</f>
        <v>0.5</v>
      </c>
      <c r="AN15" s="24" cm="1">
        <f t="array" ref="AN15">_xlfn.IFS(O15="Pocos",1,O15="Los necesarios (ni muchos ni pocos)",0.5,O15="Muchos",0)</f>
        <v>0.5</v>
      </c>
      <c r="AO15" s="24" cm="1">
        <f t="array" ref="AO15">_xlfn.IFS(P15="Barato",1,P15="Justo (ni caro ni barato)",0.5,P15="Caro",0)</f>
        <v>0.5</v>
      </c>
      <c r="AP15" s="24" cm="1">
        <f t="array" ref="AP15">_xlfn.IFS(Q15="Menos de 1 hora",1,Q15="Entre 2 y 3 horas",0.8,Q15="Entre 3 y 24 horas",0.6, Q15="Me tomó entre 1 y 3 días",0.5, Q15="Me tomó aproximadamente una semana",0.5, Q15="Me tomó aproximadamente 2 semanas",0.4, Q15="Me tomo aproximadamente 1 mes",0.2, Q15="Me tomó cerca de 2 meses o más",0)</f>
        <v>0.5</v>
      </c>
      <c r="AQ15" s="24"/>
      <c r="AR15" s="24" cm="1">
        <f t="array" ref="AR15">_xlfn.IFS(S15="Satisfecho(a)",1,S15="Normal (ni satisfecho ni insatisfecho)",0.5,S15="Insatisfecho(a)",0)</f>
        <v>1</v>
      </c>
      <c r="AS15" s="24" cm="1">
        <f t="array" ref="AS15">_xlfn.IFS(T15="Todas las personas empresarias reciben el mismo trato",1,T15="No estoy segura (o)",0.5,T15="Hay personas empresarias que reciben un trato diferente",0)</f>
        <v>1</v>
      </c>
      <c r="AT15" s="24" cm="1">
        <f t="array" ref="AT15">_xlfn.IFS(U15="Es malo",0,U15="Es regular (ni bueno ni malo)",0.5,U15="Es bueno",1)</f>
        <v>0.5</v>
      </c>
      <c r="AU15" s="24" cm="1">
        <f t="array" ref="AU15">_xlfn.IFS(V15="Sí",1,V15="No",0,V15="No sé/no recuerdo",0.5)</f>
        <v>1</v>
      </c>
      <c r="AV15" s="24" cm="1">
        <f t="array" ref="AV15">_xlfn.IFS(W15="Insatisfecho (a)",0,W15="Normal [ni satisfecho (a) ni insatisfecho (a)]",0.5,W15="Satisfecho (a)",1)</f>
        <v>0.5</v>
      </c>
      <c r="AW15" s="24" cm="1">
        <f t="array" ref="AW15">_xlfn.IFS(X15="Sí",0,X15="No",1,X15="Prefieron no contestar",0.5)</f>
        <v>1</v>
      </c>
    </row>
    <row r="16" spans="1:49" x14ac:dyDescent="0.2">
      <c r="A16" s="17">
        <v>118476406589</v>
      </c>
      <c r="B16" s="8" t="s">
        <v>10</v>
      </c>
      <c r="C16" s="8" t="s">
        <v>177</v>
      </c>
      <c r="D16" s="8" t="s">
        <v>86</v>
      </c>
      <c r="E16" s="8" t="s">
        <v>73</v>
      </c>
      <c r="F16" s="8" t="s">
        <v>1453</v>
      </c>
      <c r="G16" s="8" t="s">
        <v>86</v>
      </c>
      <c r="H16" s="8" t="s">
        <v>88</v>
      </c>
      <c r="I16" s="8" t="s">
        <v>1425</v>
      </c>
      <c r="J16" s="8" t="s">
        <v>1426</v>
      </c>
      <c r="K16" s="8" t="s">
        <v>1428</v>
      </c>
      <c r="L16" s="8" t="s">
        <v>94</v>
      </c>
      <c r="M16" s="8" t="s">
        <v>1430</v>
      </c>
      <c r="N16" s="8" t="s">
        <v>101</v>
      </c>
      <c r="O16" s="8" t="s">
        <v>104</v>
      </c>
      <c r="P16" s="8" t="s">
        <v>107</v>
      </c>
      <c r="Q16" s="24" t="s">
        <v>1438</v>
      </c>
      <c r="R16" s="24" t="s">
        <v>116</v>
      </c>
      <c r="S16" s="24" t="s">
        <v>1440</v>
      </c>
      <c r="T16" s="8" t="s">
        <v>1470</v>
      </c>
      <c r="U16" s="8" t="s">
        <v>132</v>
      </c>
      <c r="V16" s="8" t="s">
        <v>85</v>
      </c>
      <c r="W16" s="24" t="s">
        <v>1447</v>
      </c>
      <c r="X16" s="24" t="s">
        <v>86</v>
      </c>
      <c r="Y16" s="5"/>
      <c r="Z16" s="64">
        <v>118476406589</v>
      </c>
      <c r="AA16" s="24" t="s">
        <v>10</v>
      </c>
      <c r="AB16" s="24" cm="1">
        <f t="array" ref="AB16">_xlfn.IFS(C16="Fue fácil",1,C16="Más o menos (ni fácil ni difícil)",0.5,C16="Fue difícil",0)</f>
        <v>0.5</v>
      </c>
      <c r="AC16" s="24" cm="1">
        <f t="array" ref="AC16">_xlfn.IFS(D16="Sí",1,D16="No",0)</f>
        <v>0</v>
      </c>
      <c r="AD16" s="24" cm="1">
        <f t="array" ref="AD16">_xlfn.IFS(E16="Sí las conozco",1,E16="No las conozco",0)</f>
        <v>1</v>
      </c>
      <c r="AE16" s="24" cm="1">
        <f t="array" ref="AE16">_xlfn.IFS(F16="No teníamos pensado hacer el trámite",0,F16="Sí teníamos pensado hacer el trámite",1)</f>
        <v>1</v>
      </c>
      <c r="AF16" s="24" cm="1">
        <f t="array" ref="AF16">_xlfn.IFS(G16="Sí",1,G16="No",0)</f>
        <v>0</v>
      </c>
      <c r="AG16" s="24" cm="1">
        <f t="array" ref="AG16">_xlfn.IFS(H16="Es fácil",1,H16="Más o menos (no es ni fácil ni difícil)",0.5,H16="Es difícil",0)</f>
        <v>0.5</v>
      </c>
      <c r="AH16" s="24" cm="1">
        <f t="array" ref="AH16">_xlfn.IFS(I16="Cuando realicé el trámite para obtener la anuencia de protección civil en este municipio sí recibí toda la orientación que necesité para poder concluir el trámite",1,I16="Cuando realicé el trámite para obtener la anuencia de protección civil en este municipio no recibí toda la orientación que necesité para poder concluir el trámite",0)</f>
        <v>0</v>
      </c>
      <c r="AI16" s="24" cm="1">
        <f t="array" ref="AI16">_xlfn.IFS(J16="Sí tienen la capacitación y los conocimientos suficientes para atender a las y los ciudadanos",1,J16="No tienen la capacitación ni los conocimientos suficientes para atender a las y los ciudadanos",0)</f>
        <v>1</v>
      </c>
      <c r="AJ16" s="24" cm="1">
        <f t="array" ref="AJ16">_xlfn.IFS(K16="Sí sabía",1,K16="No sabía",0)</f>
        <v>1</v>
      </c>
      <c r="AK16" s="24" cm="1">
        <f t="array" ref="AK16">_xlfn.IFS(L16="Muy probable",1,L16="No sé",0.5,L16="Nada probable",0)</f>
        <v>1</v>
      </c>
      <c r="AL16" s="24" cm="1">
        <f t="array" ref="AL16">_xlfn.IFS(M16="Le temo a la sanción por no tener la anuencia de protección civil de mi empresa/ negocio",1,M16="No le temo a la sanción por no tener la anuencia de protección civil de mi empresa/ negocio",0)</f>
        <v>1</v>
      </c>
      <c r="AM16" s="24" cm="1">
        <f t="array" ref="AM16">_xlfn.IFS(N16="Es más fácil",1,N16="Es igual",0.5,N16="Es más difícil",0)</f>
        <v>0</v>
      </c>
      <c r="AN16" s="24" cm="1">
        <f t="array" ref="AN16">_xlfn.IFS(O16="Pocos",1,O16="Los necesarios (ni muchos ni pocos)",0.5,O16="Muchos",0)</f>
        <v>0</v>
      </c>
      <c r="AO16" s="24" cm="1">
        <f t="array" ref="AO16">_xlfn.IFS(P16="Barato",1,P16="Justo (ni caro ni barato)",0.5,P16="Caro",0)</f>
        <v>0</v>
      </c>
      <c r="AP16" s="24" cm="1">
        <f t="array" ref="AP16">_xlfn.IFS(Q16="Menos de 1 hora",1,Q16="Entre 2 y 3 horas",0.8,Q16="Entre 3 y 24 horas",0.6, Q16="Me tomó entre 1 y 3 días",0.5, Q16="Me tomó aproximadamente una semana",0.5, Q16="Me tomó aproximadamente 2 semanas",0.4, Q16="Me tomo aproximadamente 1 mes",0.2, Q16="Me tomó cerca de 2 meses o más",0)</f>
        <v>0</v>
      </c>
      <c r="AQ16" s="24" cm="1">
        <f t="array" ref="AQ16">_xlfn.IFS(R16="Poco",1,R16="Normal (ni mucho no poco)",0.5,R16="Mucho",0)</f>
        <v>0</v>
      </c>
      <c r="AR16" s="24" cm="1">
        <f t="array" ref="AR16">_xlfn.IFS(S16="Satisfecho(a)",1,S16="Normal (ni satisfecho ni insatisfecho)",0.5,S16="Insatisfecho(a)",0)</f>
        <v>0</v>
      </c>
      <c r="AS16" s="24" cm="1">
        <f t="array" ref="AS16">_xlfn.IFS(T16="Todas las personas empresarias reciben el mismo trato",1,T16="No estoy segura (o)",0.5,T16="Hay personas empresarias que reciben un trato diferente",0)</f>
        <v>1</v>
      </c>
      <c r="AT16" s="24" cm="1">
        <f t="array" ref="AT16">_xlfn.IFS(U16="Es malo",0,U16="Es regular (ni bueno ni malo)",0.5,U16="Es bueno",1)</f>
        <v>1</v>
      </c>
      <c r="AU16" s="24" cm="1">
        <f t="array" ref="AU16">_xlfn.IFS(V16="Sí",1,V16="No",0,V16="No sé/no recuerdo",0.5)</f>
        <v>1</v>
      </c>
      <c r="AV16" s="24" cm="1">
        <f t="array" ref="AV16">_xlfn.IFS(W16="Insatisfecho (a)",0,W16="Normal [ni satisfecho (a) ni insatisfecho (a)]",0.5,W16="Satisfecho (a)",1)</f>
        <v>0</v>
      </c>
      <c r="AW16" s="24" cm="1">
        <f t="array" ref="AW16">_xlfn.IFS(X16="Sí",0,X16="No",1,X16="Prefieron no contestar",0.5)</f>
        <v>1</v>
      </c>
    </row>
    <row r="17" spans="1:49" x14ac:dyDescent="0.2">
      <c r="A17" s="17">
        <v>118469640582</v>
      </c>
      <c r="B17" s="8"/>
      <c r="C17" s="8" t="s">
        <v>624</v>
      </c>
      <c r="D17" s="8"/>
      <c r="E17" s="8" t="s">
        <v>624</v>
      </c>
      <c r="F17" s="8"/>
      <c r="G17" s="8" t="s">
        <v>624</v>
      </c>
      <c r="H17" s="8" t="s">
        <v>624</v>
      </c>
      <c r="I17" s="8" t="s">
        <v>624</v>
      </c>
      <c r="J17" s="8" t="s">
        <v>624</v>
      </c>
      <c r="K17" s="8" t="s">
        <v>624</v>
      </c>
      <c r="L17" s="8" t="s">
        <v>624</v>
      </c>
      <c r="M17" s="8" t="s">
        <v>624</v>
      </c>
      <c r="N17" s="8" t="s">
        <v>624</v>
      </c>
      <c r="O17" s="8" t="s">
        <v>624</v>
      </c>
      <c r="P17" s="8" t="s">
        <v>624</v>
      </c>
      <c r="Q17" s="24" t="s">
        <v>624</v>
      </c>
      <c r="R17" s="24" t="s">
        <v>624</v>
      </c>
      <c r="S17" s="24" t="s">
        <v>624</v>
      </c>
      <c r="T17" s="8"/>
      <c r="U17" s="8" t="s">
        <v>624</v>
      </c>
      <c r="V17" s="8" t="s">
        <v>624</v>
      </c>
      <c r="W17" s="24" t="s">
        <v>624</v>
      </c>
      <c r="X17" s="24"/>
      <c r="Y17" s="5"/>
      <c r="Z17" s="64">
        <v>118469640582</v>
      </c>
      <c r="AA17" s="24"/>
      <c r="AB17" s="24" t="e" cm="1">
        <f t="array" ref="AB17">_xlfn.IFS(C17="Fue fácil",1,C17="Más o menos (ni fácil ni difícil)",0.5,C17="Fue difícil",0)</f>
        <v>#N/A</v>
      </c>
      <c r="AC17" s="24" t="e" cm="1">
        <f t="array" ref="AC17">_xlfn.IFS(D17="Sí",1,D17="No",0)</f>
        <v>#N/A</v>
      </c>
      <c r="AD17" s="24" t="e" cm="1">
        <f t="array" ref="AD17">_xlfn.IFS(E17="Sí las conozco",1,E17="No las conozco",0)</f>
        <v>#N/A</v>
      </c>
      <c r="AE17" s="24" t="e" cm="1">
        <f t="array" ref="AE17">_xlfn.IFS(F17="No teníamos pensado hacer el trámite",0,F17="Sí teníamos pensado hacer el trámite",1)</f>
        <v>#N/A</v>
      </c>
      <c r="AF17" s="24" t="e" cm="1">
        <f t="array" ref="AF17">_xlfn.IFS(G17="Sí",1,G17="No",0)</f>
        <v>#N/A</v>
      </c>
      <c r="AG17" s="24" t="e" cm="1">
        <f t="array" ref="AG17">_xlfn.IFS(H17="Es fácil",1,H17="Más o menos (no es ni fácil ni difícil)",0.5,H17="Es difícil",0)</f>
        <v>#N/A</v>
      </c>
      <c r="AH17" s="24" t="e" cm="1">
        <f t="array" ref="AH17">_xlfn.IFS(I17="Cuando realicé el trámite para obtener la anuencia de protección civil en este municipio sí recibí toda la orientación que necesité para poder concluir el trámite",1,I17="Cuando realicé el trámite para obtener la anuencia de protección civil en este municipio no recibí toda la orientación que necesité para poder concluir el trámite",0)</f>
        <v>#N/A</v>
      </c>
      <c r="AI17" s="24" t="e" cm="1">
        <f t="array" ref="AI17">_xlfn.IFS(J17="Sí tienen la capacitación y los conocimientos suficientes para atender a las y los ciudadanos",1,J17="No tienen la capacitación ni los conocimientos suficientes para atender a las y los ciudadanos",0)</f>
        <v>#N/A</v>
      </c>
      <c r="AJ17" s="24" t="e" cm="1">
        <f t="array" ref="AJ17">_xlfn.IFS(K17="Sí sabía",1,K17="No sabía",0)</f>
        <v>#N/A</v>
      </c>
      <c r="AK17" s="24" t="e" cm="1">
        <f t="array" ref="AK17">_xlfn.IFS(L17="Muy probable",1,L17="No sé",0.5,L17="Nada probable",0)</f>
        <v>#N/A</v>
      </c>
      <c r="AL17" s="24" t="e" cm="1">
        <f t="array" ref="AL17">_xlfn.IFS(M17="Le temo a la sanción por no tener la anuencia de protección civil de mi empresa/ negocio",1,M17="No le temo a la sanción por no tener la anuencia de protección civil de mi empresa/ negocio",0)</f>
        <v>#N/A</v>
      </c>
      <c r="AM17" s="24" t="e" cm="1">
        <f t="array" ref="AM17">_xlfn.IFS(N17="Es más fácil",1,N17="Es igual",0.5,N17="Es más difícil",0)</f>
        <v>#N/A</v>
      </c>
      <c r="AN17" s="24" t="e" cm="1">
        <f t="array" ref="AN17">_xlfn.IFS(O17="Pocos",1,O17="Los necesarios (ni muchos ni pocos)",0.5,O17="Muchos",0)</f>
        <v>#N/A</v>
      </c>
      <c r="AO17" s="24" t="e" cm="1">
        <f t="array" ref="AO17">_xlfn.IFS(P17="Barato",1,P17="Justo (ni caro ni barato)",0.5,P17="Caro",0)</f>
        <v>#N/A</v>
      </c>
      <c r="AP17" s="24" t="e" cm="1">
        <f t="array" ref="AP17">_xlfn.IFS(Q17="Menos de 1 hora",1,Q17="Entre 2 y 3 horas",0.8,Q17="Entre 3 y 24 horas",0.6, Q17="Me tomó entre 1 y 3 días",0.5, Q17="Me tomó aproximadamente una semana",0.5, Q17="Me tomó aproximadamente 2 semanas",0.4, Q17="Me tomo aproximadamente 1 mes",0.2, Q17="Me tomó cerca de 2 meses o más",0)</f>
        <v>#N/A</v>
      </c>
      <c r="AQ17" s="24" t="e" cm="1">
        <f t="array" ref="AQ17">_xlfn.IFS(R17="Poco",1,R17="Normal (ni mucho no poco)",0.5,R17="Mucho",0)</f>
        <v>#N/A</v>
      </c>
      <c r="AR17" s="24" t="e" cm="1">
        <f t="array" ref="AR17">_xlfn.IFS(S17="Satisfecho(a)",1,S17="Normal (ni satisfecho ni insatisfecho)",0.5,S17="Insatisfecho(a)",0)</f>
        <v>#N/A</v>
      </c>
      <c r="AS17" s="24" t="e" cm="1">
        <f t="array" ref="AS17">_xlfn.IFS(T17="Todas las personas empresarias reciben el mismo trato",1,T17="No estoy segura (o)",0.5,T17="Hay personas empresarias que reciben un trato diferente",0)</f>
        <v>#N/A</v>
      </c>
      <c r="AT17" s="24" t="e" cm="1">
        <f t="array" ref="AT17">_xlfn.IFS(U17="Es malo",0,U17="Es regular (ni bueno ni malo)",0.5,U17="Es bueno",1)</f>
        <v>#N/A</v>
      </c>
      <c r="AU17" s="24" t="e" cm="1">
        <f t="array" ref="AU17">_xlfn.IFS(V17="Sí",1,V17="No",0,V17="No sé/no recuerdo",0.5)</f>
        <v>#N/A</v>
      </c>
      <c r="AV17" s="24" t="e" cm="1">
        <f t="array" ref="AV17">_xlfn.IFS(W17="Insatisfecho (a)",0,W17="Normal [ni satisfecho (a) ni insatisfecho (a)]",0.5,W17="Satisfecho (a)",1)</f>
        <v>#N/A</v>
      </c>
      <c r="AW17" s="24" t="e" cm="1">
        <f t="array" ref="AW17">_xlfn.IFS(X17="Sí",0,X17="No",1,X17="Prefieron no contestar",0.5)</f>
        <v>#N/A</v>
      </c>
    </row>
    <row r="18" spans="1:49" x14ac:dyDescent="0.2">
      <c r="A18" s="17">
        <v>118468474890</v>
      </c>
      <c r="B18" s="8"/>
      <c r="C18" s="8" t="s">
        <v>624</v>
      </c>
      <c r="D18" s="8"/>
      <c r="E18" s="8" t="s">
        <v>624</v>
      </c>
      <c r="F18" s="8"/>
      <c r="G18" s="8" t="s">
        <v>624</v>
      </c>
      <c r="H18" s="8" t="s">
        <v>624</v>
      </c>
      <c r="I18" s="8" t="s">
        <v>624</v>
      </c>
      <c r="J18" s="8" t="s">
        <v>624</v>
      </c>
      <c r="K18" s="8" t="s">
        <v>624</v>
      </c>
      <c r="L18" s="8" t="s">
        <v>624</v>
      </c>
      <c r="M18" s="8" t="s">
        <v>624</v>
      </c>
      <c r="N18" s="8" t="s">
        <v>624</v>
      </c>
      <c r="O18" s="8" t="s">
        <v>624</v>
      </c>
      <c r="P18" s="8" t="s">
        <v>624</v>
      </c>
      <c r="Q18" s="24" t="s">
        <v>624</v>
      </c>
      <c r="R18" s="24" t="s">
        <v>624</v>
      </c>
      <c r="S18" s="24" t="s">
        <v>624</v>
      </c>
      <c r="T18" s="8"/>
      <c r="U18" s="8" t="s">
        <v>624</v>
      </c>
      <c r="V18" s="8" t="s">
        <v>624</v>
      </c>
      <c r="W18" s="24" t="s">
        <v>624</v>
      </c>
      <c r="X18" s="24"/>
      <c r="Y18" s="5"/>
      <c r="Z18" s="64">
        <v>118468474890</v>
      </c>
      <c r="AA18" s="24"/>
      <c r="AB18" s="24" t="e" cm="1">
        <f t="array" ref="AB18">_xlfn.IFS(C18="Fue fácil",1,C18="Más o menos (ni fácil ni difícil)",0.5,C18="Fue difícil",0)</f>
        <v>#N/A</v>
      </c>
      <c r="AC18" s="24" t="e" cm="1">
        <f t="array" ref="AC18">_xlfn.IFS(D18="Sí",1,D18="No",0)</f>
        <v>#N/A</v>
      </c>
      <c r="AD18" s="24" t="e" cm="1">
        <f t="array" ref="AD18">_xlfn.IFS(E18="Sí las conozco",1,E18="No las conozco",0)</f>
        <v>#N/A</v>
      </c>
      <c r="AE18" s="24" t="e" cm="1">
        <f t="array" ref="AE18">_xlfn.IFS(F18="No teníamos pensado hacer el trámite",0,F18="Sí teníamos pensado hacer el trámite",1)</f>
        <v>#N/A</v>
      </c>
      <c r="AF18" s="24" t="e" cm="1">
        <f t="array" ref="AF18">_xlfn.IFS(G18="Sí",1,G18="No",0)</f>
        <v>#N/A</v>
      </c>
      <c r="AG18" s="24" t="e" cm="1">
        <f t="array" ref="AG18">_xlfn.IFS(H18="Es fácil",1,H18="Más o menos (no es ni fácil ni difícil)",0.5,H18="Es difícil",0)</f>
        <v>#N/A</v>
      </c>
      <c r="AH18" s="24" t="e" cm="1">
        <f t="array" ref="AH18">_xlfn.IFS(I18="Cuando realicé el trámite para obtener la anuencia de protección civil en este municipio sí recibí toda la orientación que necesité para poder concluir el trámite",1,I18="Cuando realicé el trámite para obtener la anuencia de protección civil en este municipio no recibí toda la orientación que necesité para poder concluir el trámite",0)</f>
        <v>#N/A</v>
      </c>
      <c r="AI18" s="24" t="e" cm="1">
        <f t="array" ref="AI18">_xlfn.IFS(J18="Sí tienen la capacitación y los conocimientos suficientes para atender a las y los ciudadanos",1,J18="No tienen la capacitación ni los conocimientos suficientes para atender a las y los ciudadanos",0)</f>
        <v>#N/A</v>
      </c>
      <c r="AJ18" s="24" t="e" cm="1">
        <f t="array" ref="AJ18">_xlfn.IFS(K18="Sí sabía",1,K18="No sabía",0)</f>
        <v>#N/A</v>
      </c>
      <c r="AK18" s="24" t="e" cm="1">
        <f t="array" ref="AK18">_xlfn.IFS(L18="Muy probable",1,L18="No sé",0.5,L18="Nada probable",0)</f>
        <v>#N/A</v>
      </c>
      <c r="AL18" s="24" t="e" cm="1">
        <f t="array" ref="AL18">_xlfn.IFS(M18="Le temo a la sanción por no tener la anuencia de protección civil de mi empresa/ negocio",1,M18="No le temo a la sanción por no tener la anuencia de protección civil de mi empresa/ negocio",0)</f>
        <v>#N/A</v>
      </c>
      <c r="AM18" s="24" t="e" cm="1">
        <f t="array" ref="AM18">_xlfn.IFS(N18="Es más fácil",1,N18="Es igual",0.5,N18="Es más difícil",0)</f>
        <v>#N/A</v>
      </c>
      <c r="AN18" s="24" t="e" cm="1">
        <f t="array" ref="AN18">_xlfn.IFS(O18="Pocos",1,O18="Los necesarios (ni muchos ni pocos)",0.5,O18="Muchos",0)</f>
        <v>#N/A</v>
      </c>
      <c r="AO18" s="24" t="e" cm="1">
        <f t="array" ref="AO18">_xlfn.IFS(P18="Barato",1,P18="Justo (ni caro ni barato)",0.5,P18="Caro",0)</f>
        <v>#N/A</v>
      </c>
      <c r="AP18" s="24" t="e" cm="1">
        <f t="array" ref="AP18">_xlfn.IFS(Q18="Menos de 1 hora",1,Q18="Entre 2 y 3 horas",0.8,Q18="Entre 3 y 24 horas",0.6, Q18="Me tomó entre 1 y 3 días",0.5, Q18="Me tomó aproximadamente una semana",0.5, Q18="Me tomó aproximadamente 2 semanas",0.4, Q18="Me tomo aproximadamente 1 mes",0.2, Q18="Me tomó cerca de 2 meses o más",0)</f>
        <v>#N/A</v>
      </c>
      <c r="AQ18" s="24" t="e" cm="1">
        <f t="array" ref="AQ18">_xlfn.IFS(R18="Poco",1,R18="Normal (ni mucho no poco)",0.5,R18="Mucho",0)</f>
        <v>#N/A</v>
      </c>
      <c r="AR18" s="24" t="e" cm="1">
        <f t="array" ref="AR18">_xlfn.IFS(S18="Satisfecho(a)",1,S18="Normal (ni satisfecho ni insatisfecho)",0.5,S18="Insatisfecho(a)",0)</f>
        <v>#N/A</v>
      </c>
      <c r="AS18" s="24" t="e" cm="1">
        <f t="array" ref="AS18">_xlfn.IFS(T18="Todas las personas empresarias reciben el mismo trato",1,T18="No estoy segura (o)",0.5,T18="Hay personas empresarias que reciben un trato diferente",0)</f>
        <v>#N/A</v>
      </c>
      <c r="AT18" s="24" t="e" cm="1">
        <f t="array" ref="AT18">_xlfn.IFS(U18="Es malo",0,U18="Es regular (ni bueno ni malo)",0.5,U18="Es bueno",1)</f>
        <v>#N/A</v>
      </c>
      <c r="AU18" s="24" t="e" cm="1">
        <f t="array" ref="AU18">_xlfn.IFS(V18="Sí",1,V18="No",0,V18="No sé/no recuerdo",0.5)</f>
        <v>#N/A</v>
      </c>
      <c r="AV18" s="24" t="e" cm="1">
        <f t="array" ref="AV18">_xlfn.IFS(W18="Insatisfecho (a)",0,W18="Normal [ni satisfecho (a) ni insatisfecho (a)]",0.5,W18="Satisfecho (a)",1)</f>
        <v>#N/A</v>
      </c>
      <c r="AW18" s="24" t="e" cm="1">
        <f t="array" ref="AW18">_xlfn.IFS(X18="Sí",0,X18="No",1,X18="Prefieron no contestar",0.5)</f>
        <v>#N/A</v>
      </c>
    </row>
    <row r="19" spans="1:49" x14ac:dyDescent="0.2">
      <c r="A19" s="17">
        <v>118468390785</v>
      </c>
      <c r="B19" s="8" t="s">
        <v>10</v>
      </c>
      <c r="C19" s="8" t="s">
        <v>177</v>
      </c>
      <c r="D19" s="8" t="s">
        <v>86</v>
      </c>
      <c r="E19" s="8" t="s">
        <v>73</v>
      </c>
      <c r="F19" s="8" t="s">
        <v>1453</v>
      </c>
      <c r="G19" s="8" t="s">
        <v>85</v>
      </c>
      <c r="H19" s="8" t="s">
        <v>89</v>
      </c>
      <c r="I19" s="8" t="s">
        <v>1425</v>
      </c>
      <c r="J19" s="8" t="s">
        <v>1427</v>
      </c>
      <c r="K19" s="8" t="s">
        <v>1428</v>
      </c>
      <c r="L19" s="8" t="s">
        <v>94</v>
      </c>
      <c r="M19" s="8" t="s">
        <v>1430</v>
      </c>
      <c r="N19" s="8" t="s">
        <v>101</v>
      </c>
      <c r="O19" s="8" t="s">
        <v>103</v>
      </c>
      <c r="P19" s="8" t="s">
        <v>106</v>
      </c>
      <c r="Q19" s="24" t="s">
        <v>1438</v>
      </c>
      <c r="R19" s="24" t="s">
        <v>116</v>
      </c>
      <c r="S19" s="24" t="s">
        <v>1440</v>
      </c>
      <c r="T19" s="8" t="s">
        <v>178</v>
      </c>
      <c r="U19" s="8" t="s">
        <v>131</v>
      </c>
      <c r="V19" s="8" t="s">
        <v>85</v>
      </c>
      <c r="W19" s="24" t="s">
        <v>1447</v>
      </c>
      <c r="X19" s="24" t="s">
        <v>85</v>
      </c>
      <c r="Y19" s="5"/>
      <c r="Z19" s="64">
        <v>118468390785</v>
      </c>
      <c r="AA19" s="24" t="s">
        <v>10</v>
      </c>
      <c r="AB19" s="24" cm="1">
        <f t="array" ref="AB19">_xlfn.IFS(C19="Fue fácil",1,C19="Más o menos (ni fácil ni difícil)",0.5,C19="Fue difícil",0)</f>
        <v>0.5</v>
      </c>
      <c r="AC19" s="24" cm="1">
        <f t="array" ref="AC19">_xlfn.IFS(D19="Sí",1,D19="No",0)</f>
        <v>0</v>
      </c>
      <c r="AD19" s="24" cm="1">
        <f t="array" ref="AD19">_xlfn.IFS(E19="Sí las conozco",1,E19="No las conozco",0)</f>
        <v>1</v>
      </c>
      <c r="AE19" s="24" cm="1">
        <f t="array" ref="AE19">_xlfn.IFS(F19="No teníamos pensado hacer el trámite",0,F19="Sí teníamos pensado hacer el trámite",1)</f>
        <v>1</v>
      </c>
      <c r="AF19" s="24" cm="1">
        <f t="array" ref="AF19">_xlfn.IFS(G19="Sí",1,G19="No",0)</f>
        <v>1</v>
      </c>
      <c r="AG19" s="24" cm="1">
        <f t="array" ref="AG19">_xlfn.IFS(H19="Es fácil",1,H19="Más o menos (no es ni fácil ni difícil)",0.5,H19="Es difícil",0)</f>
        <v>0</v>
      </c>
      <c r="AH19" s="24" cm="1">
        <f t="array" ref="AH19">_xlfn.IFS(I19="Cuando realicé el trámite para obtener la anuencia de protección civil en este municipio sí recibí toda la orientación que necesité para poder concluir el trámite",1,I19="Cuando realicé el trámite para obtener la anuencia de protección civil en este municipio no recibí toda la orientación que necesité para poder concluir el trámite",0)</f>
        <v>0</v>
      </c>
      <c r="AI19" s="24" cm="1">
        <f t="array" ref="AI19">_xlfn.IFS(J19="Sí tienen la capacitación y los conocimientos suficientes para atender a las y los ciudadanos",1,J19="No tienen la capacitación ni los conocimientos suficientes para atender a las y los ciudadanos",0)</f>
        <v>0</v>
      </c>
      <c r="AJ19" s="24" cm="1">
        <f t="array" ref="AJ19">_xlfn.IFS(K19="Sí sabía",1,K19="No sabía",0)</f>
        <v>1</v>
      </c>
      <c r="AK19" s="24" cm="1">
        <f t="array" ref="AK19">_xlfn.IFS(L19="Muy probable",1,L19="No sé",0.5,L19="Nada probable",0)</f>
        <v>1</v>
      </c>
      <c r="AL19" s="24" cm="1">
        <f t="array" ref="AL19">_xlfn.IFS(M19="Le temo a la sanción por no tener la anuencia de protección civil de mi empresa/ negocio",1,M19="No le temo a la sanción por no tener la anuencia de protección civil de mi empresa/ negocio",0)</f>
        <v>1</v>
      </c>
      <c r="AM19" s="24" cm="1">
        <f t="array" ref="AM19">_xlfn.IFS(N19="Es más fácil",1,N19="Es igual",0.5,N19="Es más difícil",0)</f>
        <v>0</v>
      </c>
      <c r="AN19" s="24" cm="1">
        <f t="array" ref="AN19">_xlfn.IFS(O19="Pocos",1,O19="Los necesarios (ni muchos ni pocos)",0.5,O19="Muchos",0)</f>
        <v>0.5</v>
      </c>
      <c r="AO19" s="24" cm="1">
        <f t="array" ref="AO19">_xlfn.IFS(P19="Barato",1,P19="Justo (ni caro ni barato)",0.5,P19="Caro",0)</f>
        <v>0.5</v>
      </c>
      <c r="AP19" s="24" cm="1">
        <f t="array" ref="AP19">_xlfn.IFS(Q19="Menos de 1 hora",1,Q19="Entre 2 y 3 horas",0.8,Q19="Entre 3 y 24 horas",0.6, Q19="Me tomó entre 1 y 3 días",0.5, Q19="Me tomó aproximadamente una semana",0.5, Q19="Me tomó aproximadamente 2 semanas",0.4, Q19="Me tomo aproximadamente 1 mes",0.2, Q19="Me tomó cerca de 2 meses o más",0)</f>
        <v>0</v>
      </c>
      <c r="AQ19" s="24" cm="1">
        <f t="array" ref="AQ19">_xlfn.IFS(R19="Poco",1,R19="Normal (ni mucho no poco)",0.5,R19="Mucho",0)</f>
        <v>0</v>
      </c>
      <c r="AR19" s="24" cm="1">
        <f t="array" ref="AR19">_xlfn.IFS(S19="Satisfecho(a)",1,S19="Normal (ni satisfecho ni insatisfecho)",0.5,S19="Insatisfecho(a)",0)</f>
        <v>0</v>
      </c>
      <c r="AS19" s="24" cm="1">
        <f t="array" ref="AS19">_xlfn.IFS(T19="Todas las personas empresarias reciben el mismo trato",1,T19="No estoy segura (o)",0.5,T19="Hay personas empresarias que reciben un trato diferente",0)</f>
        <v>0.5</v>
      </c>
      <c r="AT19" s="24" cm="1">
        <f t="array" ref="AT19">_xlfn.IFS(U19="Es malo",0,U19="Es regular (ni bueno ni malo)",0.5,U19="Es bueno",1)</f>
        <v>0.5</v>
      </c>
      <c r="AU19" s="24" cm="1">
        <f t="array" ref="AU19">_xlfn.IFS(V19="Sí",1,V19="No",0,V19="No sé/no recuerdo",0.5)</f>
        <v>1</v>
      </c>
      <c r="AV19" s="24" cm="1">
        <f t="array" ref="AV19">_xlfn.IFS(W19="Insatisfecho (a)",0,W19="Normal [ni satisfecho (a) ni insatisfecho (a)]",0.5,W19="Satisfecho (a)",1)</f>
        <v>0</v>
      </c>
      <c r="AW19" s="24" cm="1">
        <f t="array" ref="AW19">_xlfn.IFS(X19="Sí",0,X19="No",1,X19="Prefieron no contestar",0.5)</f>
        <v>0</v>
      </c>
    </row>
    <row r="20" spans="1:49" x14ac:dyDescent="0.2">
      <c r="A20" s="17">
        <v>118466923103</v>
      </c>
      <c r="B20" s="8"/>
      <c r="C20" s="8" t="s">
        <v>624</v>
      </c>
      <c r="D20" s="8"/>
      <c r="E20" s="8" t="s">
        <v>624</v>
      </c>
      <c r="F20" s="8"/>
      <c r="G20" s="8" t="s">
        <v>624</v>
      </c>
      <c r="H20" s="8" t="s">
        <v>624</v>
      </c>
      <c r="I20" s="8" t="s">
        <v>624</v>
      </c>
      <c r="J20" s="8" t="s">
        <v>624</v>
      </c>
      <c r="K20" s="8" t="s">
        <v>624</v>
      </c>
      <c r="L20" s="8" t="s">
        <v>624</v>
      </c>
      <c r="M20" s="8" t="s">
        <v>624</v>
      </c>
      <c r="N20" s="8" t="s">
        <v>624</v>
      </c>
      <c r="O20" s="8" t="s">
        <v>624</v>
      </c>
      <c r="P20" s="8" t="s">
        <v>624</v>
      </c>
      <c r="Q20" s="24" t="s">
        <v>624</v>
      </c>
      <c r="R20" s="24" t="s">
        <v>624</v>
      </c>
      <c r="S20" s="24" t="s">
        <v>624</v>
      </c>
      <c r="T20" s="8"/>
      <c r="U20" s="8" t="s">
        <v>624</v>
      </c>
      <c r="V20" s="8" t="s">
        <v>624</v>
      </c>
      <c r="W20" s="24" t="s">
        <v>624</v>
      </c>
      <c r="X20" s="24"/>
      <c r="Y20" s="5"/>
      <c r="Z20" s="64">
        <v>118466923103</v>
      </c>
      <c r="AA20" s="24"/>
      <c r="AB20" s="24" t="e" cm="1">
        <f t="array" ref="AB20">_xlfn.IFS(C20="Fue fácil",1,C20="Más o menos (ni fácil ni difícil)",0.5,C20="Fue difícil",0)</f>
        <v>#N/A</v>
      </c>
      <c r="AC20" s="24" t="e" cm="1">
        <f t="array" ref="AC20">_xlfn.IFS(D20="Sí",1,D20="No",0)</f>
        <v>#N/A</v>
      </c>
      <c r="AD20" s="24" t="e" cm="1">
        <f t="array" ref="AD20">_xlfn.IFS(E20="Sí las conozco",1,E20="No las conozco",0)</f>
        <v>#N/A</v>
      </c>
      <c r="AE20" s="24" t="e" cm="1">
        <f t="array" ref="AE20">_xlfn.IFS(F20="No teníamos pensado hacer el trámite",0,F20="Sí teníamos pensado hacer el trámite",1)</f>
        <v>#N/A</v>
      </c>
      <c r="AF20" s="24" t="e" cm="1">
        <f t="array" ref="AF20">_xlfn.IFS(G20="Sí",1,G20="No",0)</f>
        <v>#N/A</v>
      </c>
      <c r="AG20" s="24" t="e" cm="1">
        <f t="array" ref="AG20">_xlfn.IFS(H20="Es fácil",1,H20="Más o menos (no es ni fácil ni difícil)",0.5,H20="Es difícil",0)</f>
        <v>#N/A</v>
      </c>
      <c r="AH20" s="24" t="e" cm="1">
        <f t="array" ref="AH20">_xlfn.IFS(I20="Cuando realicé el trámite para obtener la anuencia de protección civil en este municipio sí recibí toda la orientación que necesité para poder concluir el trámite",1,I20="Cuando realicé el trámite para obtener la anuencia de protección civil en este municipio no recibí toda la orientación que necesité para poder concluir el trámite",0)</f>
        <v>#N/A</v>
      </c>
      <c r="AI20" s="24" t="e" cm="1">
        <f t="array" ref="AI20">_xlfn.IFS(J20="Sí tienen la capacitación y los conocimientos suficientes para atender a las y los ciudadanos",1,J20="No tienen la capacitación ni los conocimientos suficientes para atender a las y los ciudadanos",0)</f>
        <v>#N/A</v>
      </c>
      <c r="AJ20" s="24" t="e" cm="1">
        <f t="array" ref="AJ20">_xlfn.IFS(K20="Sí sabía",1,K20="No sabía",0)</f>
        <v>#N/A</v>
      </c>
      <c r="AK20" s="24" t="e" cm="1">
        <f t="array" ref="AK20">_xlfn.IFS(L20="Muy probable",1,L20="No sé",0.5,L20="Nada probable",0)</f>
        <v>#N/A</v>
      </c>
      <c r="AL20" s="24" t="e" cm="1">
        <f t="array" ref="AL20">_xlfn.IFS(M20="Le temo a la sanción por no tener la anuencia de protección civil de mi empresa/ negocio",1,M20="No le temo a la sanción por no tener la anuencia de protección civil de mi empresa/ negocio",0)</f>
        <v>#N/A</v>
      </c>
      <c r="AM20" s="24" t="e" cm="1">
        <f t="array" ref="AM20">_xlfn.IFS(N20="Es más fácil",1,N20="Es igual",0.5,N20="Es más difícil",0)</f>
        <v>#N/A</v>
      </c>
      <c r="AN20" s="24" t="e" cm="1">
        <f t="array" ref="AN20">_xlfn.IFS(O20="Pocos",1,O20="Los necesarios (ni muchos ni pocos)",0.5,O20="Muchos",0)</f>
        <v>#N/A</v>
      </c>
      <c r="AO20" s="24" t="e" cm="1">
        <f t="array" ref="AO20">_xlfn.IFS(P20="Barato",1,P20="Justo (ni caro ni barato)",0.5,P20="Caro",0)</f>
        <v>#N/A</v>
      </c>
      <c r="AP20" s="24" t="e" cm="1">
        <f t="array" ref="AP20">_xlfn.IFS(Q20="Menos de 1 hora",1,Q20="Entre 2 y 3 horas",0.8,Q20="Entre 3 y 24 horas",0.6, Q20="Me tomó entre 1 y 3 días",0.5, Q20="Me tomó aproximadamente una semana",0.5, Q20="Me tomó aproximadamente 2 semanas",0.4, Q20="Me tomo aproximadamente 1 mes",0.2, Q20="Me tomó cerca de 2 meses o más",0)</f>
        <v>#N/A</v>
      </c>
      <c r="AQ20" s="24" t="e" cm="1">
        <f t="array" ref="AQ20">_xlfn.IFS(R20="Poco",1,R20="Normal (ni mucho no poco)",0.5,R20="Mucho",0)</f>
        <v>#N/A</v>
      </c>
      <c r="AR20" s="24" t="e" cm="1">
        <f t="array" ref="AR20">_xlfn.IFS(S20="Satisfecho(a)",1,S20="Normal (ni satisfecho ni insatisfecho)",0.5,S20="Insatisfecho(a)",0)</f>
        <v>#N/A</v>
      </c>
      <c r="AS20" s="24" t="e" cm="1">
        <f t="array" ref="AS20">_xlfn.IFS(T20="Todas las personas empresarias reciben el mismo trato",1,T20="No estoy segura (o)",0.5,T20="Hay personas empresarias que reciben un trato diferente",0)</f>
        <v>#N/A</v>
      </c>
      <c r="AT20" s="24" t="e" cm="1">
        <f t="array" ref="AT20">_xlfn.IFS(U20="Es malo",0,U20="Es regular (ni bueno ni malo)",0.5,U20="Es bueno",1)</f>
        <v>#N/A</v>
      </c>
      <c r="AU20" s="24" t="e" cm="1">
        <f t="array" ref="AU20">_xlfn.IFS(V20="Sí",1,V20="No",0,V20="No sé/no recuerdo",0.5)</f>
        <v>#N/A</v>
      </c>
      <c r="AV20" s="24" t="e" cm="1">
        <f t="array" ref="AV20">_xlfn.IFS(W20="Insatisfecho (a)",0,W20="Normal [ni satisfecho (a) ni insatisfecho (a)]",0.5,W20="Satisfecho (a)",1)</f>
        <v>#N/A</v>
      </c>
      <c r="AW20" s="24" t="e" cm="1">
        <f t="array" ref="AW20">_xlfn.IFS(X20="Sí",0,X20="No",1,X20="Prefieron no contestar",0.5)</f>
        <v>#N/A</v>
      </c>
    </row>
    <row r="21" spans="1:49" x14ac:dyDescent="0.2">
      <c r="A21" s="17">
        <v>118465759688</v>
      </c>
      <c r="B21" s="8" t="s">
        <v>10</v>
      </c>
      <c r="C21" s="8" t="s">
        <v>189</v>
      </c>
      <c r="D21" s="8" t="s">
        <v>86</v>
      </c>
      <c r="E21" s="8" t="s">
        <v>73</v>
      </c>
      <c r="F21" s="8" t="s">
        <v>1475</v>
      </c>
      <c r="G21" s="8" t="s">
        <v>85</v>
      </c>
      <c r="H21" s="8" t="s">
        <v>87</v>
      </c>
      <c r="I21" s="8" t="s">
        <v>1424</v>
      </c>
      <c r="J21" s="8" t="s">
        <v>1426</v>
      </c>
      <c r="K21" s="8" t="s">
        <v>1428</v>
      </c>
      <c r="L21" s="8" t="s">
        <v>94</v>
      </c>
      <c r="M21" s="8" t="s">
        <v>1430</v>
      </c>
      <c r="N21" s="8" t="s">
        <v>99</v>
      </c>
      <c r="O21" s="8" t="s">
        <v>103</v>
      </c>
      <c r="P21" s="8" t="s">
        <v>106</v>
      </c>
      <c r="Q21" s="24" t="s">
        <v>1432</v>
      </c>
      <c r="R21" s="24" t="s">
        <v>115</v>
      </c>
      <c r="S21" s="24" t="s">
        <v>1439</v>
      </c>
      <c r="T21" s="8" t="s">
        <v>1470</v>
      </c>
      <c r="U21" s="8" t="s">
        <v>132</v>
      </c>
      <c r="V21" s="8" t="s">
        <v>85</v>
      </c>
      <c r="W21" s="24" t="s">
        <v>1448</v>
      </c>
      <c r="X21" s="24"/>
      <c r="Y21" s="5"/>
      <c r="Z21" s="64">
        <v>118465759688</v>
      </c>
      <c r="AA21" s="24" t="s">
        <v>10</v>
      </c>
      <c r="AB21" s="24" cm="1">
        <f t="array" ref="AB21">_xlfn.IFS(C21="Fue fácil",1,C21="Más o menos (ni fácil ni difícil)",0.5,C21="Fue difícil",0)</f>
        <v>1</v>
      </c>
      <c r="AC21" s="24" cm="1">
        <f t="array" ref="AC21">_xlfn.IFS(D21="Sí",1,D21="No",0)</f>
        <v>0</v>
      </c>
      <c r="AD21" s="24" cm="1">
        <f t="array" ref="AD21">_xlfn.IFS(E21="Sí las conozco",1,E21="No las conozco",0)</f>
        <v>1</v>
      </c>
      <c r="AE21" s="24" cm="1">
        <f t="array" ref="AE21">_xlfn.IFS(F21="No teníamos pensado hacer el trámite",0,F21="Sí teníamos pensado hacer el trámite",1)</f>
        <v>0</v>
      </c>
      <c r="AF21" s="24" cm="1">
        <f t="array" ref="AF21">_xlfn.IFS(G21="Sí",1,G21="No",0)</f>
        <v>1</v>
      </c>
      <c r="AG21" s="24" cm="1">
        <f t="array" ref="AG21">_xlfn.IFS(H21="Es fácil",1,H21="Más o menos (no es ni fácil ni difícil)",0.5,H21="Es difícil",0)</f>
        <v>1</v>
      </c>
      <c r="AH21" s="24" cm="1">
        <f t="array" ref="AH21">_xlfn.IFS(I21="Cuando realicé el trámite para obtener la anuencia de protección civil en este municipio sí recibí toda la orientación que necesité para poder concluir el trámite",1,I21="Cuando realicé el trámite para obtener la anuencia de protección civil en este municipio no recibí toda la orientación que necesité para poder concluir el trámite",0)</f>
        <v>1</v>
      </c>
      <c r="AI21" s="24" cm="1">
        <f t="array" ref="AI21">_xlfn.IFS(J21="Sí tienen la capacitación y los conocimientos suficientes para atender a las y los ciudadanos",1,J21="No tienen la capacitación ni los conocimientos suficientes para atender a las y los ciudadanos",0)</f>
        <v>1</v>
      </c>
      <c r="AJ21" s="24" cm="1">
        <f t="array" ref="AJ21">_xlfn.IFS(K21="Sí sabía",1,K21="No sabía",0)</f>
        <v>1</v>
      </c>
      <c r="AK21" s="24" cm="1">
        <f t="array" ref="AK21">_xlfn.IFS(L21="Muy probable",1,L21="No sé",0.5,L21="Nada probable",0)</f>
        <v>1</v>
      </c>
      <c r="AL21" s="24" cm="1">
        <f t="array" ref="AL21">_xlfn.IFS(M21="Le temo a la sanción por no tener la anuencia de protección civil de mi empresa/ negocio",1,M21="No le temo a la sanción por no tener la anuencia de protección civil de mi empresa/ negocio",0)</f>
        <v>1</v>
      </c>
      <c r="AM21" s="24" cm="1">
        <f t="array" ref="AM21">_xlfn.IFS(N21="Es más fácil",1,N21="Es igual",0.5,N21="Es más difícil",0)</f>
        <v>1</v>
      </c>
      <c r="AN21" s="24" cm="1">
        <f t="array" ref="AN21">_xlfn.IFS(O21="Pocos",1,O21="Los necesarios (ni muchos ni pocos)",0.5,O21="Muchos",0)</f>
        <v>0.5</v>
      </c>
      <c r="AO21" s="24" cm="1">
        <f t="array" ref="AO21">_xlfn.IFS(P21="Barato",1,P21="Justo (ni caro ni barato)",0.5,P21="Caro",0)</f>
        <v>0.5</v>
      </c>
      <c r="AP21" s="24" cm="1">
        <f t="array" ref="AP21">_xlfn.IFS(Q21="Menos de 1 hora",1,Q21="Entre 2 y 3 horas",0.8,Q21="Entre 3 y 24 horas",0.6, Q21="Me tomó entre 1 y 3 días",0.5, Q21="Me tomó aproximadamente una semana",0.5, Q21="Me tomó aproximadamente 2 semanas",0.4, Q21="Me tomo aproximadamente 1 mes",0.2, Q21="Me tomó cerca de 2 meses o más",0)</f>
        <v>1</v>
      </c>
      <c r="AQ21" s="24" t="e" cm="1">
        <f t="array" ref="AQ21">_xlfn.IFS(R21="Poco",1,R21="Normal (ni mucho no poco)",0.5,R21="Mucho",0)</f>
        <v>#N/A</v>
      </c>
      <c r="AR21" s="24" cm="1">
        <f t="array" ref="AR21">_xlfn.IFS(S21="Satisfecho(a)",1,S21="Normal (ni satisfecho ni insatisfecho)",0.5,S21="Insatisfecho(a)",0)</f>
        <v>1</v>
      </c>
      <c r="AS21" s="24" cm="1">
        <f t="array" ref="AS21">_xlfn.IFS(T21="Todas las personas empresarias reciben el mismo trato",1,T21="No estoy segura (o)",0.5,T21="Hay personas empresarias que reciben un trato diferente",0)</f>
        <v>1</v>
      </c>
      <c r="AT21" s="24" cm="1">
        <f t="array" ref="AT21">_xlfn.IFS(U21="Es malo",0,U21="Es regular (ni bueno ni malo)",0.5,U21="Es bueno",1)</f>
        <v>1</v>
      </c>
      <c r="AU21" s="24" cm="1">
        <f t="array" ref="AU21">_xlfn.IFS(V21="Sí",1,V21="No",0,V21="No sé/no recuerdo",0.5)</f>
        <v>1</v>
      </c>
      <c r="AV21" s="24" cm="1">
        <f t="array" ref="AV21">_xlfn.IFS(W21="Insatisfecho (a)",0,W21="Normal [ni satisfecho (a) ni insatisfecho (a)]",0.5,W21="Satisfecho (a)",1)</f>
        <v>0.5</v>
      </c>
      <c r="AW21" s="24" t="e" cm="1">
        <f t="array" ref="AW21">_xlfn.IFS(X21="Sí",0,X21="No",1,X21="Prefieron no contestar",0.5)</f>
        <v>#N/A</v>
      </c>
    </row>
    <row r="22" spans="1:49" x14ac:dyDescent="0.2">
      <c r="A22" s="17">
        <v>118463024504</v>
      </c>
      <c r="B22" s="8"/>
      <c r="C22" s="8" t="s">
        <v>624</v>
      </c>
      <c r="D22" s="8"/>
      <c r="E22" s="8" t="s">
        <v>624</v>
      </c>
      <c r="F22" s="8"/>
      <c r="G22" s="8" t="s">
        <v>624</v>
      </c>
      <c r="H22" s="8" t="s">
        <v>624</v>
      </c>
      <c r="I22" s="8" t="s">
        <v>624</v>
      </c>
      <c r="J22" s="8" t="s">
        <v>624</v>
      </c>
      <c r="K22" s="8" t="s">
        <v>624</v>
      </c>
      <c r="L22" s="8" t="s">
        <v>624</v>
      </c>
      <c r="M22" s="8" t="s">
        <v>624</v>
      </c>
      <c r="N22" s="8" t="s">
        <v>624</v>
      </c>
      <c r="O22" s="8" t="s">
        <v>624</v>
      </c>
      <c r="P22" s="8" t="s">
        <v>624</v>
      </c>
      <c r="Q22" s="24" t="s">
        <v>624</v>
      </c>
      <c r="R22" s="24" t="s">
        <v>624</v>
      </c>
      <c r="S22" s="24" t="s">
        <v>624</v>
      </c>
      <c r="T22" s="8"/>
      <c r="U22" s="8" t="s">
        <v>624</v>
      </c>
      <c r="V22" s="8" t="s">
        <v>624</v>
      </c>
      <c r="W22" s="24" t="s">
        <v>624</v>
      </c>
      <c r="X22" s="24"/>
      <c r="Y22" s="5"/>
      <c r="Z22" s="64">
        <v>118463024504</v>
      </c>
      <c r="AA22" s="24"/>
      <c r="AB22" s="24" t="e" cm="1">
        <f t="array" ref="AB22">_xlfn.IFS(C22="Fue fácil",1,C22="Más o menos (ni fácil ni difícil)",0.5,C22="Fue difícil",0)</f>
        <v>#N/A</v>
      </c>
      <c r="AC22" s="24" t="e" cm="1">
        <f t="array" ref="AC22">_xlfn.IFS(D22="Sí",1,D22="No",0)</f>
        <v>#N/A</v>
      </c>
      <c r="AD22" s="24" t="e" cm="1">
        <f t="array" ref="AD22">_xlfn.IFS(E22="Sí las conozco",1,E22="No las conozco",0)</f>
        <v>#N/A</v>
      </c>
      <c r="AE22" s="24" t="e" cm="1">
        <f t="array" ref="AE22">_xlfn.IFS(F22="No teníamos pensado hacer el trámite",0,F22="Sí teníamos pensado hacer el trámite",1)</f>
        <v>#N/A</v>
      </c>
      <c r="AF22" s="24" t="e" cm="1">
        <f t="array" ref="AF22">_xlfn.IFS(G22="Sí",1,G22="No",0)</f>
        <v>#N/A</v>
      </c>
      <c r="AG22" s="24" t="e" cm="1">
        <f t="array" ref="AG22">_xlfn.IFS(H22="Es fácil",1,H22="Más o menos (no es ni fácil ni difícil)",0.5,H22="Es difícil",0)</f>
        <v>#N/A</v>
      </c>
      <c r="AH22" s="24" t="e" cm="1">
        <f t="array" ref="AH22">_xlfn.IFS(I22="Cuando realicé el trámite para obtener la anuencia de protección civil en este municipio sí recibí toda la orientación que necesité para poder concluir el trámite",1,I22="Cuando realicé el trámite para obtener la anuencia de protección civil en este municipio no recibí toda la orientación que necesité para poder concluir el trámite",0)</f>
        <v>#N/A</v>
      </c>
      <c r="AI22" s="24" t="e" cm="1">
        <f t="array" ref="AI22">_xlfn.IFS(J22="Sí tienen la capacitación y los conocimientos suficientes para atender a las y los ciudadanos",1,J22="No tienen la capacitación ni los conocimientos suficientes para atender a las y los ciudadanos",0)</f>
        <v>#N/A</v>
      </c>
      <c r="AJ22" s="24" t="e" cm="1">
        <f t="array" ref="AJ22">_xlfn.IFS(K22="Sí sabía",1,K22="No sabía",0)</f>
        <v>#N/A</v>
      </c>
      <c r="AK22" s="24" t="e" cm="1">
        <f t="array" ref="AK22">_xlfn.IFS(L22="Muy probable",1,L22="No sé",0.5,L22="Nada probable",0)</f>
        <v>#N/A</v>
      </c>
      <c r="AL22" s="24" t="e" cm="1">
        <f t="array" ref="AL22">_xlfn.IFS(M22="Le temo a la sanción por no tener la anuencia de protección civil de mi empresa/ negocio",1,M22="No le temo a la sanción por no tener la anuencia de protección civil de mi empresa/ negocio",0)</f>
        <v>#N/A</v>
      </c>
      <c r="AM22" s="24" t="e" cm="1">
        <f t="array" ref="AM22">_xlfn.IFS(N22="Es más fácil",1,N22="Es igual",0.5,N22="Es más difícil",0)</f>
        <v>#N/A</v>
      </c>
      <c r="AN22" s="24" t="e" cm="1">
        <f t="array" ref="AN22">_xlfn.IFS(O22="Pocos",1,O22="Los necesarios (ni muchos ni pocos)",0.5,O22="Muchos",0)</f>
        <v>#N/A</v>
      </c>
      <c r="AO22" s="24" t="e" cm="1">
        <f t="array" ref="AO22">_xlfn.IFS(P22="Barato",1,P22="Justo (ni caro ni barato)",0.5,P22="Caro",0)</f>
        <v>#N/A</v>
      </c>
      <c r="AP22" s="24" t="e" cm="1">
        <f t="array" ref="AP22">_xlfn.IFS(Q22="Menos de 1 hora",1,Q22="Entre 2 y 3 horas",0.8,Q22="Entre 3 y 24 horas",0.6, Q22="Me tomó entre 1 y 3 días",0.5, Q22="Me tomó aproximadamente una semana",0.5, Q22="Me tomó aproximadamente 2 semanas",0.4, Q22="Me tomo aproximadamente 1 mes",0.2, Q22="Me tomó cerca de 2 meses o más",0)</f>
        <v>#N/A</v>
      </c>
      <c r="AQ22" s="24" t="e" cm="1">
        <f t="array" ref="AQ22">_xlfn.IFS(R22="Poco",1,R22="Normal (ni mucho no poco)",0.5,R22="Mucho",0)</f>
        <v>#N/A</v>
      </c>
      <c r="AR22" s="24" t="e" cm="1">
        <f t="array" ref="AR22">_xlfn.IFS(S22="Satisfecho(a)",1,S22="Normal (ni satisfecho ni insatisfecho)",0.5,S22="Insatisfecho(a)",0)</f>
        <v>#N/A</v>
      </c>
      <c r="AS22" s="24" t="e" cm="1">
        <f t="array" ref="AS22">_xlfn.IFS(T22="Todas las personas empresarias reciben el mismo trato",1,T22="No estoy segura (o)",0.5,T22="Hay personas empresarias que reciben un trato diferente",0)</f>
        <v>#N/A</v>
      </c>
      <c r="AT22" s="24" t="e" cm="1">
        <f t="array" ref="AT22">_xlfn.IFS(U22="Es malo",0,U22="Es regular (ni bueno ni malo)",0.5,U22="Es bueno",1)</f>
        <v>#N/A</v>
      </c>
      <c r="AU22" s="24" t="e" cm="1">
        <f t="array" ref="AU22">_xlfn.IFS(V22="Sí",1,V22="No",0,V22="No sé/no recuerdo",0.5)</f>
        <v>#N/A</v>
      </c>
      <c r="AV22" s="24" t="e" cm="1">
        <f t="array" ref="AV22">_xlfn.IFS(W22="Insatisfecho (a)",0,W22="Normal [ni satisfecho (a) ni insatisfecho (a)]",0.5,W22="Satisfecho (a)",1)</f>
        <v>#N/A</v>
      </c>
      <c r="AW22" s="24" t="e" cm="1">
        <f t="array" ref="AW22">_xlfn.IFS(X22="Sí",0,X22="No",1,X22="Prefieron no contestar",0.5)</f>
        <v>#N/A</v>
      </c>
    </row>
    <row r="23" spans="1:49" x14ac:dyDescent="0.2">
      <c r="A23" s="17">
        <v>118460742974</v>
      </c>
      <c r="B23" s="8" t="s">
        <v>10</v>
      </c>
      <c r="C23" s="8" t="s">
        <v>177</v>
      </c>
      <c r="D23" s="8" t="s">
        <v>86</v>
      </c>
      <c r="E23" s="8" t="s">
        <v>73</v>
      </c>
      <c r="F23" s="8" t="s">
        <v>1453</v>
      </c>
      <c r="G23" s="8" t="s">
        <v>624</v>
      </c>
      <c r="H23" s="8" t="s">
        <v>624</v>
      </c>
      <c r="I23" s="8" t="s">
        <v>624</v>
      </c>
      <c r="J23" s="8" t="s">
        <v>624</v>
      </c>
      <c r="K23" s="8" t="s">
        <v>624</v>
      </c>
      <c r="L23" s="8" t="s">
        <v>624</v>
      </c>
      <c r="M23" s="8" t="s">
        <v>624</v>
      </c>
      <c r="N23" s="8" t="s">
        <v>624</v>
      </c>
      <c r="O23" s="8" t="s">
        <v>624</v>
      </c>
      <c r="P23" s="8" t="s">
        <v>624</v>
      </c>
      <c r="Q23" s="24" t="s">
        <v>624</v>
      </c>
      <c r="R23" s="24" t="s">
        <v>624</v>
      </c>
      <c r="S23" s="24" t="s">
        <v>624</v>
      </c>
      <c r="T23" s="8"/>
      <c r="U23" s="8" t="s">
        <v>624</v>
      </c>
      <c r="V23" s="8" t="s">
        <v>624</v>
      </c>
      <c r="W23" s="24" t="s">
        <v>624</v>
      </c>
      <c r="X23" s="24"/>
      <c r="Y23" s="5"/>
      <c r="Z23" s="64">
        <v>118460742974</v>
      </c>
      <c r="AA23" s="24" t="s">
        <v>10</v>
      </c>
      <c r="AB23" s="24" cm="1">
        <f t="array" ref="AB23">_xlfn.IFS(C23="Fue fácil",1,C23="Más o menos (ni fácil ni difícil)",0.5,C23="Fue difícil",0)</f>
        <v>0.5</v>
      </c>
      <c r="AC23" s="24" cm="1">
        <f t="array" ref="AC23">_xlfn.IFS(D23="Sí",1,D23="No",0)</f>
        <v>0</v>
      </c>
      <c r="AD23" s="24" cm="1">
        <f t="array" ref="AD23">_xlfn.IFS(E23="Sí las conozco",1,E23="No las conozco",0)</f>
        <v>1</v>
      </c>
      <c r="AE23" s="24" cm="1">
        <f t="array" ref="AE23">_xlfn.IFS(F23="No teníamos pensado hacer el trámite",0,F23="Sí teníamos pensado hacer el trámite",1)</f>
        <v>1</v>
      </c>
      <c r="AF23" s="24" t="e" cm="1">
        <f t="array" ref="AF23">_xlfn.IFS(G23="Sí",1,G23="No",0)</f>
        <v>#N/A</v>
      </c>
      <c r="AG23" s="24" t="e" cm="1">
        <f t="array" ref="AG23">_xlfn.IFS(H23="Es fácil",1,H23="Más o menos (no es ni fácil ni difícil)",0.5,H23="Es difícil",0)</f>
        <v>#N/A</v>
      </c>
      <c r="AH23" s="24" t="e" cm="1">
        <f t="array" ref="AH23">_xlfn.IFS(I23="Cuando realicé el trámite para obtener la anuencia de protección civil en este municipio sí recibí toda la orientación que necesité para poder concluir el trámite",1,I23="Cuando realicé el trámite para obtener la anuencia de protección civil en este municipio no recibí toda la orientación que necesité para poder concluir el trámite",0)</f>
        <v>#N/A</v>
      </c>
      <c r="AI23" s="24" t="e" cm="1">
        <f t="array" ref="AI23">_xlfn.IFS(J23="Sí tienen la capacitación y los conocimientos suficientes para atender a las y los ciudadanos",1,J23="No tienen la capacitación ni los conocimientos suficientes para atender a las y los ciudadanos",0)</f>
        <v>#N/A</v>
      </c>
      <c r="AJ23" s="24" t="e" cm="1">
        <f t="array" ref="AJ23">_xlfn.IFS(K23="Sí sabía",1,K23="No sabía",0)</f>
        <v>#N/A</v>
      </c>
      <c r="AK23" s="24" t="e" cm="1">
        <f t="array" ref="AK23">_xlfn.IFS(L23="Muy probable",1,L23="No sé",0.5,L23="Nada probable",0)</f>
        <v>#N/A</v>
      </c>
      <c r="AL23" s="24" t="e" cm="1">
        <f t="array" ref="AL23">_xlfn.IFS(M23="Le temo a la sanción por no tener la anuencia de protección civil de mi empresa/ negocio",1,M23="No le temo a la sanción por no tener la anuencia de protección civil de mi empresa/ negocio",0)</f>
        <v>#N/A</v>
      </c>
      <c r="AM23" s="24" t="e" cm="1">
        <f t="array" ref="AM23">_xlfn.IFS(N23="Es más fácil",1,N23="Es igual",0.5,N23="Es más difícil",0)</f>
        <v>#N/A</v>
      </c>
      <c r="AN23" s="24" t="e" cm="1">
        <f t="array" ref="AN23">_xlfn.IFS(O23="Pocos",1,O23="Los necesarios (ni muchos ni pocos)",0.5,O23="Muchos",0)</f>
        <v>#N/A</v>
      </c>
      <c r="AO23" s="24" t="e" cm="1">
        <f t="array" ref="AO23">_xlfn.IFS(P23="Barato",1,P23="Justo (ni caro ni barato)",0.5,P23="Caro",0)</f>
        <v>#N/A</v>
      </c>
      <c r="AP23" s="24" t="e" cm="1">
        <f t="array" ref="AP23">_xlfn.IFS(Q23="Menos de 1 hora",1,Q23="Entre 2 y 3 horas",0.8,Q23="Entre 3 y 24 horas",0.6, Q23="Me tomó entre 1 y 3 días",0.5, Q23="Me tomó aproximadamente una semana",0.5, Q23="Me tomó aproximadamente 2 semanas",0.4, Q23="Me tomo aproximadamente 1 mes",0.2, Q23="Me tomó cerca de 2 meses o más",0)</f>
        <v>#N/A</v>
      </c>
      <c r="AQ23" s="24" t="e" cm="1">
        <f t="array" ref="AQ23">_xlfn.IFS(R23="Poco",1,R23="Normal (ni mucho no poco)",0.5,R23="Mucho",0)</f>
        <v>#N/A</v>
      </c>
      <c r="AR23" s="24" t="e" cm="1">
        <f t="array" ref="AR23">_xlfn.IFS(S23="Satisfecho(a)",1,S23="Normal (ni satisfecho ni insatisfecho)",0.5,S23="Insatisfecho(a)",0)</f>
        <v>#N/A</v>
      </c>
      <c r="AS23" s="24" t="e" cm="1">
        <f t="array" ref="AS23">_xlfn.IFS(T23="Todas las personas empresarias reciben el mismo trato",1,T23="No estoy segura (o)",0.5,T23="Hay personas empresarias que reciben un trato diferente",0)</f>
        <v>#N/A</v>
      </c>
      <c r="AT23" s="24" t="e" cm="1">
        <f t="array" ref="AT23">_xlfn.IFS(U23="Es malo",0,U23="Es regular (ni bueno ni malo)",0.5,U23="Es bueno",1)</f>
        <v>#N/A</v>
      </c>
      <c r="AU23" s="24" t="e" cm="1">
        <f t="array" ref="AU23">_xlfn.IFS(V23="Sí",1,V23="No",0,V23="No sé/no recuerdo",0.5)</f>
        <v>#N/A</v>
      </c>
      <c r="AV23" s="24" t="e" cm="1">
        <f t="array" ref="AV23">_xlfn.IFS(W23="Insatisfecho (a)",0,W23="Normal [ni satisfecho (a) ni insatisfecho (a)]",0.5,W23="Satisfecho (a)",1)</f>
        <v>#N/A</v>
      </c>
      <c r="AW23" s="24" t="e" cm="1">
        <f t="array" ref="AW23">_xlfn.IFS(X23="Sí",0,X23="No",1,X23="Prefieron no contestar",0.5)</f>
        <v>#N/A</v>
      </c>
    </row>
    <row r="24" spans="1:49" x14ac:dyDescent="0.2">
      <c r="A24" s="17">
        <v>118459100684</v>
      </c>
      <c r="B24" s="8" t="s">
        <v>14</v>
      </c>
      <c r="C24" s="8" t="s">
        <v>173</v>
      </c>
      <c r="D24" s="8" t="s">
        <v>86</v>
      </c>
      <c r="E24" s="8" t="s">
        <v>73</v>
      </c>
      <c r="F24" s="8" t="s">
        <v>1453</v>
      </c>
      <c r="G24" s="8" t="s">
        <v>86</v>
      </c>
      <c r="H24" s="8" t="s">
        <v>89</v>
      </c>
      <c r="I24" s="8" t="s">
        <v>1425</v>
      </c>
      <c r="J24" s="8" t="s">
        <v>1427</v>
      </c>
      <c r="K24" s="8" t="s">
        <v>1428</v>
      </c>
      <c r="L24" s="8" t="s">
        <v>94</v>
      </c>
      <c r="M24" s="8" t="s">
        <v>1430</v>
      </c>
      <c r="N24" s="8" t="s">
        <v>101</v>
      </c>
      <c r="O24" s="8" t="s">
        <v>104</v>
      </c>
      <c r="P24" s="8" t="s">
        <v>107</v>
      </c>
      <c r="Q24" s="24" t="s">
        <v>1438</v>
      </c>
      <c r="R24" s="24" t="s">
        <v>116</v>
      </c>
      <c r="S24" s="24" t="s">
        <v>1440</v>
      </c>
      <c r="T24" s="8" t="s">
        <v>1454</v>
      </c>
      <c r="U24" s="8" t="s">
        <v>131</v>
      </c>
      <c r="V24" s="8" t="s">
        <v>85</v>
      </c>
      <c r="W24" s="24" t="s">
        <v>1448</v>
      </c>
      <c r="X24" s="24" t="s">
        <v>86</v>
      </c>
      <c r="Y24" s="5"/>
      <c r="Z24" s="64">
        <v>118459100684</v>
      </c>
      <c r="AA24" s="24" t="s">
        <v>14</v>
      </c>
      <c r="AB24" s="24" cm="1">
        <f t="array" ref="AB24">_xlfn.IFS(C24="Fue fácil",1,C24="Más o menos (ni fácil ni difícil)",0.5,C24="Fue difícil",0)</f>
        <v>0</v>
      </c>
      <c r="AC24" s="24" cm="1">
        <f t="array" ref="AC24">_xlfn.IFS(D24="Sí",1,D24="No",0)</f>
        <v>0</v>
      </c>
      <c r="AD24" s="24" cm="1">
        <f t="array" ref="AD24">_xlfn.IFS(E24="Sí las conozco",1,E24="No las conozco",0)</f>
        <v>1</v>
      </c>
      <c r="AE24" s="24" cm="1">
        <f t="array" ref="AE24">_xlfn.IFS(F24="No teníamos pensado hacer el trámite",0,F24="Sí teníamos pensado hacer el trámite",1)</f>
        <v>1</v>
      </c>
      <c r="AF24" s="24" cm="1">
        <f t="array" ref="AF24">_xlfn.IFS(G24="Sí",1,G24="No",0)</f>
        <v>0</v>
      </c>
      <c r="AG24" s="24" cm="1">
        <f t="array" ref="AG24">_xlfn.IFS(H24="Es fácil",1,H24="Más o menos (no es ni fácil ni difícil)",0.5,H24="Es difícil",0)</f>
        <v>0</v>
      </c>
      <c r="AH24" s="24" cm="1">
        <f t="array" ref="AH24">_xlfn.IFS(I24="Cuando realicé el trámite para obtener la anuencia de protección civil en este municipio sí recibí toda la orientación que necesité para poder concluir el trámite",1,I24="Cuando realicé el trámite para obtener la anuencia de protección civil en este municipio no recibí toda la orientación que necesité para poder concluir el trámite",0)</f>
        <v>0</v>
      </c>
      <c r="AI24" s="24" cm="1">
        <f t="array" ref="AI24">_xlfn.IFS(J24="Sí tienen la capacitación y los conocimientos suficientes para atender a las y los ciudadanos",1,J24="No tienen la capacitación ni los conocimientos suficientes para atender a las y los ciudadanos",0)</f>
        <v>0</v>
      </c>
      <c r="AJ24" s="24" cm="1">
        <f t="array" ref="AJ24">_xlfn.IFS(K24="Sí sabía",1,K24="No sabía",0)</f>
        <v>1</v>
      </c>
      <c r="AK24" s="24" cm="1">
        <f t="array" ref="AK24">_xlfn.IFS(L24="Muy probable",1,L24="No sé",0.5,L24="Nada probable",0)</f>
        <v>1</v>
      </c>
      <c r="AL24" s="24" cm="1">
        <f t="array" ref="AL24">_xlfn.IFS(M24="Le temo a la sanción por no tener la anuencia de protección civil de mi empresa/ negocio",1,M24="No le temo a la sanción por no tener la anuencia de protección civil de mi empresa/ negocio",0)</f>
        <v>1</v>
      </c>
      <c r="AM24" s="24" cm="1">
        <f t="array" ref="AM24">_xlfn.IFS(N24="Es más fácil",1,N24="Es igual",0.5,N24="Es más difícil",0)</f>
        <v>0</v>
      </c>
      <c r="AN24" s="24" cm="1">
        <f t="array" ref="AN24">_xlfn.IFS(O24="Pocos",1,O24="Los necesarios (ni muchos ni pocos)",0.5,O24="Muchos",0)</f>
        <v>0</v>
      </c>
      <c r="AO24" s="24" cm="1">
        <f t="array" ref="AO24">_xlfn.IFS(P24="Barato",1,P24="Justo (ni caro ni barato)",0.5,P24="Caro",0)</f>
        <v>0</v>
      </c>
      <c r="AP24" s="24" cm="1">
        <f t="array" ref="AP24">_xlfn.IFS(Q24="Menos de 1 hora",1,Q24="Entre 2 y 3 horas",0.8,Q24="Entre 3 y 24 horas",0.6, Q24="Me tomó entre 1 y 3 días",0.5, Q24="Me tomó aproximadamente una semana",0.5, Q24="Me tomó aproximadamente 2 semanas",0.4, Q24="Me tomo aproximadamente 1 mes",0.2, Q24="Me tomó cerca de 2 meses o más",0)</f>
        <v>0</v>
      </c>
      <c r="AQ24" s="24" cm="1">
        <f t="array" ref="AQ24">_xlfn.IFS(R24="Poco",1,R24="Normal (ni mucho no poco)",0.5,R24="Mucho",0)</f>
        <v>0</v>
      </c>
      <c r="AR24" s="24" cm="1">
        <f t="array" ref="AR24">_xlfn.IFS(S24="Satisfecho(a)",1,S24="Normal (ni satisfecho ni insatisfecho)",0.5,S24="Insatisfecho(a)",0)</f>
        <v>0</v>
      </c>
      <c r="AS24" s="24" cm="1">
        <f t="array" ref="AS24">_xlfn.IFS(T24="Todas las personas empresarias reciben el mismo trato",1,T24="No estoy segura (o)",0.5,T24="Hay personas empresarias que reciben un trato diferente",0)</f>
        <v>0</v>
      </c>
      <c r="AT24" s="24" cm="1">
        <f t="array" ref="AT24">_xlfn.IFS(U24="Es malo",0,U24="Es regular (ni bueno ni malo)",0.5,U24="Es bueno",1)</f>
        <v>0.5</v>
      </c>
      <c r="AU24" s="24" cm="1">
        <f t="array" ref="AU24">_xlfn.IFS(V24="Sí",1,V24="No",0,V24="No sé/no recuerdo",0.5)</f>
        <v>1</v>
      </c>
      <c r="AV24" s="24" cm="1">
        <f t="array" ref="AV24">_xlfn.IFS(W24="Insatisfecho (a)",0,W24="Normal [ni satisfecho (a) ni insatisfecho (a)]",0.5,W24="Satisfecho (a)",1)</f>
        <v>0.5</v>
      </c>
      <c r="AW24" s="24" cm="1">
        <f t="array" ref="AW24">_xlfn.IFS(X24="Sí",0,X24="No",1,X24="Prefieron no contestar",0.5)</f>
        <v>1</v>
      </c>
    </row>
    <row r="25" spans="1:49" x14ac:dyDescent="0.2">
      <c r="A25" s="17">
        <v>118459032958</v>
      </c>
      <c r="B25" s="8" t="s">
        <v>14</v>
      </c>
      <c r="C25" s="8" t="s">
        <v>177</v>
      </c>
      <c r="D25" s="8" t="s">
        <v>86</v>
      </c>
      <c r="E25" s="8" t="s">
        <v>73</v>
      </c>
      <c r="F25" s="8" t="s">
        <v>1453</v>
      </c>
      <c r="G25" s="8" t="s">
        <v>86</v>
      </c>
      <c r="H25" s="8" t="s">
        <v>88</v>
      </c>
      <c r="I25" s="8" t="s">
        <v>1425</v>
      </c>
      <c r="J25" s="8" t="s">
        <v>1427</v>
      </c>
      <c r="K25" s="8" t="s">
        <v>1428</v>
      </c>
      <c r="L25" s="8" t="s">
        <v>94</v>
      </c>
      <c r="M25" s="8" t="s">
        <v>1430</v>
      </c>
      <c r="N25" s="8" t="s">
        <v>100</v>
      </c>
      <c r="O25" s="8" t="s">
        <v>103</v>
      </c>
      <c r="P25" s="8" t="s">
        <v>107</v>
      </c>
      <c r="Q25" s="24" t="s">
        <v>1437</v>
      </c>
      <c r="R25" s="24" t="s">
        <v>116</v>
      </c>
      <c r="S25" s="24" t="s">
        <v>1440</v>
      </c>
      <c r="T25" s="8" t="s">
        <v>178</v>
      </c>
      <c r="U25" s="8" t="s">
        <v>131</v>
      </c>
      <c r="V25" s="8" t="s">
        <v>85</v>
      </c>
      <c r="W25" s="24" t="s">
        <v>1448</v>
      </c>
      <c r="X25" s="24" t="s">
        <v>86</v>
      </c>
      <c r="Y25" s="5"/>
      <c r="Z25" s="64">
        <v>118459032958</v>
      </c>
      <c r="AA25" s="24" t="s">
        <v>14</v>
      </c>
      <c r="AB25" s="24" cm="1">
        <f t="array" ref="AB25">_xlfn.IFS(C25="Fue fácil",1,C25="Más o menos (ni fácil ni difícil)",0.5,C25="Fue difícil",0)</f>
        <v>0.5</v>
      </c>
      <c r="AC25" s="24" cm="1">
        <f t="array" ref="AC25">_xlfn.IFS(D25="Sí",1,D25="No",0)</f>
        <v>0</v>
      </c>
      <c r="AD25" s="24" cm="1">
        <f t="array" ref="AD25">_xlfn.IFS(E25="Sí las conozco",1,E25="No las conozco",0)</f>
        <v>1</v>
      </c>
      <c r="AE25" s="24" cm="1">
        <f t="array" ref="AE25">_xlfn.IFS(F25="No teníamos pensado hacer el trámite",0,F25="Sí teníamos pensado hacer el trámite",1)</f>
        <v>1</v>
      </c>
      <c r="AF25" s="24" cm="1">
        <f t="array" ref="AF25">_xlfn.IFS(G25="Sí",1,G25="No",0)</f>
        <v>0</v>
      </c>
      <c r="AG25" s="24" cm="1">
        <f t="array" ref="AG25">_xlfn.IFS(H25="Es fácil",1,H25="Más o menos (no es ni fácil ni difícil)",0.5,H25="Es difícil",0)</f>
        <v>0.5</v>
      </c>
      <c r="AH25" s="24" cm="1">
        <f t="array" ref="AH25">_xlfn.IFS(I25="Cuando realicé el trámite para obtener la anuencia de protección civil en este municipio sí recibí toda la orientación que necesité para poder concluir el trámite",1,I25="Cuando realicé el trámite para obtener la anuencia de protección civil en este municipio no recibí toda la orientación que necesité para poder concluir el trámite",0)</f>
        <v>0</v>
      </c>
      <c r="AI25" s="24" cm="1">
        <f t="array" ref="AI25">_xlfn.IFS(J25="Sí tienen la capacitación y los conocimientos suficientes para atender a las y los ciudadanos",1,J25="No tienen la capacitación ni los conocimientos suficientes para atender a las y los ciudadanos",0)</f>
        <v>0</v>
      </c>
      <c r="AJ25" s="24" cm="1">
        <f t="array" ref="AJ25">_xlfn.IFS(K25="Sí sabía",1,K25="No sabía",0)</f>
        <v>1</v>
      </c>
      <c r="AK25" s="24" cm="1">
        <f t="array" ref="AK25">_xlfn.IFS(L25="Muy probable",1,L25="No sé",0.5,L25="Nada probable",0)</f>
        <v>1</v>
      </c>
      <c r="AL25" s="24" cm="1">
        <f t="array" ref="AL25">_xlfn.IFS(M25="Le temo a la sanción por no tener la anuencia de protección civil de mi empresa/ negocio",1,M25="No le temo a la sanción por no tener la anuencia de protección civil de mi empresa/ negocio",0)</f>
        <v>1</v>
      </c>
      <c r="AM25" s="24" cm="1">
        <f t="array" ref="AM25">_xlfn.IFS(N25="Es más fácil",1,N25="Es igual",0.5,N25="Es más difícil",0)</f>
        <v>0.5</v>
      </c>
      <c r="AN25" s="24" cm="1">
        <f t="array" ref="AN25">_xlfn.IFS(O25="Pocos",1,O25="Los necesarios (ni muchos ni pocos)",0.5,O25="Muchos",0)</f>
        <v>0.5</v>
      </c>
      <c r="AO25" s="24" cm="1">
        <f t="array" ref="AO25">_xlfn.IFS(P25="Barato",1,P25="Justo (ni caro ni barato)",0.5,P25="Caro",0)</f>
        <v>0</v>
      </c>
      <c r="AP25" s="24" cm="1">
        <f t="array" ref="AP25">_xlfn.IFS(Q25="Menos de 1 hora",1,Q25="Entre 2 y 3 horas",0.8,Q25="Entre 3 y 24 horas",0.6, Q25="Me tomó entre 1 y 3 días",0.5, Q25="Me tomó aproximadamente una semana",0.5, Q25="Me tomó aproximadamente 2 semanas",0.4, Q25="Me tomo aproximadamente 1 mes",0.2, Q25="Me tomó cerca de 2 meses o más",0)</f>
        <v>0.2</v>
      </c>
      <c r="AQ25" s="24" cm="1">
        <f t="array" ref="AQ25">_xlfn.IFS(R25="Poco",1,R25="Normal (ni mucho no poco)",0.5,R25="Mucho",0)</f>
        <v>0</v>
      </c>
      <c r="AR25" s="24" cm="1">
        <f t="array" ref="AR25">_xlfn.IFS(S25="Satisfecho(a)",1,S25="Normal (ni satisfecho ni insatisfecho)",0.5,S25="Insatisfecho(a)",0)</f>
        <v>0</v>
      </c>
      <c r="AS25" s="24" cm="1">
        <f t="array" ref="AS25">_xlfn.IFS(T25="Todas las personas empresarias reciben el mismo trato",1,T25="No estoy segura (o)",0.5,T25="Hay personas empresarias que reciben un trato diferente",0)</f>
        <v>0.5</v>
      </c>
      <c r="AT25" s="24" cm="1">
        <f t="array" ref="AT25">_xlfn.IFS(U25="Es malo",0,U25="Es regular (ni bueno ni malo)",0.5,U25="Es bueno",1)</f>
        <v>0.5</v>
      </c>
      <c r="AU25" s="24" cm="1">
        <f t="array" ref="AU25">_xlfn.IFS(V25="Sí",1,V25="No",0,V25="No sé/no recuerdo",0.5)</f>
        <v>1</v>
      </c>
      <c r="AV25" s="24" cm="1">
        <f t="array" ref="AV25">_xlfn.IFS(W25="Insatisfecho (a)",0,W25="Normal [ni satisfecho (a) ni insatisfecho (a)]",0.5,W25="Satisfecho (a)",1)</f>
        <v>0.5</v>
      </c>
      <c r="AW25" s="24" cm="1">
        <f t="array" ref="AW25">_xlfn.IFS(X25="Sí",0,X25="No",1,X25="Prefieron no contestar",0.5)</f>
        <v>1</v>
      </c>
    </row>
    <row r="26" spans="1:49" x14ac:dyDescent="0.2">
      <c r="A26" s="17">
        <v>118458955766</v>
      </c>
      <c r="B26" s="8" t="s">
        <v>14</v>
      </c>
      <c r="C26" s="8" t="s">
        <v>173</v>
      </c>
      <c r="D26" s="8" t="s">
        <v>86</v>
      </c>
      <c r="E26" s="8" t="s">
        <v>73</v>
      </c>
      <c r="F26" s="8" t="s">
        <v>1453</v>
      </c>
      <c r="G26" s="8" t="s">
        <v>85</v>
      </c>
      <c r="H26" s="8" t="s">
        <v>89</v>
      </c>
      <c r="I26" s="8" t="s">
        <v>1424</v>
      </c>
      <c r="J26" s="8" t="s">
        <v>1426</v>
      </c>
      <c r="K26" s="8" t="s">
        <v>1428</v>
      </c>
      <c r="L26" s="8" t="s">
        <v>96</v>
      </c>
      <c r="M26" s="8" t="s">
        <v>1430</v>
      </c>
      <c r="N26" s="8" t="s">
        <v>101</v>
      </c>
      <c r="O26" s="8" t="s">
        <v>104</v>
      </c>
      <c r="P26" s="8" t="s">
        <v>107</v>
      </c>
      <c r="Q26" s="24" t="s">
        <v>1437</v>
      </c>
      <c r="R26" s="24" t="s">
        <v>116</v>
      </c>
      <c r="S26" s="24" t="s">
        <v>1440</v>
      </c>
      <c r="T26" s="8" t="s">
        <v>1454</v>
      </c>
      <c r="U26" s="8" t="s">
        <v>132</v>
      </c>
      <c r="V26" s="8" t="s">
        <v>85</v>
      </c>
      <c r="W26" s="24" t="s">
        <v>1448</v>
      </c>
      <c r="X26" s="24" t="s">
        <v>86</v>
      </c>
      <c r="Y26" s="5"/>
      <c r="Z26" s="64">
        <v>118458955766</v>
      </c>
      <c r="AA26" s="24" t="s">
        <v>14</v>
      </c>
      <c r="AB26" s="24" cm="1">
        <f t="array" ref="AB26">_xlfn.IFS(C26="Fue fácil",1,C26="Más o menos (ni fácil ni difícil)",0.5,C26="Fue difícil",0)</f>
        <v>0</v>
      </c>
      <c r="AC26" s="24" cm="1">
        <f t="array" ref="AC26">_xlfn.IFS(D26="Sí",1,D26="No",0)</f>
        <v>0</v>
      </c>
      <c r="AD26" s="24" cm="1">
        <f t="array" ref="AD26">_xlfn.IFS(E26="Sí las conozco",1,E26="No las conozco",0)</f>
        <v>1</v>
      </c>
      <c r="AE26" s="24" cm="1">
        <f t="array" ref="AE26">_xlfn.IFS(F26="No teníamos pensado hacer el trámite",0,F26="Sí teníamos pensado hacer el trámite",1)</f>
        <v>1</v>
      </c>
      <c r="AF26" s="24" cm="1">
        <f t="array" ref="AF26">_xlfn.IFS(G26="Sí",1,G26="No",0)</f>
        <v>1</v>
      </c>
      <c r="AG26" s="24" cm="1">
        <f t="array" ref="AG26">_xlfn.IFS(H26="Es fácil",1,H26="Más o menos (no es ni fácil ni difícil)",0.5,H26="Es difícil",0)</f>
        <v>0</v>
      </c>
      <c r="AH26" s="24" cm="1">
        <f t="array" ref="AH26">_xlfn.IFS(I26="Cuando realicé el trámite para obtener la anuencia de protección civil en este municipio sí recibí toda la orientación que necesité para poder concluir el trámite",1,I26="Cuando realicé el trámite para obtener la anuencia de protección civil en este municipio no recibí toda la orientación que necesité para poder concluir el trámite",0)</f>
        <v>1</v>
      </c>
      <c r="AI26" s="24" cm="1">
        <f t="array" ref="AI26">_xlfn.IFS(J26="Sí tienen la capacitación y los conocimientos suficientes para atender a las y los ciudadanos",1,J26="No tienen la capacitación ni los conocimientos suficientes para atender a las y los ciudadanos",0)</f>
        <v>1</v>
      </c>
      <c r="AJ26" s="24" cm="1">
        <f t="array" ref="AJ26">_xlfn.IFS(K26="Sí sabía",1,K26="No sabía",0)</f>
        <v>1</v>
      </c>
      <c r="AK26" s="24" cm="1">
        <f t="array" ref="AK26">_xlfn.IFS(L26="Muy probable",1,L26="No sé",0.5,L26="Nada probable",0)</f>
        <v>0</v>
      </c>
      <c r="AL26" s="24" cm="1">
        <f t="array" ref="AL26">_xlfn.IFS(M26="Le temo a la sanción por no tener la anuencia de protección civil de mi empresa/ negocio",1,M26="No le temo a la sanción por no tener la anuencia de protección civil de mi empresa/ negocio",0)</f>
        <v>1</v>
      </c>
      <c r="AM26" s="24" cm="1">
        <f t="array" ref="AM26">_xlfn.IFS(N26="Es más fácil",1,N26="Es igual",0.5,N26="Es más difícil",0)</f>
        <v>0</v>
      </c>
      <c r="AN26" s="24" cm="1">
        <f t="array" ref="AN26">_xlfn.IFS(O26="Pocos",1,O26="Los necesarios (ni muchos ni pocos)",0.5,O26="Muchos",0)</f>
        <v>0</v>
      </c>
      <c r="AO26" s="24" cm="1">
        <f t="array" ref="AO26">_xlfn.IFS(P26="Barato",1,P26="Justo (ni caro ni barato)",0.5,P26="Caro",0)</f>
        <v>0</v>
      </c>
      <c r="AP26" s="24" cm="1">
        <f t="array" ref="AP26">_xlfn.IFS(Q26="Menos de 1 hora",1,Q26="Entre 2 y 3 horas",0.8,Q26="Entre 3 y 24 horas",0.6, Q26="Me tomó entre 1 y 3 días",0.5, Q26="Me tomó aproximadamente una semana",0.5, Q26="Me tomó aproximadamente 2 semanas",0.4, Q26="Me tomo aproximadamente 1 mes",0.2, Q26="Me tomó cerca de 2 meses o más",0)</f>
        <v>0.2</v>
      </c>
      <c r="AQ26" s="24" cm="1">
        <f t="array" ref="AQ26">_xlfn.IFS(R26="Poco",1,R26="Normal (ni mucho no poco)",0.5,R26="Mucho",0)</f>
        <v>0</v>
      </c>
      <c r="AR26" s="24" cm="1">
        <f t="array" ref="AR26">_xlfn.IFS(S26="Satisfecho(a)",1,S26="Normal (ni satisfecho ni insatisfecho)",0.5,S26="Insatisfecho(a)",0)</f>
        <v>0</v>
      </c>
      <c r="AS26" s="24" cm="1">
        <f t="array" ref="AS26">_xlfn.IFS(T26="Todas las personas empresarias reciben el mismo trato",1,T26="No estoy segura (o)",0.5,T26="Hay personas empresarias que reciben un trato diferente",0)</f>
        <v>0</v>
      </c>
      <c r="AT26" s="24" cm="1">
        <f t="array" ref="AT26">_xlfn.IFS(U26="Es malo",0,U26="Es regular (ni bueno ni malo)",0.5,U26="Es bueno",1)</f>
        <v>1</v>
      </c>
      <c r="AU26" s="24" cm="1">
        <f t="array" ref="AU26">_xlfn.IFS(V26="Sí",1,V26="No",0,V26="No sé/no recuerdo",0.5)</f>
        <v>1</v>
      </c>
      <c r="AV26" s="24" cm="1">
        <f t="array" ref="AV26">_xlfn.IFS(W26="Insatisfecho (a)",0,W26="Normal [ni satisfecho (a) ni insatisfecho (a)]",0.5,W26="Satisfecho (a)",1)</f>
        <v>0.5</v>
      </c>
      <c r="AW26" s="24" cm="1">
        <f t="array" ref="AW26">_xlfn.IFS(X26="Sí",0,X26="No",1,X26="Prefieron no contestar",0.5)</f>
        <v>1</v>
      </c>
    </row>
    <row r="27" spans="1:49" x14ac:dyDescent="0.2">
      <c r="A27" s="17">
        <v>118450929798</v>
      </c>
      <c r="B27" s="8"/>
      <c r="C27" s="8" t="s">
        <v>624</v>
      </c>
      <c r="D27" s="8"/>
      <c r="E27" s="8" t="s">
        <v>624</v>
      </c>
      <c r="F27" s="8"/>
      <c r="G27" s="8" t="s">
        <v>624</v>
      </c>
      <c r="H27" s="8" t="s">
        <v>624</v>
      </c>
      <c r="I27" s="8" t="s">
        <v>624</v>
      </c>
      <c r="J27" s="8" t="s">
        <v>624</v>
      </c>
      <c r="K27" s="8" t="s">
        <v>624</v>
      </c>
      <c r="L27" s="8" t="s">
        <v>624</v>
      </c>
      <c r="M27" s="8" t="s">
        <v>624</v>
      </c>
      <c r="N27" s="8" t="s">
        <v>624</v>
      </c>
      <c r="O27" s="8" t="s">
        <v>624</v>
      </c>
      <c r="P27" s="8" t="s">
        <v>624</v>
      </c>
      <c r="Q27" s="24" t="s">
        <v>624</v>
      </c>
      <c r="R27" s="24" t="s">
        <v>624</v>
      </c>
      <c r="S27" s="24" t="s">
        <v>624</v>
      </c>
      <c r="T27" s="8"/>
      <c r="U27" s="8" t="s">
        <v>624</v>
      </c>
      <c r="V27" s="8" t="s">
        <v>624</v>
      </c>
      <c r="W27" s="24" t="s">
        <v>624</v>
      </c>
      <c r="X27" s="24"/>
      <c r="Y27" s="5"/>
      <c r="Z27" s="64">
        <v>118450929798</v>
      </c>
      <c r="AA27" s="24"/>
      <c r="AB27" s="24" t="e" cm="1">
        <f t="array" ref="AB27">_xlfn.IFS(C27="Fue fácil",1,C27="Más o menos (ni fácil ni difícil)",0.5,C27="Fue difícil",0)</f>
        <v>#N/A</v>
      </c>
      <c r="AC27" s="24" t="e" cm="1">
        <f t="array" ref="AC27">_xlfn.IFS(D27="Sí",1,D27="No",0)</f>
        <v>#N/A</v>
      </c>
      <c r="AD27" s="24" t="e" cm="1">
        <f t="array" ref="AD27">_xlfn.IFS(E27="Sí las conozco",1,E27="No las conozco",0)</f>
        <v>#N/A</v>
      </c>
      <c r="AE27" s="24" t="e" cm="1">
        <f t="array" ref="AE27">_xlfn.IFS(F27="No teníamos pensado hacer el trámite",0,F27="Sí teníamos pensado hacer el trámite",1)</f>
        <v>#N/A</v>
      </c>
      <c r="AF27" s="24" t="e" cm="1">
        <f t="array" ref="AF27">_xlfn.IFS(G27="Sí",1,G27="No",0)</f>
        <v>#N/A</v>
      </c>
      <c r="AG27" s="24" t="e" cm="1">
        <f t="array" ref="AG27">_xlfn.IFS(H27="Es fácil",1,H27="Más o menos (no es ni fácil ni difícil)",0.5,H27="Es difícil",0)</f>
        <v>#N/A</v>
      </c>
      <c r="AH27" s="24" t="e" cm="1">
        <f t="array" ref="AH27">_xlfn.IFS(I27="Cuando realicé el trámite para obtener la anuencia de protección civil en este municipio sí recibí toda la orientación que necesité para poder concluir el trámite",1,I27="Cuando realicé el trámite para obtener la anuencia de protección civil en este municipio no recibí toda la orientación que necesité para poder concluir el trámite",0)</f>
        <v>#N/A</v>
      </c>
      <c r="AI27" s="24" t="e" cm="1">
        <f t="array" ref="AI27">_xlfn.IFS(J27="Sí tienen la capacitación y los conocimientos suficientes para atender a las y los ciudadanos",1,J27="No tienen la capacitación ni los conocimientos suficientes para atender a las y los ciudadanos",0)</f>
        <v>#N/A</v>
      </c>
      <c r="AJ27" s="24" t="e" cm="1">
        <f t="array" ref="AJ27">_xlfn.IFS(K27="Sí sabía",1,K27="No sabía",0)</f>
        <v>#N/A</v>
      </c>
      <c r="AK27" s="24" t="e" cm="1">
        <f t="array" ref="AK27">_xlfn.IFS(L27="Muy probable",1,L27="No sé",0.5,L27="Nada probable",0)</f>
        <v>#N/A</v>
      </c>
      <c r="AL27" s="24" t="e" cm="1">
        <f t="array" ref="AL27">_xlfn.IFS(M27="Le temo a la sanción por no tener la anuencia de protección civil de mi empresa/ negocio",1,M27="No le temo a la sanción por no tener la anuencia de protección civil de mi empresa/ negocio",0)</f>
        <v>#N/A</v>
      </c>
      <c r="AM27" s="24" t="e" cm="1">
        <f t="array" ref="AM27">_xlfn.IFS(N27="Es más fácil",1,N27="Es igual",0.5,N27="Es más difícil",0)</f>
        <v>#N/A</v>
      </c>
      <c r="AN27" s="24" t="e" cm="1">
        <f t="array" ref="AN27">_xlfn.IFS(O27="Pocos",1,O27="Los necesarios (ni muchos ni pocos)",0.5,O27="Muchos",0)</f>
        <v>#N/A</v>
      </c>
      <c r="AO27" s="24" t="e" cm="1">
        <f t="array" ref="AO27">_xlfn.IFS(P27="Barato",1,P27="Justo (ni caro ni barato)",0.5,P27="Caro",0)</f>
        <v>#N/A</v>
      </c>
      <c r="AP27" s="24" t="e" cm="1">
        <f t="array" ref="AP27">_xlfn.IFS(Q27="Menos de 1 hora",1,Q27="Entre 2 y 3 horas",0.8,Q27="Entre 3 y 24 horas",0.6, Q27="Me tomó entre 1 y 3 días",0.5, Q27="Me tomó aproximadamente una semana",0.5, Q27="Me tomó aproximadamente 2 semanas",0.4, Q27="Me tomo aproximadamente 1 mes",0.2, Q27="Me tomó cerca de 2 meses o más",0)</f>
        <v>#N/A</v>
      </c>
      <c r="AQ27" s="24" t="e" cm="1">
        <f t="array" ref="AQ27">_xlfn.IFS(R27="Poco",1,R27="Normal (ni mucho no poco)",0.5,R27="Mucho",0)</f>
        <v>#N/A</v>
      </c>
      <c r="AR27" s="24" t="e" cm="1">
        <f t="array" ref="AR27">_xlfn.IFS(S27="Satisfecho(a)",1,S27="Normal (ni satisfecho ni insatisfecho)",0.5,S27="Insatisfecho(a)",0)</f>
        <v>#N/A</v>
      </c>
      <c r="AS27" s="24" t="e" cm="1">
        <f t="array" ref="AS27">_xlfn.IFS(T27="Todas las personas empresarias reciben el mismo trato",1,T27="No estoy segura (o)",0.5,T27="Hay personas empresarias que reciben un trato diferente",0)</f>
        <v>#N/A</v>
      </c>
      <c r="AT27" s="24" t="e" cm="1">
        <f t="array" ref="AT27">_xlfn.IFS(U27="Es malo",0,U27="Es regular (ni bueno ni malo)",0.5,U27="Es bueno",1)</f>
        <v>#N/A</v>
      </c>
      <c r="AU27" s="24" t="e" cm="1">
        <f t="array" ref="AU27">_xlfn.IFS(V27="Sí",1,V27="No",0,V27="No sé/no recuerdo",0.5)</f>
        <v>#N/A</v>
      </c>
      <c r="AV27" s="24" t="e" cm="1">
        <f t="array" ref="AV27">_xlfn.IFS(W27="Insatisfecho (a)",0,W27="Normal [ni satisfecho (a) ni insatisfecho (a)]",0.5,W27="Satisfecho (a)",1)</f>
        <v>#N/A</v>
      </c>
      <c r="AW27" s="24" t="e" cm="1">
        <f t="array" ref="AW27">_xlfn.IFS(X27="Sí",0,X27="No",1,X27="Prefieron no contestar",0.5)</f>
        <v>#N/A</v>
      </c>
    </row>
    <row r="28" spans="1:49" x14ac:dyDescent="0.2">
      <c r="A28" s="17">
        <v>118448925134</v>
      </c>
      <c r="B28" s="8"/>
      <c r="C28" s="8" t="s">
        <v>624</v>
      </c>
      <c r="D28" s="8"/>
      <c r="E28" s="8" t="s">
        <v>624</v>
      </c>
      <c r="F28" s="8"/>
      <c r="G28" s="8" t="s">
        <v>624</v>
      </c>
      <c r="H28" s="8" t="s">
        <v>624</v>
      </c>
      <c r="I28" s="8" t="s">
        <v>624</v>
      </c>
      <c r="J28" s="8" t="s">
        <v>624</v>
      </c>
      <c r="K28" s="8" t="s">
        <v>624</v>
      </c>
      <c r="L28" s="8" t="s">
        <v>624</v>
      </c>
      <c r="M28" s="8" t="s">
        <v>624</v>
      </c>
      <c r="N28" s="8" t="s">
        <v>624</v>
      </c>
      <c r="O28" s="8" t="s">
        <v>624</v>
      </c>
      <c r="P28" s="8" t="s">
        <v>624</v>
      </c>
      <c r="Q28" s="24" t="s">
        <v>624</v>
      </c>
      <c r="R28" s="24" t="s">
        <v>624</v>
      </c>
      <c r="S28" s="24" t="s">
        <v>624</v>
      </c>
      <c r="T28" s="8"/>
      <c r="U28" s="8" t="s">
        <v>624</v>
      </c>
      <c r="V28" s="8" t="s">
        <v>624</v>
      </c>
      <c r="W28" s="24" t="s">
        <v>624</v>
      </c>
      <c r="X28" s="24"/>
      <c r="Y28" s="5"/>
      <c r="Z28" s="64">
        <v>118448925134</v>
      </c>
      <c r="AA28" s="24"/>
      <c r="AB28" s="24" t="e" cm="1">
        <f t="array" ref="AB28">_xlfn.IFS(C28="Fue fácil",1,C28="Más o menos (ni fácil ni difícil)",0.5,C28="Fue difícil",0)</f>
        <v>#N/A</v>
      </c>
      <c r="AC28" s="24" t="e" cm="1">
        <f t="array" ref="AC28">_xlfn.IFS(D28="Sí",1,D28="No",0)</f>
        <v>#N/A</v>
      </c>
      <c r="AD28" s="24" t="e" cm="1">
        <f t="array" ref="AD28">_xlfn.IFS(E28="Sí las conozco",1,E28="No las conozco",0)</f>
        <v>#N/A</v>
      </c>
      <c r="AE28" s="24" t="e" cm="1">
        <f t="array" ref="AE28">_xlfn.IFS(F28="No teníamos pensado hacer el trámite",0,F28="Sí teníamos pensado hacer el trámite",1)</f>
        <v>#N/A</v>
      </c>
      <c r="AF28" s="24" t="e" cm="1">
        <f t="array" ref="AF28">_xlfn.IFS(G28="Sí",1,G28="No",0)</f>
        <v>#N/A</v>
      </c>
      <c r="AG28" s="24" t="e" cm="1">
        <f t="array" ref="AG28">_xlfn.IFS(H28="Es fácil",1,H28="Más o menos (no es ni fácil ni difícil)",0.5,H28="Es difícil",0)</f>
        <v>#N/A</v>
      </c>
      <c r="AH28" s="24" t="e" cm="1">
        <f t="array" ref="AH28">_xlfn.IFS(I28="Cuando realicé el trámite para obtener la anuencia de protección civil en este municipio sí recibí toda la orientación que necesité para poder concluir el trámite",1,I28="Cuando realicé el trámite para obtener la anuencia de protección civil en este municipio no recibí toda la orientación que necesité para poder concluir el trámite",0)</f>
        <v>#N/A</v>
      </c>
      <c r="AI28" s="24" t="e" cm="1">
        <f t="array" ref="AI28">_xlfn.IFS(J28="Sí tienen la capacitación y los conocimientos suficientes para atender a las y los ciudadanos",1,J28="No tienen la capacitación ni los conocimientos suficientes para atender a las y los ciudadanos",0)</f>
        <v>#N/A</v>
      </c>
      <c r="AJ28" s="24" t="e" cm="1">
        <f t="array" ref="AJ28">_xlfn.IFS(K28="Sí sabía",1,K28="No sabía",0)</f>
        <v>#N/A</v>
      </c>
      <c r="AK28" s="24" t="e" cm="1">
        <f t="array" ref="AK28">_xlfn.IFS(L28="Muy probable",1,L28="No sé",0.5,L28="Nada probable",0)</f>
        <v>#N/A</v>
      </c>
      <c r="AL28" s="24" t="e" cm="1">
        <f t="array" ref="AL28">_xlfn.IFS(M28="Le temo a la sanción por no tener la anuencia de protección civil de mi empresa/ negocio",1,M28="No le temo a la sanción por no tener la anuencia de protección civil de mi empresa/ negocio",0)</f>
        <v>#N/A</v>
      </c>
      <c r="AM28" s="24" t="e" cm="1">
        <f t="array" ref="AM28">_xlfn.IFS(N28="Es más fácil",1,N28="Es igual",0.5,N28="Es más difícil",0)</f>
        <v>#N/A</v>
      </c>
      <c r="AN28" s="24" t="e" cm="1">
        <f t="array" ref="AN28">_xlfn.IFS(O28="Pocos",1,O28="Los necesarios (ni muchos ni pocos)",0.5,O28="Muchos",0)</f>
        <v>#N/A</v>
      </c>
      <c r="AO28" s="24" t="e" cm="1">
        <f t="array" ref="AO28">_xlfn.IFS(P28="Barato",1,P28="Justo (ni caro ni barato)",0.5,P28="Caro",0)</f>
        <v>#N/A</v>
      </c>
      <c r="AP28" s="24" t="e" cm="1">
        <f t="array" ref="AP28">_xlfn.IFS(Q28="Menos de 1 hora",1,Q28="Entre 2 y 3 horas",0.8,Q28="Entre 3 y 24 horas",0.6, Q28="Me tomó entre 1 y 3 días",0.5, Q28="Me tomó aproximadamente una semana",0.5, Q28="Me tomó aproximadamente 2 semanas",0.4, Q28="Me tomo aproximadamente 1 mes",0.2, Q28="Me tomó cerca de 2 meses o más",0)</f>
        <v>#N/A</v>
      </c>
      <c r="AQ28" s="24" t="e" cm="1">
        <f t="array" ref="AQ28">_xlfn.IFS(R28="Poco",1,R28="Normal (ni mucho no poco)",0.5,R28="Mucho",0)</f>
        <v>#N/A</v>
      </c>
      <c r="AR28" s="24" t="e" cm="1">
        <f t="array" ref="AR28">_xlfn.IFS(S28="Satisfecho(a)",1,S28="Normal (ni satisfecho ni insatisfecho)",0.5,S28="Insatisfecho(a)",0)</f>
        <v>#N/A</v>
      </c>
      <c r="AS28" s="24" t="e" cm="1">
        <f t="array" ref="AS28">_xlfn.IFS(T28="Todas las personas empresarias reciben el mismo trato",1,T28="No estoy segura (o)",0.5,T28="Hay personas empresarias que reciben un trato diferente",0)</f>
        <v>#N/A</v>
      </c>
      <c r="AT28" s="24" t="e" cm="1">
        <f t="array" ref="AT28">_xlfn.IFS(U28="Es malo",0,U28="Es regular (ni bueno ni malo)",0.5,U28="Es bueno",1)</f>
        <v>#N/A</v>
      </c>
      <c r="AU28" s="24" t="e" cm="1">
        <f t="array" ref="AU28">_xlfn.IFS(V28="Sí",1,V28="No",0,V28="No sé/no recuerdo",0.5)</f>
        <v>#N/A</v>
      </c>
      <c r="AV28" s="24" t="e" cm="1">
        <f t="array" ref="AV28">_xlfn.IFS(W28="Insatisfecho (a)",0,W28="Normal [ni satisfecho (a) ni insatisfecho (a)]",0.5,W28="Satisfecho (a)",1)</f>
        <v>#N/A</v>
      </c>
      <c r="AW28" s="24" t="e" cm="1">
        <f t="array" ref="AW28">_xlfn.IFS(X28="Sí",0,X28="No",1,X28="Prefieron no contestar",0.5)</f>
        <v>#N/A</v>
      </c>
    </row>
    <row r="29" spans="1:49" x14ac:dyDescent="0.2">
      <c r="A29" s="17">
        <v>118447816069</v>
      </c>
      <c r="B29" s="8"/>
      <c r="C29" s="8" t="s">
        <v>624</v>
      </c>
      <c r="D29" s="8"/>
      <c r="E29" s="8" t="s">
        <v>624</v>
      </c>
      <c r="F29" s="8"/>
      <c r="G29" s="8" t="s">
        <v>624</v>
      </c>
      <c r="H29" s="8" t="s">
        <v>624</v>
      </c>
      <c r="I29" s="8" t="s">
        <v>624</v>
      </c>
      <c r="J29" s="8" t="s">
        <v>624</v>
      </c>
      <c r="K29" s="8" t="s">
        <v>624</v>
      </c>
      <c r="L29" s="8" t="s">
        <v>624</v>
      </c>
      <c r="M29" s="8" t="s">
        <v>624</v>
      </c>
      <c r="N29" s="8" t="s">
        <v>624</v>
      </c>
      <c r="O29" s="8" t="s">
        <v>624</v>
      </c>
      <c r="P29" s="8" t="s">
        <v>624</v>
      </c>
      <c r="Q29" s="24" t="s">
        <v>624</v>
      </c>
      <c r="R29" s="24" t="s">
        <v>624</v>
      </c>
      <c r="S29" s="24" t="s">
        <v>624</v>
      </c>
      <c r="T29" s="8"/>
      <c r="U29" s="8" t="s">
        <v>624</v>
      </c>
      <c r="V29" s="8" t="s">
        <v>624</v>
      </c>
      <c r="W29" s="24" t="s">
        <v>624</v>
      </c>
      <c r="X29" s="24"/>
      <c r="Y29" s="5"/>
      <c r="Z29" s="64">
        <v>118447816069</v>
      </c>
      <c r="AA29" s="24"/>
      <c r="AB29" s="24" t="e" cm="1">
        <f t="array" ref="AB29">_xlfn.IFS(C29="Fue fácil",1,C29="Más o menos (ni fácil ni difícil)",0.5,C29="Fue difícil",0)</f>
        <v>#N/A</v>
      </c>
      <c r="AC29" s="24" t="e" cm="1">
        <f t="array" ref="AC29">_xlfn.IFS(D29="Sí",1,D29="No",0)</f>
        <v>#N/A</v>
      </c>
      <c r="AD29" s="24" t="e" cm="1">
        <f t="array" ref="AD29">_xlfn.IFS(E29="Sí las conozco",1,E29="No las conozco",0)</f>
        <v>#N/A</v>
      </c>
      <c r="AE29" s="24" t="e" cm="1">
        <f t="array" ref="AE29">_xlfn.IFS(F29="No teníamos pensado hacer el trámite",0,F29="Sí teníamos pensado hacer el trámite",1)</f>
        <v>#N/A</v>
      </c>
      <c r="AF29" s="24" t="e" cm="1">
        <f t="array" ref="AF29">_xlfn.IFS(G29="Sí",1,G29="No",0)</f>
        <v>#N/A</v>
      </c>
      <c r="AG29" s="24" t="e" cm="1">
        <f t="array" ref="AG29">_xlfn.IFS(H29="Es fácil",1,H29="Más o menos (no es ni fácil ni difícil)",0.5,H29="Es difícil",0)</f>
        <v>#N/A</v>
      </c>
      <c r="AH29" s="24" t="e" cm="1">
        <f t="array" ref="AH29">_xlfn.IFS(I29="Cuando realicé el trámite para obtener la anuencia de protección civil en este municipio sí recibí toda la orientación que necesité para poder concluir el trámite",1,I29="Cuando realicé el trámite para obtener la anuencia de protección civil en este municipio no recibí toda la orientación que necesité para poder concluir el trámite",0)</f>
        <v>#N/A</v>
      </c>
      <c r="AI29" s="24" t="e" cm="1">
        <f t="array" ref="AI29">_xlfn.IFS(J29="Sí tienen la capacitación y los conocimientos suficientes para atender a las y los ciudadanos",1,J29="No tienen la capacitación ni los conocimientos suficientes para atender a las y los ciudadanos",0)</f>
        <v>#N/A</v>
      </c>
      <c r="AJ29" s="24" t="e" cm="1">
        <f t="array" ref="AJ29">_xlfn.IFS(K29="Sí sabía",1,K29="No sabía",0)</f>
        <v>#N/A</v>
      </c>
      <c r="AK29" s="24" t="e" cm="1">
        <f t="array" ref="AK29">_xlfn.IFS(L29="Muy probable",1,L29="No sé",0.5,L29="Nada probable",0)</f>
        <v>#N/A</v>
      </c>
      <c r="AL29" s="24" t="e" cm="1">
        <f t="array" ref="AL29">_xlfn.IFS(M29="Le temo a la sanción por no tener la anuencia de protección civil de mi empresa/ negocio",1,M29="No le temo a la sanción por no tener la anuencia de protección civil de mi empresa/ negocio",0)</f>
        <v>#N/A</v>
      </c>
      <c r="AM29" s="24" t="e" cm="1">
        <f t="array" ref="AM29">_xlfn.IFS(N29="Es más fácil",1,N29="Es igual",0.5,N29="Es más difícil",0)</f>
        <v>#N/A</v>
      </c>
      <c r="AN29" s="24" t="e" cm="1">
        <f t="array" ref="AN29">_xlfn.IFS(O29="Pocos",1,O29="Los necesarios (ni muchos ni pocos)",0.5,O29="Muchos",0)</f>
        <v>#N/A</v>
      </c>
      <c r="AO29" s="24" t="e" cm="1">
        <f t="array" ref="AO29">_xlfn.IFS(P29="Barato",1,P29="Justo (ni caro ni barato)",0.5,P29="Caro",0)</f>
        <v>#N/A</v>
      </c>
      <c r="AP29" s="24" t="e" cm="1">
        <f t="array" ref="AP29">_xlfn.IFS(Q29="Menos de 1 hora",1,Q29="Entre 2 y 3 horas",0.8,Q29="Entre 3 y 24 horas",0.6, Q29="Me tomó entre 1 y 3 días",0.5, Q29="Me tomó aproximadamente una semana",0.5, Q29="Me tomó aproximadamente 2 semanas",0.4, Q29="Me tomo aproximadamente 1 mes",0.2, Q29="Me tomó cerca de 2 meses o más",0)</f>
        <v>#N/A</v>
      </c>
      <c r="AQ29" s="24" t="e" cm="1">
        <f t="array" ref="AQ29">_xlfn.IFS(R29="Poco",1,R29="Normal (ni mucho no poco)",0.5,R29="Mucho",0)</f>
        <v>#N/A</v>
      </c>
      <c r="AR29" s="24" t="e" cm="1">
        <f t="array" ref="AR29">_xlfn.IFS(S29="Satisfecho(a)",1,S29="Normal (ni satisfecho ni insatisfecho)",0.5,S29="Insatisfecho(a)",0)</f>
        <v>#N/A</v>
      </c>
      <c r="AS29" s="24" t="e" cm="1">
        <f t="array" ref="AS29">_xlfn.IFS(T29="Todas las personas empresarias reciben el mismo trato",1,T29="No estoy segura (o)",0.5,T29="Hay personas empresarias que reciben un trato diferente",0)</f>
        <v>#N/A</v>
      </c>
      <c r="AT29" s="24" t="e" cm="1">
        <f t="array" ref="AT29">_xlfn.IFS(U29="Es malo",0,U29="Es regular (ni bueno ni malo)",0.5,U29="Es bueno",1)</f>
        <v>#N/A</v>
      </c>
      <c r="AU29" s="24" t="e" cm="1">
        <f t="array" ref="AU29">_xlfn.IFS(V29="Sí",1,V29="No",0,V29="No sé/no recuerdo",0.5)</f>
        <v>#N/A</v>
      </c>
      <c r="AV29" s="24" t="e" cm="1">
        <f t="array" ref="AV29">_xlfn.IFS(W29="Insatisfecho (a)",0,W29="Normal [ni satisfecho (a) ni insatisfecho (a)]",0.5,W29="Satisfecho (a)",1)</f>
        <v>#N/A</v>
      </c>
      <c r="AW29" s="24" t="e" cm="1">
        <f t="array" ref="AW29">_xlfn.IFS(X29="Sí",0,X29="No",1,X29="Prefieron no contestar",0.5)</f>
        <v>#N/A</v>
      </c>
    </row>
    <row r="30" spans="1:49" x14ac:dyDescent="0.2">
      <c r="A30" s="17">
        <v>118442945657</v>
      </c>
      <c r="B30" s="8" t="s">
        <v>267</v>
      </c>
      <c r="C30" s="8" t="s">
        <v>173</v>
      </c>
      <c r="D30" s="8" t="s">
        <v>86</v>
      </c>
      <c r="E30" s="8" t="s">
        <v>74</v>
      </c>
      <c r="F30" s="8" t="s">
        <v>1453</v>
      </c>
      <c r="G30" s="8" t="s">
        <v>86</v>
      </c>
      <c r="H30" s="8" t="s">
        <v>89</v>
      </c>
      <c r="I30" s="8" t="s">
        <v>1425</v>
      </c>
      <c r="J30" s="8" t="s">
        <v>1427</v>
      </c>
      <c r="K30" s="8" t="s">
        <v>1429</v>
      </c>
      <c r="L30" s="8" t="s">
        <v>95</v>
      </c>
      <c r="M30" s="8" t="s">
        <v>1430</v>
      </c>
      <c r="N30" s="8" t="s">
        <v>624</v>
      </c>
      <c r="O30" s="8" t="s">
        <v>624</v>
      </c>
      <c r="P30" s="8" t="s">
        <v>624</v>
      </c>
      <c r="Q30" s="24" t="s">
        <v>624</v>
      </c>
      <c r="R30" s="24" t="s">
        <v>624</v>
      </c>
      <c r="S30" s="24" t="s">
        <v>624</v>
      </c>
      <c r="T30" s="8"/>
      <c r="U30" s="8" t="s">
        <v>624</v>
      </c>
      <c r="V30" s="8" t="s">
        <v>624</v>
      </c>
      <c r="W30" s="24" t="s">
        <v>624</v>
      </c>
      <c r="X30" s="24"/>
      <c r="Y30" s="5"/>
      <c r="Z30" s="64">
        <v>118442945657</v>
      </c>
      <c r="AA30" s="24" t="s">
        <v>267</v>
      </c>
      <c r="AB30" s="24" cm="1">
        <f t="array" ref="AB30">_xlfn.IFS(C30="Fue fácil",1,C30="Más o menos (ni fácil ni difícil)",0.5,C30="Fue difícil",0)</f>
        <v>0</v>
      </c>
      <c r="AC30" s="24" cm="1">
        <f t="array" ref="AC30">_xlfn.IFS(D30="Sí",1,D30="No",0)</f>
        <v>0</v>
      </c>
      <c r="AD30" s="24" cm="1">
        <f t="array" ref="AD30">_xlfn.IFS(E30="Sí las conozco",1,E30="No las conozco",0)</f>
        <v>0</v>
      </c>
      <c r="AE30" s="24" cm="1">
        <f t="array" ref="AE30">_xlfn.IFS(F30="No teníamos pensado hacer el trámite",0,F30="Sí teníamos pensado hacer el trámite",1)</f>
        <v>1</v>
      </c>
      <c r="AF30" s="24" cm="1">
        <f t="array" ref="AF30">_xlfn.IFS(G30="Sí",1,G30="No",0)</f>
        <v>0</v>
      </c>
      <c r="AG30" s="24" cm="1">
        <f t="array" ref="AG30">_xlfn.IFS(H30="Es fácil",1,H30="Más o menos (no es ni fácil ni difícil)",0.5,H30="Es difícil",0)</f>
        <v>0</v>
      </c>
      <c r="AH30" s="24" cm="1">
        <f t="array" ref="AH30">_xlfn.IFS(I30="Cuando realicé el trámite para obtener la anuencia de protección civil en este municipio sí recibí toda la orientación que necesité para poder concluir el trámite",1,I30="Cuando realicé el trámite para obtener la anuencia de protección civil en este municipio no recibí toda la orientación que necesité para poder concluir el trámite",0)</f>
        <v>0</v>
      </c>
      <c r="AI30" s="24" cm="1">
        <f t="array" ref="AI30">_xlfn.IFS(J30="Sí tienen la capacitación y los conocimientos suficientes para atender a las y los ciudadanos",1,J30="No tienen la capacitación ni los conocimientos suficientes para atender a las y los ciudadanos",0)</f>
        <v>0</v>
      </c>
      <c r="AJ30" s="24" cm="1">
        <f t="array" ref="AJ30">_xlfn.IFS(K30="Sí sabía",1,K30="No sabía",0)</f>
        <v>0</v>
      </c>
      <c r="AK30" s="24" cm="1">
        <f t="array" ref="AK30">_xlfn.IFS(L30="Muy probable",1,L30="No sé",0.5,L30="Nada probable",0)</f>
        <v>0.5</v>
      </c>
      <c r="AL30" s="24" cm="1">
        <f t="array" ref="AL30">_xlfn.IFS(M30="Le temo a la sanción por no tener la anuencia de protección civil de mi empresa/ negocio",1,M30="No le temo a la sanción por no tener la anuencia de protección civil de mi empresa/ negocio",0)</f>
        <v>1</v>
      </c>
      <c r="AM30" s="24" t="e" cm="1">
        <f t="array" ref="AM30">_xlfn.IFS(N30="Es más fácil",1,N30="Es igual",0.5,N30="Es más difícil",0)</f>
        <v>#N/A</v>
      </c>
      <c r="AN30" s="24" t="e" cm="1">
        <f t="array" ref="AN30">_xlfn.IFS(O30="Pocos",1,O30="Los necesarios (ni muchos ni pocos)",0.5,O30="Muchos",0)</f>
        <v>#N/A</v>
      </c>
      <c r="AO30" s="24" t="e" cm="1">
        <f t="array" ref="AO30">_xlfn.IFS(P30="Barato",1,P30="Justo (ni caro ni barato)",0.5,P30="Caro",0)</f>
        <v>#N/A</v>
      </c>
      <c r="AP30" s="24" t="e" cm="1">
        <f t="array" ref="AP30">_xlfn.IFS(Q30="Menos de 1 hora",1,Q30="Entre 2 y 3 horas",0.8,Q30="Entre 3 y 24 horas",0.6, Q30="Me tomó entre 1 y 3 días",0.5, Q30="Me tomó aproximadamente una semana",0.5, Q30="Me tomó aproximadamente 2 semanas",0.4, Q30="Me tomo aproximadamente 1 mes",0.2, Q30="Me tomó cerca de 2 meses o más",0)</f>
        <v>#N/A</v>
      </c>
      <c r="AQ30" s="24" t="e" cm="1">
        <f t="array" ref="AQ30">_xlfn.IFS(R30="Poco",1,R30="Normal (ni mucho no poco)",0.5,R30="Mucho",0)</f>
        <v>#N/A</v>
      </c>
      <c r="AR30" s="24" t="e" cm="1">
        <f t="array" ref="AR30">_xlfn.IFS(S30="Satisfecho(a)",1,S30="Normal (ni satisfecho ni insatisfecho)",0.5,S30="Insatisfecho(a)",0)</f>
        <v>#N/A</v>
      </c>
      <c r="AS30" s="24" t="e" cm="1">
        <f t="array" ref="AS30">_xlfn.IFS(T30="Todas las personas empresarias reciben el mismo trato",1,T30="No estoy segura (o)",0.5,T30="Hay personas empresarias que reciben un trato diferente",0)</f>
        <v>#N/A</v>
      </c>
      <c r="AT30" s="24" t="e" cm="1">
        <f t="array" ref="AT30">_xlfn.IFS(U30="Es malo",0,U30="Es regular (ni bueno ni malo)",0.5,U30="Es bueno",1)</f>
        <v>#N/A</v>
      </c>
      <c r="AU30" s="24" t="e" cm="1">
        <f t="array" ref="AU30">_xlfn.IFS(V30="Sí",1,V30="No",0,V30="No sé/no recuerdo",0.5)</f>
        <v>#N/A</v>
      </c>
      <c r="AV30" s="24" t="e" cm="1">
        <f t="array" ref="AV30">_xlfn.IFS(W30="Insatisfecho (a)",0,W30="Normal [ni satisfecho (a) ni insatisfecho (a)]",0.5,W30="Satisfecho (a)",1)</f>
        <v>#N/A</v>
      </c>
      <c r="AW30" s="24" t="e" cm="1">
        <f t="array" ref="AW30">_xlfn.IFS(X30="Sí",0,X30="No",1,X30="Prefieron no contestar",0.5)</f>
        <v>#N/A</v>
      </c>
    </row>
    <row r="31" spans="1:49" x14ac:dyDescent="0.2">
      <c r="A31" s="17">
        <v>118442868401</v>
      </c>
      <c r="B31" s="8"/>
      <c r="C31" s="8" t="s">
        <v>624</v>
      </c>
      <c r="D31" s="8"/>
      <c r="E31" s="8" t="s">
        <v>624</v>
      </c>
      <c r="F31" s="8"/>
      <c r="G31" s="8" t="s">
        <v>624</v>
      </c>
      <c r="H31" s="8" t="s">
        <v>624</v>
      </c>
      <c r="I31" s="8" t="s">
        <v>624</v>
      </c>
      <c r="J31" s="8" t="s">
        <v>624</v>
      </c>
      <c r="K31" s="8" t="s">
        <v>624</v>
      </c>
      <c r="L31" s="8" t="s">
        <v>624</v>
      </c>
      <c r="M31" s="8" t="s">
        <v>624</v>
      </c>
      <c r="N31" s="8" t="s">
        <v>624</v>
      </c>
      <c r="O31" s="8" t="s">
        <v>624</v>
      </c>
      <c r="P31" s="8" t="s">
        <v>624</v>
      </c>
      <c r="Q31" s="24" t="s">
        <v>624</v>
      </c>
      <c r="R31" s="24" t="s">
        <v>624</v>
      </c>
      <c r="S31" s="24" t="s">
        <v>624</v>
      </c>
      <c r="T31" s="8"/>
      <c r="U31" s="8" t="s">
        <v>624</v>
      </c>
      <c r="V31" s="8" t="s">
        <v>624</v>
      </c>
      <c r="W31" s="24" t="s">
        <v>624</v>
      </c>
      <c r="X31" s="24"/>
      <c r="Y31" s="5"/>
      <c r="Z31" s="64">
        <v>118442868401</v>
      </c>
      <c r="AA31" s="24"/>
      <c r="AB31" s="24" t="e" cm="1">
        <f t="array" ref="AB31">_xlfn.IFS(C31="Fue fácil",1,C31="Más o menos (ni fácil ni difícil)",0.5,C31="Fue difícil",0)</f>
        <v>#N/A</v>
      </c>
      <c r="AC31" s="24" t="e" cm="1">
        <f t="array" ref="AC31">_xlfn.IFS(D31="Sí",1,D31="No",0)</f>
        <v>#N/A</v>
      </c>
      <c r="AD31" s="24" t="e" cm="1">
        <f t="array" ref="AD31">_xlfn.IFS(E31="Sí las conozco",1,E31="No las conozco",0)</f>
        <v>#N/A</v>
      </c>
      <c r="AE31" s="24" t="e" cm="1">
        <f t="array" ref="AE31">_xlfn.IFS(F31="No teníamos pensado hacer el trámite",0,F31="Sí teníamos pensado hacer el trámite",1)</f>
        <v>#N/A</v>
      </c>
      <c r="AF31" s="24" t="e" cm="1">
        <f t="array" ref="AF31">_xlfn.IFS(G31="Sí",1,G31="No",0)</f>
        <v>#N/A</v>
      </c>
      <c r="AG31" s="24" t="e" cm="1">
        <f t="array" ref="AG31">_xlfn.IFS(H31="Es fácil",1,H31="Más o menos (no es ni fácil ni difícil)",0.5,H31="Es difícil",0)</f>
        <v>#N/A</v>
      </c>
      <c r="AH31" s="24" t="e" cm="1">
        <f t="array" ref="AH31">_xlfn.IFS(I31="Cuando realicé el trámite para obtener la anuencia de protección civil en este municipio sí recibí toda la orientación que necesité para poder concluir el trámite",1,I31="Cuando realicé el trámite para obtener la anuencia de protección civil en este municipio no recibí toda la orientación que necesité para poder concluir el trámite",0)</f>
        <v>#N/A</v>
      </c>
      <c r="AI31" s="24" t="e" cm="1">
        <f t="array" ref="AI31">_xlfn.IFS(J31="Sí tienen la capacitación y los conocimientos suficientes para atender a las y los ciudadanos",1,J31="No tienen la capacitación ni los conocimientos suficientes para atender a las y los ciudadanos",0)</f>
        <v>#N/A</v>
      </c>
      <c r="AJ31" s="24" t="e" cm="1">
        <f t="array" ref="AJ31">_xlfn.IFS(K31="Sí sabía",1,K31="No sabía",0)</f>
        <v>#N/A</v>
      </c>
      <c r="AK31" s="24" t="e" cm="1">
        <f t="array" ref="AK31">_xlfn.IFS(L31="Muy probable",1,L31="No sé",0.5,L31="Nada probable",0)</f>
        <v>#N/A</v>
      </c>
      <c r="AL31" s="24" t="e" cm="1">
        <f t="array" ref="AL31">_xlfn.IFS(M31="Le temo a la sanción por no tener la anuencia de protección civil de mi empresa/ negocio",1,M31="No le temo a la sanción por no tener la anuencia de protección civil de mi empresa/ negocio",0)</f>
        <v>#N/A</v>
      </c>
      <c r="AM31" s="24" t="e" cm="1">
        <f t="array" ref="AM31">_xlfn.IFS(N31="Es más fácil",1,N31="Es igual",0.5,N31="Es más difícil",0)</f>
        <v>#N/A</v>
      </c>
      <c r="AN31" s="24" t="e" cm="1">
        <f t="array" ref="AN31">_xlfn.IFS(O31="Pocos",1,O31="Los necesarios (ni muchos ni pocos)",0.5,O31="Muchos",0)</f>
        <v>#N/A</v>
      </c>
      <c r="AO31" s="24" t="e" cm="1">
        <f t="array" ref="AO31">_xlfn.IFS(P31="Barato",1,P31="Justo (ni caro ni barato)",0.5,P31="Caro",0)</f>
        <v>#N/A</v>
      </c>
      <c r="AP31" s="24" t="e" cm="1">
        <f t="array" ref="AP31">_xlfn.IFS(Q31="Menos de 1 hora",1,Q31="Entre 2 y 3 horas",0.8,Q31="Entre 3 y 24 horas",0.6, Q31="Me tomó entre 1 y 3 días",0.5, Q31="Me tomó aproximadamente una semana",0.5, Q31="Me tomó aproximadamente 2 semanas",0.4, Q31="Me tomo aproximadamente 1 mes",0.2, Q31="Me tomó cerca de 2 meses o más",0)</f>
        <v>#N/A</v>
      </c>
      <c r="AQ31" s="24" t="e" cm="1">
        <f t="array" ref="AQ31">_xlfn.IFS(R31="Poco",1,R31="Normal (ni mucho no poco)",0.5,R31="Mucho",0)</f>
        <v>#N/A</v>
      </c>
      <c r="AR31" s="24" t="e" cm="1">
        <f t="array" ref="AR31">_xlfn.IFS(S31="Satisfecho(a)",1,S31="Normal (ni satisfecho ni insatisfecho)",0.5,S31="Insatisfecho(a)",0)</f>
        <v>#N/A</v>
      </c>
      <c r="AS31" s="24" t="e" cm="1">
        <f t="array" ref="AS31">_xlfn.IFS(T31="Todas las personas empresarias reciben el mismo trato",1,T31="No estoy segura (o)",0.5,T31="Hay personas empresarias que reciben un trato diferente",0)</f>
        <v>#N/A</v>
      </c>
      <c r="AT31" s="24" t="e" cm="1">
        <f t="array" ref="AT31">_xlfn.IFS(U31="Es malo",0,U31="Es regular (ni bueno ni malo)",0.5,U31="Es bueno",1)</f>
        <v>#N/A</v>
      </c>
      <c r="AU31" s="24" t="e" cm="1">
        <f t="array" ref="AU31">_xlfn.IFS(V31="Sí",1,V31="No",0,V31="No sé/no recuerdo",0.5)</f>
        <v>#N/A</v>
      </c>
      <c r="AV31" s="24" t="e" cm="1">
        <f t="array" ref="AV31">_xlfn.IFS(W31="Insatisfecho (a)",0,W31="Normal [ni satisfecho (a) ni insatisfecho (a)]",0.5,W31="Satisfecho (a)",1)</f>
        <v>#N/A</v>
      </c>
      <c r="AW31" s="24" t="e" cm="1">
        <f t="array" ref="AW31">_xlfn.IFS(X31="Sí",0,X31="No",1,X31="Prefieron no contestar",0.5)</f>
        <v>#N/A</v>
      </c>
    </row>
    <row r="32" spans="1:49" x14ac:dyDescent="0.2">
      <c r="A32" s="17">
        <v>118442287216</v>
      </c>
      <c r="B32" s="8"/>
      <c r="C32" s="8" t="s">
        <v>624</v>
      </c>
      <c r="D32" s="8"/>
      <c r="E32" s="8" t="s">
        <v>624</v>
      </c>
      <c r="F32" s="8"/>
      <c r="G32" s="8" t="s">
        <v>624</v>
      </c>
      <c r="H32" s="8" t="s">
        <v>624</v>
      </c>
      <c r="I32" s="8" t="s">
        <v>624</v>
      </c>
      <c r="J32" s="8" t="s">
        <v>624</v>
      </c>
      <c r="K32" s="8" t="s">
        <v>624</v>
      </c>
      <c r="L32" s="8" t="s">
        <v>624</v>
      </c>
      <c r="M32" s="8" t="s">
        <v>624</v>
      </c>
      <c r="N32" s="8" t="s">
        <v>624</v>
      </c>
      <c r="O32" s="8" t="s">
        <v>624</v>
      </c>
      <c r="P32" s="8" t="s">
        <v>624</v>
      </c>
      <c r="Q32" s="24" t="s">
        <v>624</v>
      </c>
      <c r="R32" s="24" t="s">
        <v>624</v>
      </c>
      <c r="S32" s="24" t="s">
        <v>624</v>
      </c>
      <c r="T32" s="8"/>
      <c r="U32" s="8" t="s">
        <v>624</v>
      </c>
      <c r="V32" s="8" t="s">
        <v>624</v>
      </c>
      <c r="W32" s="24" t="s">
        <v>624</v>
      </c>
      <c r="X32" s="24"/>
      <c r="Y32" s="5"/>
      <c r="Z32" s="64">
        <v>118442287216</v>
      </c>
      <c r="AA32" s="24"/>
      <c r="AB32" s="24" t="e" cm="1">
        <f t="array" ref="AB32">_xlfn.IFS(C32="Fue fácil",1,C32="Más o menos (ni fácil ni difícil)",0.5,C32="Fue difícil",0)</f>
        <v>#N/A</v>
      </c>
      <c r="AC32" s="24" t="e" cm="1">
        <f t="array" ref="AC32">_xlfn.IFS(D32="Sí",1,D32="No",0)</f>
        <v>#N/A</v>
      </c>
      <c r="AD32" s="24" t="e" cm="1">
        <f t="array" ref="AD32">_xlfn.IFS(E32="Sí las conozco",1,E32="No las conozco",0)</f>
        <v>#N/A</v>
      </c>
      <c r="AE32" s="24" t="e" cm="1">
        <f t="array" ref="AE32">_xlfn.IFS(F32="No teníamos pensado hacer el trámite",0,F32="Sí teníamos pensado hacer el trámite",1)</f>
        <v>#N/A</v>
      </c>
      <c r="AF32" s="24" t="e" cm="1">
        <f t="array" ref="AF32">_xlfn.IFS(G32="Sí",1,G32="No",0)</f>
        <v>#N/A</v>
      </c>
      <c r="AG32" s="24" t="e" cm="1">
        <f t="array" ref="AG32">_xlfn.IFS(H32="Es fácil",1,H32="Más o menos (no es ni fácil ni difícil)",0.5,H32="Es difícil",0)</f>
        <v>#N/A</v>
      </c>
      <c r="AH32" s="24" t="e" cm="1">
        <f t="array" ref="AH32">_xlfn.IFS(I32="Cuando realicé el trámite para obtener la anuencia de protección civil en este municipio sí recibí toda la orientación que necesité para poder concluir el trámite",1,I32="Cuando realicé el trámite para obtener la anuencia de protección civil en este municipio no recibí toda la orientación que necesité para poder concluir el trámite",0)</f>
        <v>#N/A</v>
      </c>
      <c r="AI32" s="24" t="e" cm="1">
        <f t="array" ref="AI32">_xlfn.IFS(J32="Sí tienen la capacitación y los conocimientos suficientes para atender a las y los ciudadanos",1,J32="No tienen la capacitación ni los conocimientos suficientes para atender a las y los ciudadanos",0)</f>
        <v>#N/A</v>
      </c>
      <c r="AJ32" s="24" t="e" cm="1">
        <f t="array" ref="AJ32">_xlfn.IFS(K32="Sí sabía",1,K32="No sabía",0)</f>
        <v>#N/A</v>
      </c>
      <c r="AK32" s="24" t="e" cm="1">
        <f t="array" ref="AK32">_xlfn.IFS(L32="Muy probable",1,L32="No sé",0.5,L32="Nada probable",0)</f>
        <v>#N/A</v>
      </c>
      <c r="AL32" s="24" t="e" cm="1">
        <f t="array" ref="AL32">_xlfn.IFS(M32="Le temo a la sanción por no tener la anuencia de protección civil de mi empresa/ negocio",1,M32="No le temo a la sanción por no tener la anuencia de protección civil de mi empresa/ negocio",0)</f>
        <v>#N/A</v>
      </c>
      <c r="AM32" s="24" t="e" cm="1">
        <f t="array" ref="AM32">_xlfn.IFS(N32="Es más fácil",1,N32="Es igual",0.5,N32="Es más difícil",0)</f>
        <v>#N/A</v>
      </c>
      <c r="AN32" s="24" t="e" cm="1">
        <f t="array" ref="AN32">_xlfn.IFS(O32="Pocos",1,O32="Los necesarios (ni muchos ni pocos)",0.5,O32="Muchos",0)</f>
        <v>#N/A</v>
      </c>
      <c r="AO32" s="24" t="e" cm="1">
        <f t="array" ref="AO32">_xlfn.IFS(P32="Barato",1,P32="Justo (ni caro ni barato)",0.5,P32="Caro",0)</f>
        <v>#N/A</v>
      </c>
      <c r="AP32" s="24" t="e" cm="1">
        <f t="array" ref="AP32">_xlfn.IFS(Q32="Menos de 1 hora",1,Q32="Entre 2 y 3 horas",0.8,Q32="Entre 3 y 24 horas",0.6, Q32="Me tomó entre 1 y 3 días",0.5, Q32="Me tomó aproximadamente una semana",0.5, Q32="Me tomó aproximadamente 2 semanas",0.4, Q32="Me tomo aproximadamente 1 mes",0.2, Q32="Me tomó cerca de 2 meses o más",0)</f>
        <v>#N/A</v>
      </c>
      <c r="AQ32" s="24" t="e" cm="1">
        <f t="array" ref="AQ32">_xlfn.IFS(R32="Poco",1,R32="Normal (ni mucho no poco)",0.5,R32="Mucho",0)</f>
        <v>#N/A</v>
      </c>
      <c r="AR32" s="24" t="e" cm="1">
        <f t="array" ref="AR32">_xlfn.IFS(S32="Satisfecho(a)",1,S32="Normal (ni satisfecho ni insatisfecho)",0.5,S32="Insatisfecho(a)",0)</f>
        <v>#N/A</v>
      </c>
      <c r="AS32" s="24" t="e" cm="1">
        <f t="array" ref="AS32">_xlfn.IFS(T32="Todas las personas empresarias reciben el mismo trato",1,T32="No estoy segura (o)",0.5,T32="Hay personas empresarias que reciben un trato diferente",0)</f>
        <v>#N/A</v>
      </c>
      <c r="AT32" s="24" t="e" cm="1">
        <f t="array" ref="AT32">_xlfn.IFS(U32="Es malo",0,U32="Es regular (ni bueno ni malo)",0.5,U32="Es bueno",1)</f>
        <v>#N/A</v>
      </c>
      <c r="AU32" s="24" t="e" cm="1">
        <f t="array" ref="AU32">_xlfn.IFS(V32="Sí",1,V32="No",0,V32="No sé/no recuerdo",0.5)</f>
        <v>#N/A</v>
      </c>
      <c r="AV32" s="24" t="e" cm="1">
        <f t="array" ref="AV32">_xlfn.IFS(W32="Insatisfecho (a)",0,W32="Normal [ni satisfecho (a) ni insatisfecho (a)]",0.5,W32="Satisfecho (a)",1)</f>
        <v>#N/A</v>
      </c>
      <c r="AW32" s="24" t="e" cm="1">
        <f t="array" ref="AW32">_xlfn.IFS(X32="Sí",0,X32="No",1,X32="Prefieron no contestar",0.5)</f>
        <v>#N/A</v>
      </c>
    </row>
  </sheetData>
  <pageMargins left="0.7" right="0.7" top="0.75" bottom="0.75" header="0.3" footer="0.3"/>
  <ignoredErrors>
    <ignoredError sqref="AB2:AB32 AC2:AC32 AD2:AD32 AE2:AE32 AF2:AF32 AG2:AG32 AH2:AH32 AI2:AI32 AJ2:AJ32 AK2:AK32 AL2:AL32 AM2:AM32 AN2:AN32 AO2:AO32 AP2:AP32 AQ2:AQ14 AR2:AR32 AS2:AS32 AT2:AT32 AU2:AW5 AU7:AW32 AU6 AW6 AQ16:AQ3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6885-D44E-7B47-B835-D0029BB9374C}">
  <sheetPr codeName="Hoja18"/>
  <dimension ref="A1:CF20"/>
  <sheetViews>
    <sheetView workbookViewId="0"/>
  </sheetViews>
  <sheetFormatPr baseColWidth="10" defaultColWidth="8.83203125" defaultRowHeight="15" x14ac:dyDescent="0.2"/>
  <cols>
    <col min="1" max="1" width="12.6640625" style="5" bestFit="1" customWidth="1"/>
    <col min="2" max="50" width="8.83203125" style="5"/>
    <col min="51" max="51" width="85.6640625" style="5" bestFit="1" customWidth="1"/>
    <col min="52" max="16384" width="8.83203125" style="5"/>
  </cols>
  <sheetData>
    <row r="1" spans="1:84" s="4" customFormat="1" ht="14" x14ac:dyDescent="0.15">
      <c r="A1" s="4" t="s">
        <v>17</v>
      </c>
      <c r="B1" s="4" t="s">
        <v>18</v>
      </c>
      <c r="C1" s="4" t="s">
        <v>19</v>
      </c>
      <c r="D1" s="4" t="s">
        <v>20</v>
      </c>
      <c r="E1" s="4" t="s">
        <v>21</v>
      </c>
      <c r="F1" s="4" t="s">
        <v>22</v>
      </c>
      <c r="G1" s="4" t="s">
        <v>23</v>
      </c>
      <c r="H1" s="4" t="s">
        <v>24</v>
      </c>
      <c r="I1" s="4" t="s">
        <v>25</v>
      </c>
      <c r="J1" s="4" t="s">
        <v>756</v>
      </c>
      <c r="K1" s="4" t="s">
        <v>60</v>
      </c>
      <c r="L1" s="4" t="s">
        <v>61</v>
      </c>
      <c r="M1" s="4" t="s">
        <v>757</v>
      </c>
      <c r="N1" s="4" t="s">
        <v>758</v>
      </c>
      <c r="O1" s="4" t="s">
        <v>759</v>
      </c>
      <c r="S1" s="4" t="s">
        <v>760</v>
      </c>
      <c r="T1" s="4" t="s">
        <v>761</v>
      </c>
      <c r="U1" s="4" t="s">
        <v>762</v>
      </c>
      <c r="V1" s="4" t="s">
        <v>763</v>
      </c>
      <c r="W1" s="4" t="s">
        <v>764</v>
      </c>
      <c r="X1" s="4" t="s">
        <v>765</v>
      </c>
      <c r="Y1" s="4" t="s">
        <v>766</v>
      </c>
      <c r="Z1" s="4" t="s">
        <v>767</v>
      </c>
      <c r="AA1" s="4" t="s">
        <v>768</v>
      </c>
      <c r="AB1" s="4" t="s">
        <v>769</v>
      </c>
      <c r="AC1" s="4" t="s">
        <v>40</v>
      </c>
      <c r="AD1" s="4" t="s">
        <v>770</v>
      </c>
      <c r="AE1" s="4" t="s">
        <v>771</v>
      </c>
      <c r="AJ1" s="4" t="s">
        <v>772</v>
      </c>
      <c r="AK1" s="4" t="s">
        <v>40</v>
      </c>
      <c r="AL1" s="4" t="s">
        <v>773</v>
      </c>
      <c r="AN1" s="4" t="s">
        <v>774</v>
      </c>
      <c r="AO1" s="4" t="s">
        <v>775</v>
      </c>
      <c r="AU1" s="4" t="s">
        <v>776</v>
      </c>
      <c r="AV1" s="4" t="s">
        <v>40</v>
      </c>
      <c r="AW1" s="4" t="s">
        <v>777</v>
      </c>
      <c r="AX1" s="4" t="s">
        <v>778</v>
      </c>
      <c r="AY1" s="4" t="s">
        <v>779</v>
      </c>
      <c r="AZ1" s="4" t="s">
        <v>780</v>
      </c>
      <c r="BA1" s="4" t="s">
        <v>781</v>
      </c>
      <c r="BB1" s="4" t="s">
        <v>782</v>
      </c>
      <c r="BC1" s="4" t="s">
        <v>783</v>
      </c>
      <c r="BD1" s="4" t="s">
        <v>784</v>
      </c>
      <c r="BE1" s="4" t="s">
        <v>785</v>
      </c>
      <c r="BF1" s="4" t="s">
        <v>786</v>
      </c>
      <c r="BG1" s="4" t="s">
        <v>787</v>
      </c>
      <c r="BH1" s="4" t="s">
        <v>788</v>
      </c>
      <c r="BI1" s="4" t="s">
        <v>789</v>
      </c>
      <c r="BJ1" s="4" t="s">
        <v>790</v>
      </c>
      <c r="BK1" s="4" t="s">
        <v>791</v>
      </c>
      <c r="BM1" s="4" t="s">
        <v>792</v>
      </c>
      <c r="BN1" s="4" t="s">
        <v>793</v>
      </c>
      <c r="BP1" s="4" t="s">
        <v>794</v>
      </c>
      <c r="BQ1" s="4" t="s">
        <v>795</v>
      </c>
      <c r="BR1" s="4" t="s">
        <v>40</v>
      </c>
      <c r="BS1" s="4" t="s">
        <v>796</v>
      </c>
      <c r="BU1" s="4" t="s">
        <v>797</v>
      </c>
    </row>
    <row r="2" spans="1:84" s="4" customFormat="1" ht="14" x14ac:dyDescent="0.15">
      <c r="J2" s="4" t="s">
        <v>65</v>
      </c>
      <c r="K2" s="4" t="s">
        <v>65</v>
      </c>
      <c r="L2" s="4" t="s">
        <v>65</v>
      </c>
      <c r="M2" s="4" t="s">
        <v>65</v>
      </c>
      <c r="N2" s="4" t="s">
        <v>65</v>
      </c>
      <c r="O2" s="4" t="s">
        <v>798</v>
      </c>
      <c r="P2" s="4" t="s">
        <v>799</v>
      </c>
      <c r="Q2" s="4" t="s">
        <v>800</v>
      </c>
      <c r="R2" s="4" t="s">
        <v>72</v>
      </c>
      <c r="S2" s="4" t="s">
        <v>801</v>
      </c>
      <c r="T2" s="4" t="s">
        <v>65</v>
      </c>
      <c r="U2" s="4" t="s">
        <v>65</v>
      </c>
      <c r="V2" s="4" t="s">
        <v>65</v>
      </c>
      <c r="W2" s="4" t="s">
        <v>65</v>
      </c>
      <c r="X2" s="4" t="s">
        <v>65</v>
      </c>
      <c r="Y2" s="4" t="s">
        <v>65</v>
      </c>
      <c r="Z2" s="4" t="s">
        <v>801</v>
      </c>
      <c r="AA2" s="4" t="s">
        <v>65</v>
      </c>
      <c r="AB2" s="4" t="s">
        <v>801</v>
      </c>
      <c r="AC2" s="4" t="s">
        <v>65</v>
      </c>
      <c r="AD2" s="4" t="s">
        <v>801</v>
      </c>
      <c r="AE2" s="4" t="s">
        <v>802</v>
      </c>
      <c r="AF2" s="4" t="s">
        <v>803</v>
      </c>
      <c r="AG2" s="4" t="s">
        <v>804</v>
      </c>
      <c r="AH2" s="4" t="s">
        <v>805</v>
      </c>
      <c r="AI2" s="4" t="s">
        <v>72</v>
      </c>
      <c r="AJ2" s="4" t="s">
        <v>65</v>
      </c>
      <c r="AK2" s="4" t="s">
        <v>65</v>
      </c>
      <c r="AL2" s="4" t="s">
        <v>65</v>
      </c>
      <c r="AM2" s="4" t="s">
        <v>72</v>
      </c>
      <c r="AN2" s="4" t="s">
        <v>65</v>
      </c>
      <c r="AO2" s="4" t="s">
        <v>806</v>
      </c>
      <c r="AP2" s="4" t="s">
        <v>807</v>
      </c>
      <c r="AQ2" s="4" t="s">
        <v>808</v>
      </c>
      <c r="AR2" s="4" t="s">
        <v>809</v>
      </c>
      <c r="AS2" s="4" t="s">
        <v>810</v>
      </c>
      <c r="AT2" s="4" t="s">
        <v>811</v>
      </c>
      <c r="AU2" s="4" t="s">
        <v>65</v>
      </c>
      <c r="AV2" s="4" t="s">
        <v>65</v>
      </c>
      <c r="AW2" s="4" t="s">
        <v>65</v>
      </c>
      <c r="AX2" s="4" t="s">
        <v>801</v>
      </c>
      <c r="AY2" s="4" t="s">
        <v>801</v>
      </c>
      <c r="AZ2" s="4" t="s">
        <v>65</v>
      </c>
      <c r="BA2" s="4" t="s">
        <v>65</v>
      </c>
      <c r="BB2" s="4" t="s">
        <v>65</v>
      </c>
      <c r="BC2" s="4" t="s">
        <v>65</v>
      </c>
      <c r="BD2" s="4" t="s">
        <v>65</v>
      </c>
      <c r="BE2" s="4" t="s">
        <v>65</v>
      </c>
      <c r="BF2" s="4" t="s">
        <v>65</v>
      </c>
      <c r="BG2" s="4" t="s">
        <v>65</v>
      </c>
      <c r="BH2" s="4" t="s">
        <v>65</v>
      </c>
      <c r="BI2" s="4" t="s">
        <v>65</v>
      </c>
      <c r="BJ2" s="4" t="s">
        <v>65</v>
      </c>
      <c r="BK2" s="4" t="s">
        <v>85</v>
      </c>
      <c r="BL2" s="4" t="s">
        <v>86</v>
      </c>
      <c r="BM2" s="4" t="s">
        <v>801</v>
      </c>
      <c r="BN2" s="4" t="s">
        <v>85</v>
      </c>
      <c r="BO2" s="4" t="s">
        <v>86</v>
      </c>
      <c r="BP2" s="4" t="s">
        <v>65</v>
      </c>
      <c r="BQ2" s="4" t="s">
        <v>65</v>
      </c>
      <c r="BR2" s="4" t="s">
        <v>65</v>
      </c>
      <c r="BS2" s="4" t="s">
        <v>65</v>
      </c>
      <c r="BT2" s="4" t="s">
        <v>72</v>
      </c>
      <c r="BU2" s="4" t="s">
        <v>812</v>
      </c>
      <c r="BV2" s="4" t="s">
        <v>813</v>
      </c>
      <c r="BW2" s="4" t="s">
        <v>814</v>
      </c>
      <c r="BX2" s="4" t="s">
        <v>815</v>
      </c>
      <c r="BY2" s="4" t="s">
        <v>816</v>
      </c>
      <c r="BZ2" s="4" t="s">
        <v>817</v>
      </c>
      <c r="CA2" s="4" t="s">
        <v>818</v>
      </c>
      <c r="CB2" s="4" t="s">
        <v>819</v>
      </c>
      <c r="CC2" s="4" t="s">
        <v>820</v>
      </c>
      <c r="CD2" s="4" t="s">
        <v>821</v>
      </c>
      <c r="CE2" s="4" t="s">
        <v>822</v>
      </c>
      <c r="CF2" s="4" t="s">
        <v>823</v>
      </c>
    </row>
    <row r="3" spans="1:84" x14ac:dyDescent="0.2">
      <c r="A3" s="5">
        <v>114475410432</v>
      </c>
      <c r="B3" s="5">
        <v>428674840</v>
      </c>
      <c r="C3" s="6">
        <v>45259.498414351852</v>
      </c>
      <c r="D3" s="6">
        <v>45259.567928240744</v>
      </c>
      <c r="E3" s="5" t="s">
        <v>824</v>
      </c>
      <c r="J3" s="5" t="s">
        <v>850</v>
      </c>
      <c r="K3" s="5" t="s">
        <v>154</v>
      </c>
      <c r="L3" s="5" t="s">
        <v>158</v>
      </c>
      <c r="M3" s="5" t="s">
        <v>85</v>
      </c>
      <c r="N3" s="5" t="s">
        <v>14</v>
      </c>
      <c r="Q3" s="5" t="s">
        <v>800</v>
      </c>
      <c r="S3" s="5">
        <v>1</v>
      </c>
      <c r="T3" s="5" t="s">
        <v>116</v>
      </c>
      <c r="U3" s="5" t="s">
        <v>86</v>
      </c>
      <c r="V3" s="5" t="s">
        <v>827</v>
      </c>
      <c r="W3" s="5" t="s">
        <v>828</v>
      </c>
      <c r="X3" s="5" t="s">
        <v>829</v>
      </c>
      <c r="Y3" s="5" t="s">
        <v>86</v>
      </c>
      <c r="AA3" s="5" t="s">
        <v>95</v>
      </c>
      <c r="AC3" s="5" t="s">
        <v>830</v>
      </c>
      <c r="AD3" s="5">
        <v>25</v>
      </c>
      <c r="AE3" s="5" t="s">
        <v>802</v>
      </c>
      <c r="AJ3" s="5" t="s">
        <v>883</v>
      </c>
      <c r="AK3" s="5" t="s">
        <v>832</v>
      </c>
      <c r="AL3" s="5" t="s">
        <v>907</v>
      </c>
      <c r="AN3" s="5" t="s">
        <v>85</v>
      </c>
      <c r="AO3" s="5" t="s">
        <v>85</v>
      </c>
      <c r="AP3" s="5" t="s">
        <v>85</v>
      </c>
      <c r="AQ3" s="5" t="s">
        <v>85</v>
      </c>
      <c r="AR3" s="5" t="s">
        <v>85</v>
      </c>
      <c r="AS3" s="5" t="s">
        <v>85</v>
      </c>
      <c r="AT3" s="5" t="s">
        <v>85</v>
      </c>
      <c r="AU3" s="5" t="s">
        <v>834</v>
      </c>
      <c r="AV3" s="5" t="s">
        <v>859</v>
      </c>
      <c r="AW3" s="5" t="s">
        <v>836</v>
      </c>
      <c r="AX3" s="5" t="s">
        <v>1606</v>
      </c>
      <c r="BA3" s="5" t="s">
        <v>837</v>
      </c>
      <c r="BB3" s="5" t="s">
        <v>861</v>
      </c>
      <c r="BC3" s="5" t="s">
        <v>862</v>
      </c>
      <c r="BD3" s="5" t="s">
        <v>840</v>
      </c>
      <c r="BE3" s="5" t="s">
        <v>86</v>
      </c>
      <c r="BF3" s="5" t="s">
        <v>841</v>
      </c>
      <c r="BG3" s="5" t="s">
        <v>842</v>
      </c>
      <c r="BH3" s="5" t="s">
        <v>85</v>
      </c>
      <c r="BI3" s="5" t="s">
        <v>85</v>
      </c>
      <c r="BJ3" s="5" t="s">
        <v>86</v>
      </c>
      <c r="BK3" s="5" t="s">
        <v>85</v>
      </c>
      <c r="BO3" s="5" t="s">
        <v>86</v>
      </c>
      <c r="BP3" s="5" t="s">
        <v>843</v>
      </c>
      <c r="BQ3" s="5" t="s">
        <v>844</v>
      </c>
      <c r="BR3" s="5" t="s">
        <v>845</v>
      </c>
      <c r="BS3" s="5" t="s">
        <v>931</v>
      </c>
      <c r="BU3" s="5" t="s">
        <v>870</v>
      </c>
      <c r="BV3" s="5" t="s">
        <v>847</v>
      </c>
      <c r="BW3" s="5" t="s">
        <v>847</v>
      </c>
      <c r="BX3" s="5" t="s">
        <v>848</v>
      </c>
      <c r="BY3" s="5" t="s">
        <v>848</v>
      </c>
      <c r="BZ3" s="5" t="s">
        <v>847</v>
      </c>
      <c r="CA3" s="5" t="s">
        <v>847</v>
      </c>
      <c r="CB3" s="5" t="s">
        <v>848</v>
      </c>
      <c r="CC3" s="5" t="s">
        <v>848</v>
      </c>
      <c r="CD3" s="5" t="s">
        <v>848</v>
      </c>
      <c r="CE3" s="5" t="s">
        <v>847</v>
      </c>
      <c r="CF3" s="5" t="s">
        <v>848</v>
      </c>
    </row>
    <row r="4" spans="1:84" x14ac:dyDescent="0.2">
      <c r="A4" s="5">
        <v>114475307768</v>
      </c>
      <c r="B4" s="5">
        <v>428674840</v>
      </c>
      <c r="C4" s="6">
        <v>45259.433946759258</v>
      </c>
      <c r="D4" s="6">
        <v>45259.445416666669</v>
      </c>
      <c r="E4" s="5" t="s">
        <v>1607</v>
      </c>
      <c r="J4" s="5" t="s">
        <v>881</v>
      </c>
      <c r="K4" s="5" t="s">
        <v>154</v>
      </c>
      <c r="L4" s="5" t="s">
        <v>158</v>
      </c>
      <c r="M4" s="5" t="s">
        <v>85</v>
      </c>
      <c r="N4" s="5" t="s">
        <v>14</v>
      </c>
      <c r="Q4" s="5" t="s">
        <v>800</v>
      </c>
      <c r="S4" s="5">
        <v>18</v>
      </c>
      <c r="T4" s="5" t="s">
        <v>116</v>
      </c>
      <c r="U4" s="5" t="s">
        <v>86</v>
      </c>
      <c r="V4" s="5" t="s">
        <v>1608</v>
      </c>
      <c r="W4" s="5" t="s">
        <v>828</v>
      </c>
      <c r="X4" s="5" t="s">
        <v>829</v>
      </c>
      <c r="Y4" s="5" t="s">
        <v>86</v>
      </c>
      <c r="AA4" s="5" t="s">
        <v>85</v>
      </c>
      <c r="AB4" s="5" t="s">
        <v>1609</v>
      </c>
      <c r="AC4" s="5" t="s">
        <v>830</v>
      </c>
      <c r="AD4" s="5">
        <v>10</v>
      </c>
      <c r="AE4" s="5" t="s">
        <v>802</v>
      </c>
      <c r="AI4" s="5" t="s">
        <v>1610</v>
      </c>
      <c r="AJ4" s="5" t="s">
        <v>831</v>
      </c>
      <c r="AK4" s="5" t="s">
        <v>867</v>
      </c>
      <c r="AL4" s="5" t="s">
        <v>833</v>
      </c>
      <c r="AN4" s="5" t="s">
        <v>85</v>
      </c>
      <c r="AO4" s="5" t="s">
        <v>85</v>
      </c>
      <c r="AP4" s="5" t="s">
        <v>85</v>
      </c>
      <c r="AQ4" s="5" t="s">
        <v>85</v>
      </c>
      <c r="AR4" s="5" t="s">
        <v>86</v>
      </c>
      <c r="AS4" s="5" t="s">
        <v>85</v>
      </c>
      <c r="AT4" s="5" t="s">
        <v>85</v>
      </c>
      <c r="AU4" s="5" t="s">
        <v>834</v>
      </c>
      <c r="AV4" s="5" t="s">
        <v>859</v>
      </c>
      <c r="AW4" s="5" t="s">
        <v>926</v>
      </c>
      <c r="AY4" s="5" t="s">
        <v>1611</v>
      </c>
      <c r="AZ4" s="5" t="s">
        <v>85</v>
      </c>
      <c r="BA4" s="5" t="s">
        <v>837</v>
      </c>
      <c r="BB4" s="5" t="s">
        <v>861</v>
      </c>
      <c r="BC4" s="5" t="s">
        <v>839</v>
      </c>
      <c r="BD4" s="5" t="s">
        <v>863</v>
      </c>
      <c r="BE4" s="5" t="s">
        <v>85</v>
      </c>
      <c r="BF4" s="5" t="s">
        <v>841</v>
      </c>
      <c r="BG4" s="5" t="s">
        <v>885</v>
      </c>
      <c r="BH4" s="5" t="s">
        <v>85</v>
      </c>
      <c r="BI4" s="5" t="s">
        <v>85</v>
      </c>
      <c r="BJ4" s="5" t="s">
        <v>85</v>
      </c>
      <c r="BK4" s="5" t="s">
        <v>85</v>
      </c>
    </row>
    <row r="5" spans="1:84" x14ac:dyDescent="0.2">
      <c r="A5" s="5">
        <v>114475305633</v>
      </c>
      <c r="B5" s="5">
        <v>428674840</v>
      </c>
      <c r="C5" s="6">
        <v>45259.432870370372</v>
      </c>
      <c r="D5" s="6">
        <v>45259.438657407409</v>
      </c>
      <c r="E5" s="5" t="s">
        <v>1612</v>
      </c>
      <c r="J5" s="5" t="s">
        <v>881</v>
      </c>
      <c r="K5" s="5" t="s">
        <v>154</v>
      </c>
      <c r="L5" s="5" t="s">
        <v>159</v>
      </c>
      <c r="M5" s="5" t="s">
        <v>85</v>
      </c>
      <c r="N5" s="5" t="s">
        <v>14</v>
      </c>
      <c r="Q5" s="5" t="s">
        <v>800</v>
      </c>
      <c r="S5" s="5">
        <v>1</v>
      </c>
      <c r="T5" s="5" t="s">
        <v>925</v>
      </c>
      <c r="U5" s="5" t="s">
        <v>851</v>
      </c>
      <c r="V5" s="5" t="s">
        <v>1608</v>
      </c>
      <c r="W5" s="5" t="s">
        <v>828</v>
      </c>
      <c r="X5" s="5" t="s">
        <v>829</v>
      </c>
      <c r="Y5" s="5" t="s">
        <v>85</v>
      </c>
      <c r="Z5" s="5" t="s">
        <v>1613</v>
      </c>
      <c r="AA5" s="5" t="s">
        <v>95</v>
      </c>
      <c r="AC5" s="5" t="s">
        <v>856</v>
      </c>
      <c r="AD5" s="5">
        <v>50</v>
      </c>
      <c r="AE5" s="5" t="s">
        <v>802</v>
      </c>
      <c r="AF5" s="5" t="s">
        <v>803</v>
      </c>
      <c r="AJ5" s="5" t="s">
        <v>831</v>
      </c>
      <c r="AK5" s="5" t="s">
        <v>832</v>
      </c>
      <c r="AL5" s="5" t="s">
        <v>833</v>
      </c>
      <c r="AN5" s="5" t="s">
        <v>86</v>
      </c>
      <c r="AV5" s="5" t="s">
        <v>859</v>
      </c>
      <c r="AW5" s="5" t="s">
        <v>836</v>
      </c>
      <c r="AX5" s="5" t="s">
        <v>1614</v>
      </c>
      <c r="BA5" s="5" t="s">
        <v>183</v>
      </c>
      <c r="BB5" s="5" t="s">
        <v>1615</v>
      </c>
      <c r="BC5" s="5" t="s">
        <v>839</v>
      </c>
      <c r="BD5" s="5" t="s">
        <v>863</v>
      </c>
      <c r="BE5" s="5" t="s">
        <v>86</v>
      </c>
      <c r="BH5" s="5" t="s">
        <v>85</v>
      </c>
      <c r="BI5" s="5" t="s">
        <v>86</v>
      </c>
      <c r="BJ5" s="5" t="s">
        <v>86</v>
      </c>
      <c r="BK5" s="5" t="s">
        <v>85</v>
      </c>
      <c r="BO5" s="5" t="s">
        <v>86</v>
      </c>
      <c r="BP5" s="5" t="s">
        <v>843</v>
      </c>
      <c r="BQ5" s="5" t="s">
        <v>1616</v>
      </c>
      <c r="BR5" s="5" t="s">
        <v>919</v>
      </c>
      <c r="BS5" s="5" t="s">
        <v>846</v>
      </c>
      <c r="BU5" s="5" t="s">
        <v>847</v>
      </c>
      <c r="BV5" s="5" t="s">
        <v>847</v>
      </c>
      <c r="BW5" s="5" t="s">
        <v>847</v>
      </c>
      <c r="BX5" s="5" t="s">
        <v>848</v>
      </c>
      <c r="BY5" s="5" t="s">
        <v>848</v>
      </c>
      <c r="BZ5" s="5" t="s">
        <v>847</v>
      </c>
      <c r="CA5" s="5" t="s">
        <v>847</v>
      </c>
      <c r="CB5" s="5" t="s">
        <v>848</v>
      </c>
      <c r="CC5" s="5" t="s">
        <v>848</v>
      </c>
      <c r="CD5" s="5" t="s">
        <v>848</v>
      </c>
      <c r="CE5" s="5" t="s">
        <v>870</v>
      </c>
      <c r="CF5" s="5" t="s">
        <v>848</v>
      </c>
    </row>
    <row r="6" spans="1:84" x14ac:dyDescent="0.2">
      <c r="A6" s="5">
        <v>114475265731</v>
      </c>
      <c r="B6" s="5">
        <v>428674840</v>
      </c>
      <c r="C6" s="6">
        <v>45259.409409722219</v>
      </c>
      <c r="D6" s="6">
        <v>45259.42496527778</v>
      </c>
      <c r="E6" s="5" t="s">
        <v>824</v>
      </c>
      <c r="J6" s="5" t="s">
        <v>825</v>
      </c>
      <c r="K6" s="5" t="s">
        <v>154</v>
      </c>
      <c r="L6" s="5" t="s">
        <v>159</v>
      </c>
      <c r="M6" s="5" t="s">
        <v>85</v>
      </c>
      <c r="N6" s="5" t="s">
        <v>14</v>
      </c>
      <c r="Q6" s="5" t="s">
        <v>800</v>
      </c>
      <c r="S6" s="5">
        <v>1</v>
      </c>
      <c r="T6" s="5" t="s">
        <v>116</v>
      </c>
      <c r="U6" s="5" t="s">
        <v>851</v>
      </c>
      <c r="V6" s="5" t="s">
        <v>1608</v>
      </c>
      <c r="W6" s="5" t="s">
        <v>828</v>
      </c>
      <c r="X6" s="5" t="s">
        <v>829</v>
      </c>
      <c r="Y6" s="5" t="s">
        <v>85</v>
      </c>
      <c r="Z6" s="5" t="s">
        <v>1617</v>
      </c>
      <c r="AA6" s="5" t="s">
        <v>86</v>
      </c>
      <c r="AC6" s="5" t="s">
        <v>856</v>
      </c>
      <c r="AD6" s="5">
        <v>40</v>
      </c>
      <c r="AE6" s="5" t="s">
        <v>802</v>
      </c>
      <c r="AF6" s="5" t="s">
        <v>803</v>
      </c>
      <c r="AJ6" s="5" t="s">
        <v>883</v>
      </c>
      <c r="AK6" s="5" t="s">
        <v>867</v>
      </c>
      <c r="AL6" s="5" t="s">
        <v>833</v>
      </c>
      <c r="AN6" s="5" t="s">
        <v>86</v>
      </c>
      <c r="AV6" s="5" t="s">
        <v>859</v>
      </c>
      <c r="AW6" s="5" t="s">
        <v>836</v>
      </c>
      <c r="AX6" s="5" t="s">
        <v>1618</v>
      </c>
      <c r="BA6" s="5" t="s">
        <v>1619</v>
      </c>
      <c r="BB6" s="5" t="s">
        <v>861</v>
      </c>
      <c r="BC6" s="5" t="s">
        <v>862</v>
      </c>
      <c r="BD6" s="5" t="s">
        <v>863</v>
      </c>
      <c r="BE6" s="5" t="s">
        <v>85</v>
      </c>
      <c r="BF6" s="5" t="s">
        <v>841</v>
      </c>
      <c r="BG6" s="5" t="s">
        <v>885</v>
      </c>
      <c r="BH6" s="5" t="s">
        <v>85</v>
      </c>
      <c r="BI6" s="5" t="s">
        <v>86</v>
      </c>
      <c r="BJ6" s="5" t="s">
        <v>86</v>
      </c>
      <c r="BK6" s="5" t="s">
        <v>85</v>
      </c>
      <c r="BO6" s="5" t="s">
        <v>86</v>
      </c>
      <c r="BP6" s="5" t="s">
        <v>843</v>
      </c>
      <c r="BQ6" s="5" t="s">
        <v>1616</v>
      </c>
      <c r="BR6" s="5" t="s">
        <v>845</v>
      </c>
      <c r="BS6" s="5" t="s">
        <v>931</v>
      </c>
      <c r="BU6" s="5" t="s">
        <v>848</v>
      </c>
      <c r="BV6" s="5" t="s">
        <v>847</v>
      </c>
      <c r="BW6" s="5" t="s">
        <v>847</v>
      </c>
      <c r="BX6" s="5" t="s">
        <v>848</v>
      </c>
      <c r="BY6" s="5" t="s">
        <v>870</v>
      </c>
      <c r="BZ6" s="5" t="s">
        <v>847</v>
      </c>
      <c r="CA6" s="5" t="s">
        <v>847</v>
      </c>
      <c r="CB6" s="5" t="s">
        <v>848</v>
      </c>
      <c r="CC6" s="5" t="s">
        <v>848</v>
      </c>
      <c r="CD6" s="5" t="s">
        <v>848</v>
      </c>
      <c r="CE6" s="5" t="s">
        <v>847</v>
      </c>
      <c r="CF6" s="5" t="s">
        <v>848</v>
      </c>
    </row>
    <row r="7" spans="1:84" x14ac:dyDescent="0.2">
      <c r="A7" s="5">
        <v>114473388562</v>
      </c>
      <c r="B7" s="5">
        <v>428674840</v>
      </c>
      <c r="C7" s="6">
        <v>45257.557743055557</v>
      </c>
      <c r="D7" s="6">
        <v>45257.593946759262</v>
      </c>
      <c r="E7" s="5" t="s">
        <v>1607</v>
      </c>
      <c r="J7" s="5" t="s">
        <v>855</v>
      </c>
      <c r="K7" s="5" t="s">
        <v>154</v>
      </c>
      <c r="L7" s="5" t="s">
        <v>158</v>
      </c>
      <c r="M7" s="5" t="s">
        <v>85</v>
      </c>
      <c r="N7" s="5" t="s">
        <v>14</v>
      </c>
      <c r="Q7" s="5" t="s">
        <v>800</v>
      </c>
      <c r="S7" s="5">
        <v>18</v>
      </c>
      <c r="T7" s="5" t="s">
        <v>116</v>
      </c>
      <c r="U7" s="5" t="s">
        <v>86</v>
      </c>
      <c r="V7" s="5" t="s">
        <v>827</v>
      </c>
      <c r="W7" s="5" t="s">
        <v>828</v>
      </c>
      <c r="X7" s="5" t="s">
        <v>829</v>
      </c>
      <c r="Y7" s="5" t="s">
        <v>86</v>
      </c>
      <c r="AA7" s="5" t="s">
        <v>85</v>
      </c>
      <c r="AB7" s="5" t="s">
        <v>1620</v>
      </c>
      <c r="AC7" s="5" t="s">
        <v>856</v>
      </c>
      <c r="AD7" s="5">
        <v>30</v>
      </c>
      <c r="AE7" s="5" t="s">
        <v>802</v>
      </c>
      <c r="AG7" s="5" t="s">
        <v>804</v>
      </c>
      <c r="AJ7" s="5" t="s">
        <v>831</v>
      </c>
      <c r="AK7" s="5" t="s">
        <v>832</v>
      </c>
      <c r="AL7" s="5" t="s">
        <v>833</v>
      </c>
      <c r="AN7" s="5" t="s">
        <v>85</v>
      </c>
      <c r="AO7" s="5" t="s">
        <v>85</v>
      </c>
      <c r="AP7" s="5" t="s">
        <v>85</v>
      </c>
      <c r="AQ7" s="5" t="s">
        <v>85</v>
      </c>
      <c r="AR7" s="5" t="s">
        <v>85</v>
      </c>
      <c r="AS7" s="5" t="s">
        <v>85</v>
      </c>
      <c r="AT7" s="5" t="s">
        <v>85</v>
      </c>
      <c r="AU7" s="5" t="s">
        <v>834</v>
      </c>
      <c r="AV7" s="5" t="s">
        <v>859</v>
      </c>
      <c r="AW7" s="5" t="s">
        <v>836</v>
      </c>
      <c r="AX7" s="5" t="s">
        <v>1621</v>
      </c>
      <c r="BA7" s="5" t="s">
        <v>837</v>
      </c>
      <c r="BB7" s="5" t="s">
        <v>861</v>
      </c>
      <c r="BC7" s="5" t="s">
        <v>839</v>
      </c>
      <c r="BD7" s="5" t="s">
        <v>840</v>
      </c>
      <c r="BE7" s="5" t="s">
        <v>85</v>
      </c>
      <c r="BF7" s="5" t="s">
        <v>841</v>
      </c>
      <c r="BG7" s="5" t="s">
        <v>885</v>
      </c>
      <c r="BH7" s="5" t="s">
        <v>85</v>
      </c>
      <c r="BI7" s="5" t="s">
        <v>85</v>
      </c>
      <c r="BJ7" s="5" t="s">
        <v>85</v>
      </c>
      <c r="BK7" s="5" t="s">
        <v>85</v>
      </c>
      <c r="BN7" s="5" t="s">
        <v>85</v>
      </c>
      <c r="BP7" s="5" t="s">
        <v>843</v>
      </c>
      <c r="BQ7" s="5" t="s">
        <v>844</v>
      </c>
      <c r="BR7" s="5" t="s">
        <v>845</v>
      </c>
      <c r="BS7" s="5" t="s">
        <v>894</v>
      </c>
      <c r="BU7" s="5" t="s">
        <v>848</v>
      </c>
      <c r="BV7" s="5" t="s">
        <v>847</v>
      </c>
      <c r="BW7" s="5" t="s">
        <v>847</v>
      </c>
      <c r="BX7" s="5" t="s">
        <v>848</v>
      </c>
      <c r="BY7" s="5" t="s">
        <v>848</v>
      </c>
      <c r="BZ7" s="5" t="s">
        <v>847</v>
      </c>
      <c r="CA7" s="5" t="s">
        <v>847</v>
      </c>
      <c r="CB7" s="5" t="s">
        <v>848</v>
      </c>
      <c r="CC7" s="5" t="s">
        <v>848</v>
      </c>
      <c r="CD7" s="5" t="s">
        <v>848</v>
      </c>
      <c r="CE7" s="5" t="s">
        <v>847</v>
      </c>
      <c r="CF7" s="5" t="s">
        <v>848</v>
      </c>
    </row>
    <row r="8" spans="1:84" x14ac:dyDescent="0.2">
      <c r="A8" s="5">
        <v>114473384835</v>
      </c>
      <c r="B8" s="5">
        <v>428674840</v>
      </c>
      <c r="C8" s="6">
        <v>45257.555659722224</v>
      </c>
      <c r="D8" s="6">
        <v>45257.562291666669</v>
      </c>
      <c r="E8" s="5" t="s">
        <v>824</v>
      </c>
      <c r="J8" s="5" t="s">
        <v>825</v>
      </c>
      <c r="K8" s="5" t="s">
        <v>1622</v>
      </c>
      <c r="L8" s="5" t="s">
        <v>159</v>
      </c>
      <c r="M8" s="5" t="s">
        <v>85</v>
      </c>
      <c r="N8" s="5" t="s">
        <v>14</v>
      </c>
      <c r="Q8" s="5" t="s">
        <v>800</v>
      </c>
      <c r="S8" s="5">
        <v>1</v>
      </c>
      <c r="T8" s="5" t="s">
        <v>927</v>
      </c>
      <c r="U8" s="5" t="s">
        <v>86</v>
      </c>
      <c r="V8" s="5" t="s">
        <v>827</v>
      </c>
      <c r="W8" s="5" t="s">
        <v>828</v>
      </c>
      <c r="X8" s="5" t="s">
        <v>829</v>
      </c>
      <c r="Y8" s="5" t="s">
        <v>86</v>
      </c>
      <c r="AA8" s="5" t="s">
        <v>86</v>
      </c>
      <c r="AC8" s="5" t="s">
        <v>856</v>
      </c>
      <c r="AD8" s="5">
        <v>30</v>
      </c>
      <c r="AE8" s="5" t="s">
        <v>802</v>
      </c>
      <c r="AJ8" s="5" t="s">
        <v>831</v>
      </c>
      <c r="AK8" s="5" t="s">
        <v>867</v>
      </c>
      <c r="AL8" s="5" t="s">
        <v>907</v>
      </c>
      <c r="AN8" s="5" t="s">
        <v>85</v>
      </c>
      <c r="AO8" s="5" t="s">
        <v>85</v>
      </c>
      <c r="AP8" s="5" t="s">
        <v>163</v>
      </c>
      <c r="AQ8" s="5" t="s">
        <v>85</v>
      </c>
      <c r="AR8" s="5" t="s">
        <v>86</v>
      </c>
      <c r="AS8" s="5" t="s">
        <v>85</v>
      </c>
      <c r="AT8" s="5" t="s">
        <v>85</v>
      </c>
      <c r="AU8" s="5" t="s">
        <v>834</v>
      </c>
      <c r="AV8" s="5" t="s">
        <v>859</v>
      </c>
      <c r="AW8" s="5" t="s">
        <v>836</v>
      </c>
      <c r="AX8" s="5" t="s">
        <v>1623</v>
      </c>
      <c r="BA8" s="5" t="s">
        <v>837</v>
      </c>
      <c r="BB8" s="5" t="s">
        <v>861</v>
      </c>
      <c r="BC8" s="5" t="s">
        <v>862</v>
      </c>
      <c r="BD8" s="5" t="s">
        <v>863</v>
      </c>
      <c r="BE8" s="5" t="s">
        <v>86</v>
      </c>
      <c r="BF8" s="5" t="s">
        <v>841</v>
      </c>
      <c r="BG8" s="5" t="s">
        <v>842</v>
      </c>
      <c r="BH8" s="5" t="s">
        <v>86</v>
      </c>
      <c r="BI8" s="5" t="s">
        <v>85</v>
      </c>
      <c r="BJ8" s="5" t="s">
        <v>85</v>
      </c>
      <c r="BK8" s="5" t="s">
        <v>85</v>
      </c>
      <c r="BO8" s="5" t="s">
        <v>86</v>
      </c>
      <c r="BP8" s="5" t="s">
        <v>1624</v>
      </c>
      <c r="BQ8" s="5" t="s">
        <v>844</v>
      </c>
      <c r="BR8" s="5" t="s">
        <v>845</v>
      </c>
      <c r="BS8" s="5" t="s">
        <v>846</v>
      </c>
      <c r="BU8" s="5" t="s">
        <v>847</v>
      </c>
      <c r="BV8" s="5" t="s">
        <v>847</v>
      </c>
      <c r="BW8" s="5" t="s">
        <v>847</v>
      </c>
      <c r="BX8" s="5" t="s">
        <v>870</v>
      </c>
      <c r="BY8" s="5" t="s">
        <v>848</v>
      </c>
      <c r="BZ8" s="5" t="s">
        <v>847</v>
      </c>
      <c r="CA8" s="5" t="s">
        <v>870</v>
      </c>
      <c r="CB8" s="5" t="s">
        <v>870</v>
      </c>
      <c r="CC8" s="5" t="s">
        <v>848</v>
      </c>
      <c r="CD8" s="5" t="s">
        <v>847</v>
      </c>
      <c r="CE8" s="5" t="s">
        <v>847</v>
      </c>
      <c r="CF8" s="5" t="s">
        <v>848</v>
      </c>
    </row>
    <row r="9" spans="1:84" x14ac:dyDescent="0.2">
      <c r="A9" s="5">
        <v>114471637170</v>
      </c>
      <c r="B9" s="5">
        <v>428674840</v>
      </c>
      <c r="C9" s="6">
        <v>45254.43005787037</v>
      </c>
      <c r="D9" s="6">
        <v>45257.477997685186</v>
      </c>
      <c r="E9" s="5" t="s">
        <v>1607</v>
      </c>
      <c r="J9" s="5" t="s">
        <v>850</v>
      </c>
      <c r="K9" s="5" t="s">
        <v>154</v>
      </c>
      <c r="L9" s="5" t="s">
        <v>158</v>
      </c>
      <c r="M9" s="5" t="s">
        <v>85</v>
      </c>
      <c r="N9" s="5" t="s">
        <v>14</v>
      </c>
      <c r="Q9" s="5" t="s">
        <v>800</v>
      </c>
      <c r="S9" s="5">
        <v>1</v>
      </c>
      <c r="T9" s="5" t="s">
        <v>116</v>
      </c>
      <c r="U9" s="5" t="s">
        <v>86</v>
      </c>
      <c r="V9" s="5" t="s">
        <v>827</v>
      </c>
      <c r="W9" s="5" t="s">
        <v>828</v>
      </c>
      <c r="X9" s="5" t="s">
        <v>829</v>
      </c>
      <c r="Y9" s="5" t="s">
        <v>86</v>
      </c>
      <c r="AA9" s="5" t="s">
        <v>95</v>
      </c>
      <c r="AC9" s="5" t="s">
        <v>856</v>
      </c>
      <c r="AD9" s="5">
        <v>50</v>
      </c>
      <c r="AE9" s="5" t="s">
        <v>802</v>
      </c>
      <c r="AG9" s="5" t="s">
        <v>804</v>
      </c>
      <c r="AJ9" s="5" t="s">
        <v>831</v>
      </c>
      <c r="AK9" s="5" t="s">
        <v>832</v>
      </c>
      <c r="AL9" s="5" t="s">
        <v>833</v>
      </c>
      <c r="AN9" s="5" t="s">
        <v>85</v>
      </c>
      <c r="AO9" s="5" t="s">
        <v>85</v>
      </c>
      <c r="AP9" s="5" t="s">
        <v>85</v>
      </c>
      <c r="AQ9" s="5" t="s">
        <v>85</v>
      </c>
      <c r="AR9" s="5" t="s">
        <v>85</v>
      </c>
      <c r="AS9" s="5" t="s">
        <v>85</v>
      </c>
      <c r="AT9" s="5" t="s">
        <v>85</v>
      </c>
      <c r="AU9" s="5" t="s">
        <v>834</v>
      </c>
      <c r="AV9" s="5" t="s">
        <v>835</v>
      </c>
      <c r="AW9" s="5" t="s">
        <v>836</v>
      </c>
      <c r="AX9" s="5" t="s">
        <v>1625</v>
      </c>
      <c r="BA9" s="5" t="s">
        <v>837</v>
      </c>
      <c r="BB9" s="5" t="s">
        <v>861</v>
      </c>
      <c r="BC9" s="5" t="s">
        <v>839</v>
      </c>
      <c r="BD9" s="5" t="s">
        <v>840</v>
      </c>
      <c r="BE9" s="5" t="s">
        <v>85</v>
      </c>
      <c r="BF9" s="5" t="s">
        <v>841</v>
      </c>
      <c r="BG9" s="5" t="s">
        <v>885</v>
      </c>
      <c r="BH9" s="5" t="s">
        <v>85</v>
      </c>
      <c r="BI9" s="5" t="s">
        <v>85</v>
      </c>
      <c r="BJ9" s="5" t="s">
        <v>85</v>
      </c>
      <c r="BK9" s="5" t="s">
        <v>85</v>
      </c>
      <c r="BN9" s="5" t="s">
        <v>85</v>
      </c>
      <c r="BP9" s="5" t="s">
        <v>843</v>
      </c>
      <c r="BQ9" s="5" t="s">
        <v>844</v>
      </c>
      <c r="BR9" s="5" t="s">
        <v>845</v>
      </c>
      <c r="BS9" s="5" t="s">
        <v>876</v>
      </c>
      <c r="BT9" s="5" t="s">
        <v>1626</v>
      </c>
      <c r="BU9" s="5" t="s">
        <v>848</v>
      </c>
      <c r="BV9" s="5" t="s">
        <v>847</v>
      </c>
      <c r="BW9" s="5" t="s">
        <v>847</v>
      </c>
      <c r="BX9" s="5" t="s">
        <v>848</v>
      </c>
      <c r="BY9" s="5" t="s">
        <v>848</v>
      </c>
      <c r="BZ9" s="5" t="s">
        <v>847</v>
      </c>
      <c r="CA9" s="5" t="s">
        <v>847</v>
      </c>
      <c r="CB9" s="5" t="s">
        <v>848</v>
      </c>
      <c r="CC9" s="5" t="s">
        <v>848</v>
      </c>
      <c r="CD9" s="5" t="s">
        <v>848</v>
      </c>
      <c r="CE9" s="5" t="s">
        <v>847</v>
      </c>
      <c r="CF9" s="5" t="s">
        <v>848</v>
      </c>
    </row>
    <row r="10" spans="1:84" x14ac:dyDescent="0.2">
      <c r="A10" s="5">
        <v>114473192975</v>
      </c>
      <c r="B10" s="5">
        <v>428674840</v>
      </c>
      <c r="C10" s="6">
        <v>45257.413414351853</v>
      </c>
      <c r="D10" s="6">
        <v>45257.431481481479</v>
      </c>
      <c r="E10" s="5" t="s">
        <v>1627</v>
      </c>
      <c r="J10" s="5" t="s">
        <v>850</v>
      </c>
      <c r="K10" s="5" t="s">
        <v>154</v>
      </c>
      <c r="L10" s="5" t="s">
        <v>159</v>
      </c>
      <c r="M10" s="5" t="s">
        <v>85</v>
      </c>
      <c r="N10" s="5" t="s">
        <v>267</v>
      </c>
      <c r="Q10" s="5" t="s">
        <v>800</v>
      </c>
      <c r="S10" s="5">
        <v>5</v>
      </c>
      <c r="T10" s="5" t="s">
        <v>925</v>
      </c>
      <c r="U10" s="5" t="s">
        <v>85</v>
      </c>
      <c r="V10" s="5" t="s">
        <v>852</v>
      </c>
      <c r="W10" s="5" t="s">
        <v>828</v>
      </c>
      <c r="X10" s="5" t="s">
        <v>865</v>
      </c>
      <c r="Y10" s="5" t="s">
        <v>86</v>
      </c>
      <c r="AA10" s="5" t="s">
        <v>86</v>
      </c>
      <c r="AC10" s="5" t="s">
        <v>830</v>
      </c>
      <c r="AD10" s="5">
        <v>0</v>
      </c>
      <c r="AE10" s="5" t="s">
        <v>802</v>
      </c>
      <c r="AG10" s="5" t="s">
        <v>804</v>
      </c>
      <c r="AJ10" s="5" t="s">
        <v>883</v>
      </c>
      <c r="AK10" s="5" t="s">
        <v>832</v>
      </c>
      <c r="AL10" s="5" t="s">
        <v>907</v>
      </c>
      <c r="AN10" s="5" t="s">
        <v>86</v>
      </c>
      <c r="AV10" s="5" t="s">
        <v>859</v>
      </c>
      <c r="AW10" s="5" t="s">
        <v>836</v>
      </c>
      <c r="AX10" s="5" t="s">
        <v>1628</v>
      </c>
      <c r="BA10" s="5" t="s">
        <v>837</v>
      </c>
      <c r="BB10" s="5" t="s">
        <v>861</v>
      </c>
      <c r="BC10" s="5" t="s">
        <v>862</v>
      </c>
      <c r="BD10" s="5" t="s">
        <v>863</v>
      </c>
      <c r="BE10" s="5" t="s">
        <v>85</v>
      </c>
      <c r="BF10" s="5" t="s">
        <v>869</v>
      </c>
      <c r="BG10" s="5" t="s">
        <v>842</v>
      </c>
      <c r="BH10" s="5" t="s">
        <v>86</v>
      </c>
      <c r="BI10" s="5" t="s">
        <v>86</v>
      </c>
      <c r="BJ10" s="5" t="s">
        <v>86</v>
      </c>
      <c r="BK10" s="5" t="s">
        <v>85</v>
      </c>
      <c r="BO10" s="5" t="s">
        <v>86</v>
      </c>
      <c r="BP10" s="5" t="s">
        <v>843</v>
      </c>
      <c r="BQ10" s="5" t="s">
        <v>844</v>
      </c>
      <c r="BR10" s="5" t="s">
        <v>919</v>
      </c>
      <c r="BS10" s="5" t="s">
        <v>846</v>
      </c>
      <c r="BU10" s="5" t="s">
        <v>848</v>
      </c>
      <c r="BV10" s="5" t="s">
        <v>847</v>
      </c>
      <c r="BW10" s="5" t="s">
        <v>847</v>
      </c>
      <c r="BX10" s="5" t="s">
        <v>870</v>
      </c>
      <c r="BY10" s="5" t="s">
        <v>848</v>
      </c>
      <c r="BZ10" s="5" t="s">
        <v>847</v>
      </c>
      <c r="CA10" s="5" t="s">
        <v>847</v>
      </c>
      <c r="CB10" s="5" t="s">
        <v>847</v>
      </c>
      <c r="CC10" s="5" t="s">
        <v>848</v>
      </c>
      <c r="CD10" s="5" t="s">
        <v>870</v>
      </c>
      <c r="CE10" s="5" t="s">
        <v>847</v>
      </c>
      <c r="CF10" s="5" t="s">
        <v>848</v>
      </c>
    </row>
    <row r="11" spans="1:84" x14ac:dyDescent="0.2">
      <c r="A11" s="5">
        <v>114471706146</v>
      </c>
      <c r="B11" s="5">
        <v>428674840</v>
      </c>
      <c r="C11" s="6">
        <v>45254.515543981484</v>
      </c>
      <c r="D11" s="6">
        <v>45254.542488425926</v>
      </c>
      <c r="E11" s="5" t="s">
        <v>1629</v>
      </c>
      <c r="J11" s="5" t="s">
        <v>881</v>
      </c>
      <c r="K11" s="5" t="s">
        <v>154</v>
      </c>
      <c r="L11" s="5" t="s">
        <v>158</v>
      </c>
      <c r="M11" s="5" t="s">
        <v>85</v>
      </c>
      <c r="N11" s="5" t="s">
        <v>11</v>
      </c>
      <c r="Q11" s="5" t="s">
        <v>800</v>
      </c>
      <c r="S11" s="5">
        <v>5</v>
      </c>
      <c r="T11" s="5" t="s">
        <v>116</v>
      </c>
      <c r="U11" s="5" t="s">
        <v>86</v>
      </c>
      <c r="V11" s="5" t="s">
        <v>827</v>
      </c>
      <c r="W11" s="5" t="s">
        <v>828</v>
      </c>
      <c r="X11" s="5" t="s">
        <v>829</v>
      </c>
      <c r="Y11" s="5" t="s">
        <v>86</v>
      </c>
      <c r="AA11" s="5" t="s">
        <v>85</v>
      </c>
      <c r="AB11" s="5" t="s">
        <v>1630</v>
      </c>
      <c r="AC11" s="5" t="s">
        <v>830</v>
      </c>
      <c r="AD11" s="5">
        <v>5</v>
      </c>
      <c r="AE11" s="5" t="s">
        <v>802</v>
      </c>
      <c r="AG11" s="5" t="s">
        <v>804</v>
      </c>
      <c r="AJ11" s="5" t="s">
        <v>883</v>
      </c>
      <c r="AK11" s="5" t="s">
        <v>832</v>
      </c>
      <c r="AL11" s="5" t="s">
        <v>833</v>
      </c>
      <c r="AN11" s="5" t="s">
        <v>86</v>
      </c>
      <c r="AV11" s="5" t="s">
        <v>859</v>
      </c>
      <c r="AW11" s="5" t="s">
        <v>836</v>
      </c>
      <c r="AX11" s="5" t="s">
        <v>1631</v>
      </c>
      <c r="BA11" s="5" t="s">
        <v>183</v>
      </c>
      <c r="BB11" s="5" t="s">
        <v>861</v>
      </c>
      <c r="BC11" s="5" t="s">
        <v>862</v>
      </c>
      <c r="BD11" s="5" t="s">
        <v>840</v>
      </c>
      <c r="BE11" s="5" t="s">
        <v>85</v>
      </c>
      <c r="BF11" s="5" t="s">
        <v>841</v>
      </c>
      <c r="BG11" s="5" t="s">
        <v>842</v>
      </c>
      <c r="BH11" s="5" t="s">
        <v>85</v>
      </c>
      <c r="BI11" s="5" t="s">
        <v>85</v>
      </c>
      <c r="BJ11" s="5" t="s">
        <v>86</v>
      </c>
      <c r="BK11" s="5" t="s">
        <v>85</v>
      </c>
      <c r="BN11" s="5" t="s">
        <v>85</v>
      </c>
      <c r="BP11" s="5" t="s">
        <v>843</v>
      </c>
      <c r="BQ11" s="5" t="s">
        <v>844</v>
      </c>
      <c r="BR11" s="5" t="s">
        <v>845</v>
      </c>
      <c r="BS11" s="5" t="s">
        <v>846</v>
      </c>
      <c r="BU11" s="5" t="s">
        <v>848</v>
      </c>
      <c r="BV11" s="5" t="s">
        <v>848</v>
      </c>
      <c r="BW11" s="5" t="s">
        <v>847</v>
      </c>
      <c r="BX11" s="5" t="s">
        <v>848</v>
      </c>
      <c r="BY11" s="5" t="s">
        <v>848</v>
      </c>
      <c r="BZ11" s="5" t="s">
        <v>847</v>
      </c>
      <c r="CA11" s="5" t="s">
        <v>847</v>
      </c>
      <c r="CB11" s="5" t="s">
        <v>848</v>
      </c>
      <c r="CC11" s="5" t="s">
        <v>848</v>
      </c>
      <c r="CD11" s="5" t="s">
        <v>848</v>
      </c>
      <c r="CE11" s="5" t="s">
        <v>847</v>
      </c>
      <c r="CF11" s="5" t="s">
        <v>848</v>
      </c>
    </row>
    <row r="12" spans="1:84" x14ac:dyDescent="0.2">
      <c r="A12" s="5">
        <v>114471704150</v>
      </c>
      <c r="B12" s="5">
        <v>428674840</v>
      </c>
      <c r="C12" s="6">
        <v>45254.511296296296</v>
      </c>
      <c r="D12" s="6">
        <v>45254.539699074077</v>
      </c>
      <c r="E12" s="5" t="s">
        <v>1629</v>
      </c>
      <c r="J12" s="5" t="s">
        <v>825</v>
      </c>
      <c r="K12" s="5" t="s">
        <v>154</v>
      </c>
      <c r="L12" s="5" t="s">
        <v>158</v>
      </c>
      <c r="M12" s="5" t="s">
        <v>85</v>
      </c>
      <c r="N12" s="5" t="s">
        <v>11</v>
      </c>
      <c r="Q12" s="5" t="s">
        <v>800</v>
      </c>
      <c r="S12" s="5">
        <v>2</v>
      </c>
      <c r="T12" s="5" t="s">
        <v>116</v>
      </c>
      <c r="U12" s="5" t="s">
        <v>86</v>
      </c>
      <c r="V12" s="5" t="s">
        <v>827</v>
      </c>
      <c r="W12" s="5" t="s">
        <v>828</v>
      </c>
      <c r="X12" s="5" t="s">
        <v>829</v>
      </c>
      <c r="Y12" s="5" t="s">
        <v>86</v>
      </c>
      <c r="AA12" s="5" t="s">
        <v>85</v>
      </c>
      <c r="AB12" s="5" t="s">
        <v>1632</v>
      </c>
      <c r="AC12" s="5" t="s">
        <v>830</v>
      </c>
      <c r="AD12" s="5">
        <v>2</v>
      </c>
      <c r="AE12" s="5" t="s">
        <v>802</v>
      </c>
      <c r="AJ12" s="5" t="s">
        <v>883</v>
      </c>
      <c r="AK12" s="5" t="s">
        <v>832</v>
      </c>
      <c r="AL12" s="5" t="s">
        <v>857</v>
      </c>
      <c r="AN12" s="5" t="s">
        <v>86</v>
      </c>
      <c r="AV12" s="5" t="s">
        <v>859</v>
      </c>
      <c r="AW12" s="5" t="s">
        <v>836</v>
      </c>
      <c r="AX12" s="5" t="s">
        <v>1633</v>
      </c>
      <c r="BA12" s="5" t="s">
        <v>183</v>
      </c>
      <c r="BB12" s="5" t="s">
        <v>861</v>
      </c>
      <c r="BC12" s="5" t="s">
        <v>862</v>
      </c>
      <c r="BD12" s="5" t="s">
        <v>840</v>
      </c>
      <c r="BE12" s="5" t="s">
        <v>86</v>
      </c>
      <c r="BF12" s="5" t="s">
        <v>869</v>
      </c>
      <c r="BG12" s="5" t="s">
        <v>842</v>
      </c>
      <c r="BH12" s="5" t="s">
        <v>85</v>
      </c>
      <c r="BI12" s="5" t="s">
        <v>85</v>
      </c>
      <c r="BJ12" s="5" t="s">
        <v>86</v>
      </c>
      <c r="BK12" s="5" t="s">
        <v>85</v>
      </c>
      <c r="BO12" s="5" t="s">
        <v>86</v>
      </c>
      <c r="BP12" s="5" t="s">
        <v>843</v>
      </c>
      <c r="BQ12" s="5" t="s">
        <v>1616</v>
      </c>
      <c r="BR12" s="5" t="s">
        <v>919</v>
      </c>
      <c r="BS12" s="5" t="s">
        <v>931</v>
      </c>
      <c r="BU12" s="5" t="s">
        <v>848</v>
      </c>
      <c r="BV12" s="5" t="s">
        <v>847</v>
      </c>
      <c r="BW12" s="5" t="s">
        <v>870</v>
      </c>
      <c r="BX12" s="5" t="s">
        <v>847</v>
      </c>
      <c r="BY12" s="5" t="s">
        <v>848</v>
      </c>
      <c r="BZ12" s="5" t="s">
        <v>847</v>
      </c>
      <c r="CA12" s="5" t="s">
        <v>847</v>
      </c>
      <c r="CB12" s="5" t="s">
        <v>848</v>
      </c>
      <c r="CC12" s="5" t="s">
        <v>848</v>
      </c>
      <c r="CD12" s="5" t="s">
        <v>848</v>
      </c>
      <c r="CE12" s="5" t="s">
        <v>847</v>
      </c>
      <c r="CF12" s="5" t="s">
        <v>848</v>
      </c>
    </row>
    <row r="13" spans="1:84" x14ac:dyDescent="0.2">
      <c r="A13" s="5">
        <v>114470885918</v>
      </c>
      <c r="B13" s="5">
        <v>428674840</v>
      </c>
      <c r="C13" s="6">
        <v>45253.37232638889</v>
      </c>
      <c r="D13" s="6">
        <v>45253.382222222222</v>
      </c>
      <c r="E13" s="5" t="s">
        <v>1634</v>
      </c>
      <c r="J13" s="5" t="s">
        <v>825</v>
      </c>
      <c r="K13" s="5" t="s">
        <v>153</v>
      </c>
      <c r="L13" s="5" t="s">
        <v>158</v>
      </c>
      <c r="M13" s="5" t="s">
        <v>85</v>
      </c>
      <c r="N13" s="5" t="s">
        <v>12</v>
      </c>
      <c r="Q13" s="5" t="s">
        <v>800</v>
      </c>
      <c r="S13" s="5">
        <v>3</v>
      </c>
      <c r="T13" s="5" t="s">
        <v>116</v>
      </c>
      <c r="U13" s="5" t="s">
        <v>86</v>
      </c>
      <c r="V13" s="5" t="s">
        <v>827</v>
      </c>
      <c r="W13" s="5" t="s">
        <v>1635</v>
      </c>
      <c r="X13" s="5" t="s">
        <v>829</v>
      </c>
      <c r="Y13" s="5" t="s">
        <v>86</v>
      </c>
      <c r="AA13" s="5" t="s">
        <v>86</v>
      </c>
      <c r="AC13" s="5" t="s">
        <v>830</v>
      </c>
      <c r="AD13" s="5">
        <v>75</v>
      </c>
      <c r="AE13" s="5" t="s">
        <v>802</v>
      </c>
      <c r="AF13" s="5" t="s">
        <v>803</v>
      </c>
      <c r="AJ13" s="5" t="s">
        <v>883</v>
      </c>
      <c r="AK13" s="5" t="s">
        <v>832</v>
      </c>
      <c r="AL13" s="5" t="s">
        <v>833</v>
      </c>
      <c r="AN13" s="5" t="s">
        <v>86</v>
      </c>
      <c r="AV13" s="5" t="s">
        <v>859</v>
      </c>
      <c r="AW13" s="5" t="s">
        <v>836</v>
      </c>
      <c r="AX13" s="5" t="s">
        <v>1636</v>
      </c>
      <c r="BA13" s="5" t="s">
        <v>837</v>
      </c>
      <c r="BB13" s="5" t="s">
        <v>861</v>
      </c>
      <c r="BC13" s="5" t="s">
        <v>839</v>
      </c>
      <c r="BD13" s="5" t="s">
        <v>840</v>
      </c>
      <c r="BE13" s="5" t="s">
        <v>86</v>
      </c>
      <c r="BH13" s="5" t="s">
        <v>86</v>
      </c>
      <c r="BI13" s="5" t="s">
        <v>85</v>
      </c>
      <c r="BJ13" s="5" t="s">
        <v>86</v>
      </c>
      <c r="BK13" s="5" t="s">
        <v>85</v>
      </c>
      <c r="BN13" s="5" t="s">
        <v>85</v>
      </c>
      <c r="BP13" s="5" t="s">
        <v>843</v>
      </c>
      <c r="BQ13" s="5" t="s">
        <v>844</v>
      </c>
      <c r="BR13" s="5" t="s">
        <v>845</v>
      </c>
      <c r="BS13" s="5" t="s">
        <v>894</v>
      </c>
      <c r="BU13" s="5" t="s">
        <v>848</v>
      </c>
      <c r="BV13" s="5" t="s">
        <v>847</v>
      </c>
      <c r="BW13" s="5" t="s">
        <v>847</v>
      </c>
      <c r="BX13" s="5" t="s">
        <v>848</v>
      </c>
      <c r="BY13" s="5" t="s">
        <v>870</v>
      </c>
      <c r="BZ13" s="5" t="s">
        <v>847</v>
      </c>
      <c r="CA13" s="5" t="s">
        <v>847</v>
      </c>
      <c r="CB13" s="5" t="s">
        <v>848</v>
      </c>
      <c r="CC13" s="5" t="s">
        <v>848</v>
      </c>
      <c r="CD13" s="5" t="s">
        <v>848</v>
      </c>
      <c r="CE13" s="5" t="s">
        <v>847</v>
      </c>
      <c r="CF13" s="5" t="s">
        <v>847</v>
      </c>
    </row>
    <row r="14" spans="1:84" x14ac:dyDescent="0.2">
      <c r="A14" s="5">
        <v>114469434978</v>
      </c>
      <c r="B14" s="5">
        <v>428674840</v>
      </c>
      <c r="C14" s="6">
        <v>45251.587719907409</v>
      </c>
      <c r="D14" s="6">
        <v>45251.588275462964</v>
      </c>
      <c r="E14" s="5" t="s">
        <v>1637</v>
      </c>
      <c r="J14" s="5" t="s">
        <v>881</v>
      </c>
      <c r="K14" s="5" t="s">
        <v>154</v>
      </c>
      <c r="L14" s="5" t="s">
        <v>158</v>
      </c>
      <c r="M14" s="5" t="s">
        <v>86</v>
      </c>
    </row>
    <row r="15" spans="1:84" x14ac:dyDescent="0.2">
      <c r="A15" s="5">
        <v>114469395533</v>
      </c>
      <c r="B15" s="5">
        <v>428674840</v>
      </c>
      <c r="C15" s="6">
        <v>45251.555706018517</v>
      </c>
      <c r="D15" s="6">
        <v>45251.568807870368</v>
      </c>
      <c r="E15" s="5" t="s">
        <v>1638</v>
      </c>
      <c r="J15" s="5" t="s">
        <v>825</v>
      </c>
      <c r="K15" s="5" t="s">
        <v>154</v>
      </c>
      <c r="L15" s="5" t="s">
        <v>159</v>
      </c>
      <c r="M15" s="5" t="s">
        <v>85</v>
      </c>
      <c r="N15" s="5" t="s">
        <v>10</v>
      </c>
      <c r="Q15" s="5" t="s">
        <v>800</v>
      </c>
      <c r="S15" s="5">
        <v>5</v>
      </c>
      <c r="T15" s="5" t="s">
        <v>116</v>
      </c>
      <c r="U15" s="5" t="s">
        <v>86</v>
      </c>
      <c r="V15" s="5" t="s">
        <v>1608</v>
      </c>
      <c r="W15" s="5" t="s">
        <v>828</v>
      </c>
      <c r="X15" s="5" t="s">
        <v>829</v>
      </c>
      <c r="Y15" s="5" t="s">
        <v>86</v>
      </c>
      <c r="AA15" s="5" t="s">
        <v>85</v>
      </c>
      <c r="AB15" s="5" t="s">
        <v>1639</v>
      </c>
      <c r="AC15" s="5" t="s">
        <v>856</v>
      </c>
      <c r="AD15" s="5">
        <v>50</v>
      </c>
      <c r="AE15" s="5" t="s">
        <v>802</v>
      </c>
      <c r="AJ15" s="5" t="s">
        <v>883</v>
      </c>
      <c r="AK15" s="5" t="s">
        <v>832</v>
      </c>
      <c r="AL15" s="5" t="s">
        <v>833</v>
      </c>
      <c r="AN15" s="5" t="s">
        <v>85</v>
      </c>
      <c r="AO15" s="5" t="s">
        <v>85</v>
      </c>
      <c r="AP15" s="5" t="s">
        <v>86</v>
      </c>
      <c r="AQ15" s="5" t="s">
        <v>85</v>
      </c>
      <c r="AR15" s="5" t="s">
        <v>85</v>
      </c>
      <c r="AS15" s="5" t="s">
        <v>85</v>
      </c>
      <c r="AT15" s="5" t="s">
        <v>85</v>
      </c>
      <c r="AU15" s="5" t="s">
        <v>834</v>
      </c>
      <c r="AV15" s="5" t="s">
        <v>859</v>
      </c>
      <c r="AW15" s="5" t="s">
        <v>836</v>
      </c>
      <c r="AX15" s="5" t="s">
        <v>1640</v>
      </c>
      <c r="BA15" s="5" t="s">
        <v>837</v>
      </c>
      <c r="BB15" s="5" t="s">
        <v>838</v>
      </c>
      <c r="BC15" s="5" t="s">
        <v>839</v>
      </c>
      <c r="BD15" s="5" t="s">
        <v>840</v>
      </c>
      <c r="BE15" s="5" t="s">
        <v>85</v>
      </c>
      <c r="BF15" s="5" t="s">
        <v>841</v>
      </c>
      <c r="BG15" s="5" t="s">
        <v>842</v>
      </c>
      <c r="BH15" s="5" t="s">
        <v>85</v>
      </c>
      <c r="BI15" s="5" t="s">
        <v>85</v>
      </c>
      <c r="BJ15" s="5" t="s">
        <v>85</v>
      </c>
      <c r="BK15" s="5" t="s">
        <v>85</v>
      </c>
      <c r="BO15" s="5" t="s">
        <v>86</v>
      </c>
      <c r="BP15" s="5" t="s">
        <v>843</v>
      </c>
      <c r="BQ15" s="5" t="s">
        <v>844</v>
      </c>
      <c r="BR15" s="5" t="s">
        <v>845</v>
      </c>
      <c r="BS15" s="5" t="s">
        <v>931</v>
      </c>
      <c r="BU15" s="5" t="s">
        <v>848</v>
      </c>
      <c r="BV15" s="5" t="s">
        <v>847</v>
      </c>
      <c r="BW15" s="5" t="s">
        <v>847</v>
      </c>
      <c r="BX15" s="5" t="s">
        <v>870</v>
      </c>
      <c r="BY15" s="5" t="s">
        <v>870</v>
      </c>
      <c r="BZ15" s="5" t="s">
        <v>847</v>
      </c>
      <c r="CA15" s="5" t="s">
        <v>847</v>
      </c>
      <c r="CB15" s="5" t="s">
        <v>848</v>
      </c>
      <c r="CC15" s="5" t="s">
        <v>848</v>
      </c>
      <c r="CD15" s="5" t="s">
        <v>848</v>
      </c>
      <c r="CE15" s="5" t="s">
        <v>847</v>
      </c>
      <c r="CF15" s="5" t="s">
        <v>848</v>
      </c>
    </row>
    <row r="16" spans="1:84" x14ac:dyDescent="0.2">
      <c r="A16" s="5">
        <v>114469207351</v>
      </c>
      <c r="B16" s="5">
        <v>428674840</v>
      </c>
      <c r="C16" s="6">
        <v>45251.403425925928</v>
      </c>
      <c r="D16" s="6">
        <v>45251.440127314818</v>
      </c>
      <c r="E16" s="5" t="s">
        <v>1641</v>
      </c>
      <c r="J16" s="5" t="s">
        <v>881</v>
      </c>
      <c r="K16" s="5" t="s">
        <v>154</v>
      </c>
      <c r="L16" s="5" t="s">
        <v>157</v>
      </c>
      <c r="M16" s="5" t="s">
        <v>85</v>
      </c>
      <c r="N16" s="5" t="s">
        <v>267</v>
      </c>
      <c r="Q16" s="5" t="s">
        <v>800</v>
      </c>
      <c r="S16" s="5">
        <v>4</v>
      </c>
      <c r="T16" s="5" t="s">
        <v>116</v>
      </c>
      <c r="U16" s="5" t="s">
        <v>86</v>
      </c>
      <c r="V16" s="5" t="s">
        <v>827</v>
      </c>
      <c r="W16" s="5" t="s">
        <v>828</v>
      </c>
      <c r="X16" s="5" t="s">
        <v>829</v>
      </c>
      <c r="Y16" s="5" t="s">
        <v>86</v>
      </c>
      <c r="AA16" s="5" t="s">
        <v>86</v>
      </c>
      <c r="AC16" s="5" t="s">
        <v>830</v>
      </c>
      <c r="AD16" s="5">
        <v>20</v>
      </c>
      <c r="AE16" s="5" t="s">
        <v>802</v>
      </c>
      <c r="AJ16" s="5" t="s">
        <v>883</v>
      </c>
      <c r="AK16" s="5" t="s">
        <v>867</v>
      </c>
      <c r="AL16" s="5" t="s">
        <v>857</v>
      </c>
      <c r="AN16" s="5" t="s">
        <v>86</v>
      </c>
      <c r="AV16" s="5" t="s">
        <v>859</v>
      </c>
      <c r="AW16" s="5" t="s">
        <v>926</v>
      </c>
      <c r="AY16" s="5" t="s">
        <v>1642</v>
      </c>
      <c r="AZ16" s="5" t="s">
        <v>85</v>
      </c>
      <c r="BA16" s="5" t="s">
        <v>837</v>
      </c>
      <c r="BB16" s="5" t="s">
        <v>861</v>
      </c>
      <c r="BC16" s="5" t="s">
        <v>839</v>
      </c>
      <c r="BD16" s="5" t="s">
        <v>840</v>
      </c>
      <c r="BE16" s="5" t="s">
        <v>86</v>
      </c>
      <c r="BH16" s="5" t="s">
        <v>86</v>
      </c>
      <c r="BI16" s="5" t="s">
        <v>86</v>
      </c>
      <c r="BJ16" s="5" t="s">
        <v>86</v>
      </c>
      <c r="BK16" s="5" t="s">
        <v>85</v>
      </c>
      <c r="BN16" s="5" t="s">
        <v>85</v>
      </c>
      <c r="BP16" s="5" t="s">
        <v>843</v>
      </c>
      <c r="BQ16" s="5" t="s">
        <v>844</v>
      </c>
      <c r="BR16" s="5" t="s">
        <v>845</v>
      </c>
      <c r="BS16" s="5" t="s">
        <v>846</v>
      </c>
      <c r="BU16" s="5" t="s">
        <v>848</v>
      </c>
      <c r="BV16" s="5" t="s">
        <v>847</v>
      </c>
      <c r="BW16" s="5" t="s">
        <v>847</v>
      </c>
      <c r="BX16" s="5" t="s">
        <v>848</v>
      </c>
      <c r="BY16" s="5" t="s">
        <v>848</v>
      </c>
      <c r="BZ16" s="5" t="s">
        <v>847</v>
      </c>
      <c r="CA16" s="5" t="s">
        <v>847</v>
      </c>
      <c r="CB16" s="5" t="s">
        <v>870</v>
      </c>
      <c r="CC16" s="5" t="s">
        <v>848</v>
      </c>
      <c r="CD16" s="5" t="s">
        <v>848</v>
      </c>
      <c r="CE16" s="5" t="s">
        <v>847</v>
      </c>
      <c r="CF16" s="5" t="s">
        <v>848</v>
      </c>
    </row>
    <row r="17" spans="1:84" x14ac:dyDescent="0.2">
      <c r="A17" s="5">
        <v>114466389471</v>
      </c>
      <c r="B17" s="5">
        <v>428674840</v>
      </c>
      <c r="C17" s="6">
        <v>45247.364942129629</v>
      </c>
      <c r="D17" s="6">
        <v>45247.949224537035</v>
      </c>
      <c r="E17" s="5" t="s">
        <v>1643</v>
      </c>
      <c r="J17" s="5" t="s">
        <v>850</v>
      </c>
      <c r="K17" s="5" t="s">
        <v>154</v>
      </c>
      <c r="L17" s="5" t="s">
        <v>159</v>
      </c>
      <c r="M17" s="5" t="s">
        <v>85</v>
      </c>
      <c r="N17" s="5" t="s">
        <v>15</v>
      </c>
      <c r="Q17" s="5" t="s">
        <v>800</v>
      </c>
      <c r="R17" s="5" t="s">
        <v>1644</v>
      </c>
      <c r="S17" s="5">
        <v>1</v>
      </c>
      <c r="T17" s="5" t="s">
        <v>116</v>
      </c>
      <c r="U17" s="5" t="s">
        <v>851</v>
      </c>
      <c r="V17" s="5" t="s">
        <v>827</v>
      </c>
      <c r="W17" s="5" t="s">
        <v>828</v>
      </c>
      <c r="X17" s="5" t="s">
        <v>829</v>
      </c>
      <c r="Y17" s="5" t="s">
        <v>86</v>
      </c>
      <c r="AA17" s="5" t="s">
        <v>86</v>
      </c>
    </row>
    <row r="18" spans="1:84" x14ac:dyDescent="0.2">
      <c r="A18" s="5">
        <v>114466427537</v>
      </c>
      <c r="B18" s="5">
        <v>428674840</v>
      </c>
      <c r="C18" s="6">
        <v>45247.39203703704</v>
      </c>
      <c r="D18" s="6">
        <v>45247.413124999999</v>
      </c>
      <c r="E18" s="5" t="s">
        <v>824</v>
      </c>
      <c r="J18" s="5" t="s">
        <v>881</v>
      </c>
      <c r="K18" s="5" t="s">
        <v>154</v>
      </c>
      <c r="L18" s="5" t="s">
        <v>157</v>
      </c>
      <c r="M18" s="5" t="s">
        <v>85</v>
      </c>
      <c r="N18" s="5" t="s">
        <v>14</v>
      </c>
      <c r="Q18" s="5" t="s">
        <v>800</v>
      </c>
      <c r="S18" s="5">
        <v>18</v>
      </c>
      <c r="T18" s="5" t="s">
        <v>116</v>
      </c>
      <c r="U18" s="5" t="s">
        <v>86</v>
      </c>
      <c r="V18" s="5" t="s">
        <v>1608</v>
      </c>
      <c r="W18" s="5" t="s">
        <v>1635</v>
      </c>
      <c r="X18" s="5" t="s">
        <v>829</v>
      </c>
      <c r="Y18" s="5" t="s">
        <v>86</v>
      </c>
      <c r="AA18" s="5" t="s">
        <v>85</v>
      </c>
      <c r="AB18" s="5" t="s">
        <v>1645</v>
      </c>
      <c r="AC18" s="5" t="s">
        <v>830</v>
      </c>
      <c r="AD18" s="5">
        <v>20</v>
      </c>
      <c r="AI18" s="5" t="s">
        <v>1646</v>
      </c>
      <c r="AJ18" s="5" t="s">
        <v>831</v>
      </c>
      <c r="AK18" s="5" t="s">
        <v>867</v>
      </c>
      <c r="AL18" s="5" t="s">
        <v>907</v>
      </c>
      <c r="AN18" s="5" t="s">
        <v>85</v>
      </c>
      <c r="AO18" s="5" t="s">
        <v>86</v>
      </c>
      <c r="AP18" s="5" t="s">
        <v>85</v>
      </c>
      <c r="AQ18" s="5" t="s">
        <v>85</v>
      </c>
      <c r="AR18" s="5" t="s">
        <v>85</v>
      </c>
      <c r="AS18" s="5" t="s">
        <v>85</v>
      </c>
      <c r="AT18" s="5" t="s">
        <v>85</v>
      </c>
      <c r="AU18" s="5" t="s">
        <v>834</v>
      </c>
      <c r="AV18" s="5" t="s">
        <v>859</v>
      </c>
      <c r="AW18" s="5" t="s">
        <v>836</v>
      </c>
      <c r="AX18" s="5" t="s">
        <v>1647</v>
      </c>
      <c r="BA18" s="5" t="s">
        <v>1619</v>
      </c>
      <c r="BB18" s="5" t="s">
        <v>861</v>
      </c>
      <c r="BC18" s="5" t="s">
        <v>839</v>
      </c>
      <c r="BD18" s="5" t="s">
        <v>863</v>
      </c>
      <c r="BE18" s="5" t="s">
        <v>85</v>
      </c>
      <c r="BF18" s="5" t="s">
        <v>841</v>
      </c>
      <c r="BG18" s="5" t="s">
        <v>885</v>
      </c>
      <c r="BH18" s="5" t="s">
        <v>85</v>
      </c>
      <c r="BI18" s="5" t="s">
        <v>85</v>
      </c>
      <c r="BJ18" s="5" t="s">
        <v>85</v>
      </c>
      <c r="BK18" s="5" t="s">
        <v>85</v>
      </c>
      <c r="BN18" s="5" t="s">
        <v>85</v>
      </c>
      <c r="BP18" s="5" t="s">
        <v>843</v>
      </c>
      <c r="BQ18" s="5" t="s">
        <v>844</v>
      </c>
      <c r="BR18" s="5" t="s">
        <v>845</v>
      </c>
      <c r="BT18" s="5" t="s">
        <v>1648</v>
      </c>
      <c r="BU18" s="5" t="s">
        <v>848</v>
      </c>
      <c r="BV18" s="5" t="s">
        <v>848</v>
      </c>
      <c r="BW18" s="5" t="s">
        <v>870</v>
      </c>
      <c r="BX18" s="5" t="s">
        <v>848</v>
      </c>
      <c r="BY18" s="5" t="s">
        <v>870</v>
      </c>
      <c r="BZ18" s="5" t="s">
        <v>848</v>
      </c>
      <c r="CA18" s="5" t="s">
        <v>870</v>
      </c>
      <c r="CB18" s="5" t="s">
        <v>870</v>
      </c>
      <c r="CC18" s="5" t="s">
        <v>848</v>
      </c>
      <c r="CD18" s="5" t="s">
        <v>848</v>
      </c>
      <c r="CE18" s="5" t="s">
        <v>847</v>
      </c>
      <c r="CF18" s="5" t="s">
        <v>848</v>
      </c>
    </row>
    <row r="19" spans="1:84" x14ac:dyDescent="0.2">
      <c r="A19" s="5">
        <v>114466397019</v>
      </c>
      <c r="B19" s="5">
        <v>428674840</v>
      </c>
      <c r="C19" s="6">
        <v>45247.370370370372</v>
      </c>
      <c r="D19" s="6">
        <v>45247.382384259261</v>
      </c>
      <c r="E19" s="5" t="s">
        <v>1643</v>
      </c>
      <c r="J19" s="5" t="s">
        <v>850</v>
      </c>
      <c r="K19" s="5" t="s">
        <v>154</v>
      </c>
      <c r="L19" s="5" t="s">
        <v>159</v>
      </c>
      <c r="M19" s="5" t="s">
        <v>85</v>
      </c>
      <c r="N19" s="5" t="s">
        <v>15</v>
      </c>
      <c r="Q19" s="5" t="s">
        <v>800</v>
      </c>
      <c r="R19" s="5" t="s">
        <v>1649</v>
      </c>
      <c r="S19" s="5">
        <v>1</v>
      </c>
      <c r="T19" s="5" t="s">
        <v>116</v>
      </c>
      <c r="U19" s="5" t="s">
        <v>851</v>
      </c>
      <c r="V19" s="5" t="s">
        <v>827</v>
      </c>
      <c r="W19" s="5" t="s">
        <v>828</v>
      </c>
      <c r="X19" s="5" t="s">
        <v>829</v>
      </c>
      <c r="Y19" s="5" t="s">
        <v>86</v>
      </c>
      <c r="AA19" s="5" t="s">
        <v>86</v>
      </c>
      <c r="AC19" s="5" t="s">
        <v>856</v>
      </c>
      <c r="AD19" s="5">
        <v>20</v>
      </c>
      <c r="AE19" s="5" t="s">
        <v>802</v>
      </c>
      <c r="AI19" s="5" t="s">
        <v>1650</v>
      </c>
      <c r="AJ19" s="5" t="s">
        <v>883</v>
      </c>
      <c r="AK19" s="5" t="s">
        <v>832</v>
      </c>
      <c r="AL19" s="5" t="s">
        <v>907</v>
      </c>
      <c r="AN19" s="5" t="s">
        <v>86</v>
      </c>
      <c r="AV19" s="5" t="s">
        <v>859</v>
      </c>
      <c r="AW19" s="5" t="s">
        <v>836</v>
      </c>
      <c r="AX19" s="5" t="s">
        <v>1651</v>
      </c>
      <c r="BA19" s="5" t="s">
        <v>183</v>
      </c>
      <c r="BB19" s="5" t="s">
        <v>861</v>
      </c>
      <c r="BC19" s="5" t="s">
        <v>862</v>
      </c>
      <c r="BD19" s="5" t="s">
        <v>840</v>
      </c>
      <c r="BE19" s="5" t="s">
        <v>86</v>
      </c>
      <c r="BF19" s="5" t="s">
        <v>869</v>
      </c>
      <c r="BG19" s="5" t="s">
        <v>842</v>
      </c>
      <c r="BH19" s="5" t="s">
        <v>85</v>
      </c>
      <c r="BI19" s="5" t="s">
        <v>86</v>
      </c>
      <c r="BJ19" s="5" t="s">
        <v>86</v>
      </c>
      <c r="BK19" s="5" t="s">
        <v>85</v>
      </c>
      <c r="BN19" s="5" t="s">
        <v>85</v>
      </c>
      <c r="BP19" s="5" t="s">
        <v>843</v>
      </c>
      <c r="BQ19" s="5" t="s">
        <v>844</v>
      </c>
      <c r="BR19" s="5" t="s">
        <v>845</v>
      </c>
      <c r="BS19" s="5" t="s">
        <v>894</v>
      </c>
      <c r="BU19" s="5" t="s">
        <v>848</v>
      </c>
      <c r="BV19" s="5" t="s">
        <v>847</v>
      </c>
      <c r="BW19" s="5" t="s">
        <v>847</v>
      </c>
      <c r="BX19" s="5" t="s">
        <v>848</v>
      </c>
      <c r="BY19" s="5" t="s">
        <v>848</v>
      </c>
      <c r="BZ19" s="5" t="s">
        <v>847</v>
      </c>
      <c r="CA19" s="5" t="s">
        <v>847</v>
      </c>
      <c r="CB19" s="5" t="s">
        <v>848</v>
      </c>
      <c r="CC19" s="5" t="s">
        <v>848</v>
      </c>
      <c r="CD19" s="5" t="s">
        <v>848</v>
      </c>
      <c r="CE19" s="5" t="s">
        <v>847</v>
      </c>
      <c r="CF19" s="5" t="s">
        <v>848</v>
      </c>
    </row>
    <row r="20" spans="1:84" x14ac:dyDescent="0.2">
      <c r="A20" s="5">
        <v>114466384196</v>
      </c>
      <c r="B20" s="5">
        <v>428674840</v>
      </c>
      <c r="C20" s="6">
        <v>45247.36109953704</v>
      </c>
      <c r="D20" s="6">
        <v>45247.364189814813</v>
      </c>
      <c r="E20" s="5" t="s">
        <v>1643</v>
      </c>
      <c r="J20" s="5" t="s">
        <v>850</v>
      </c>
      <c r="K20" s="5" t="s">
        <v>153</v>
      </c>
      <c r="L20" s="5" t="s">
        <v>159</v>
      </c>
      <c r="M20" s="5" t="s">
        <v>85</v>
      </c>
      <c r="N20" s="5" t="s">
        <v>15</v>
      </c>
      <c r="Q20" s="5" t="s">
        <v>800</v>
      </c>
      <c r="S20" s="5">
        <v>1</v>
      </c>
      <c r="T20" s="5" t="s">
        <v>116</v>
      </c>
      <c r="U20" s="5" t="s">
        <v>86</v>
      </c>
      <c r="V20" s="5" t="s">
        <v>827</v>
      </c>
      <c r="W20" s="5" t="s">
        <v>828</v>
      </c>
      <c r="X20" s="5" t="s">
        <v>829</v>
      </c>
      <c r="Y20" s="5" t="s">
        <v>86</v>
      </c>
      <c r="AA20" s="5" t="s">
        <v>85</v>
      </c>
      <c r="AB20" s="5" t="s">
        <v>1652</v>
      </c>
      <c r="AC20" s="5" t="s">
        <v>830</v>
      </c>
      <c r="AD20" s="5">
        <v>2</v>
      </c>
      <c r="AE20" s="5" t="s">
        <v>802</v>
      </c>
      <c r="AJ20" s="5" t="s">
        <v>883</v>
      </c>
      <c r="AK20" s="5" t="s">
        <v>832</v>
      </c>
      <c r="AL20" s="5" t="s">
        <v>907</v>
      </c>
      <c r="AN20" s="5" t="s">
        <v>85</v>
      </c>
      <c r="AO20" s="5" t="s">
        <v>85</v>
      </c>
      <c r="AP20" s="5" t="s">
        <v>85</v>
      </c>
      <c r="AQ20" s="5" t="s">
        <v>85</v>
      </c>
      <c r="AR20" s="5" t="s">
        <v>85</v>
      </c>
      <c r="AS20" s="5" t="s">
        <v>85</v>
      </c>
      <c r="AT20" s="5" t="s">
        <v>85</v>
      </c>
      <c r="AU20" s="5" t="s">
        <v>834</v>
      </c>
      <c r="AV20" s="5" t="s">
        <v>835</v>
      </c>
      <c r="AW20" s="5" t="s">
        <v>836</v>
      </c>
      <c r="AX20" s="5" t="s">
        <v>1653</v>
      </c>
      <c r="BA20" s="5" t="s">
        <v>837</v>
      </c>
      <c r="BB20" s="5" t="s">
        <v>861</v>
      </c>
      <c r="BC20" s="5" t="s">
        <v>862</v>
      </c>
      <c r="BD20" s="5" t="s">
        <v>840</v>
      </c>
      <c r="BE20" s="5" t="s">
        <v>86</v>
      </c>
      <c r="BF20" s="5" t="s">
        <v>869</v>
      </c>
      <c r="BG20" s="5" t="s">
        <v>842</v>
      </c>
      <c r="BH20" s="5" t="s">
        <v>86</v>
      </c>
      <c r="BI20" s="5" t="s">
        <v>85</v>
      </c>
      <c r="BJ20" s="5" t="s">
        <v>85</v>
      </c>
      <c r="BL20" s="5" t="s">
        <v>86</v>
      </c>
      <c r="BM20" s="5" t="s">
        <v>1654</v>
      </c>
      <c r="BN20" s="5" t="s">
        <v>85</v>
      </c>
      <c r="BP20" s="5" t="s">
        <v>843</v>
      </c>
      <c r="BQ20" s="5" t="s">
        <v>844</v>
      </c>
      <c r="BR20" s="5" t="s">
        <v>845</v>
      </c>
      <c r="BS20" s="5" t="s">
        <v>846</v>
      </c>
      <c r="BU20" s="5" t="s">
        <v>847</v>
      </c>
      <c r="BV20" s="5" t="s">
        <v>847</v>
      </c>
      <c r="BW20" s="5" t="s">
        <v>847</v>
      </c>
      <c r="BX20" s="5" t="s">
        <v>847</v>
      </c>
      <c r="BY20" s="5" t="s">
        <v>847</v>
      </c>
      <c r="BZ20" s="5" t="s">
        <v>847</v>
      </c>
      <c r="CA20" s="5" t="s">
        <v>847</v>
      </c>
      <c r="CB20" s="5" t="s">
        <v>847</v>
      </c>
      <c r="CC20" s="5" t="s">
        <v>847</v>
      </c>
      <c r="CD20" s="5" t="s">
        <v>847</v>
      </c>
      <c r="CE20" s="5" t="s">
        <v>847</v>
      </c>
      <c r="CF20" s="5" t="s">
        <v>847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3BD6D-05FD-1843-9779-30F7EAB49FEA}">
  <sheetPr codeName="Hoja19"/>
  <dimension ref="A1:H76"/>
  <sheetViews>
    <sheetView workbookViewId="0">
      <selection activeCell="C3" sqref="C3"/>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3.33203125" style="33" customWidth="1"/>
    <col min="9" max="16384" width="10.83203125" style="33" hidden="1"/>
  </cols>
  <sheetData>
    <row r="1" spans="1:7" x14ac:dyDescent="0.2">
      <c r="A1" s="146" t="s">
        <v>535</v>
      </c>
      <c r="B1" s="146"/>
      <c r="C1" s="146"/>
      <c r="D1" s="146"/>
      <c r="E1" s="146"/>
      <c r="F1" s="146"/>
      <c r="G1" s="146"/>
    </row>
    <row r="2" spans="1:7" x14ac:dyDescent="0.2">
      <c r="A2" s="146" t="s">
        <v>1655</v>
      </c>
      <c r="B2" s="146"/>
      <c r="C2" s="146"/>
      <c r="D2" s="146"/>
      <c r="E2" s="146"/>
      <c r="F2" s="146"/>
      <c r="G2" s="146"/>
    </row>
    <row r="3" spans="1:7" x14ac:dyDescent="0.2">
      <c r="A3" s="9" t="s">
        <v>449</v>
      </c>
      <c r="B3" s="9" t="s">
        <v>448</v>
      </c>
      <c r="C3" s="9" t="s">
        <v>452</v>
      </c>
      <c r="D3" s="9" t="s">
        <v>450</v>
      </c>
      <c r="E3" s="9" t="s">
        <v>556</v>
      </c>
      <c r="F3" s="9" t="s">
        <v>451</v>
      </c>
      <c r="G3" s="9" t="s">
        <v>474</v>
      </c>
    </row>
    <row r="4" spans="1:7" ht="73" customHeight="1"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136" x14ac:dyDescent="0.2">
      <c r="A13" s="91" t="s">
        <v>2149</v>
      </c>
      <c r="B13" s="11" t="s">
        <v>606</v>
      </c>
      <c r="C13" s="11" t="s">
        <v>458</v>
      </c>
      <c r="D13" s="11" t="s">
        <v>964</v>
      </c>
      <c r="E13" s="11" t="s">
        <v>981</v>
      </c>
      <c r="F13" s="11" t="s">
        <v>455</v>
      </c>
      <c r="G13" s="11" t="s">
        <v>476</v>
      </c>
    </row>
    <row r="14" spans="1:7" ht="68" x14ac:dyDescent="0.2">
      <c r="A14" s="91" t="s">
        <v>2149</v>
      </c>
      <c r="B14" s="11" t="s">
        <v>950</v>
      </c>
      <c r="C14" s="11" t="s">
        <v>458</v>
      </c>
      <c r="D14" s="11" t="s">
        <v>963</v>
      </c>
      <c r="E14" s="11" t="s">
        <v>980</v>
      </c>
      <c r="F14" s="11" t="s">
        <v>455</v>
      </c>
      <c r="G14" s="11" t="s">
        <v>477</v>
      </c>
    </row>
    <row r="15" spans="1:7" ht="136" x14ac:dyDescent="0.2">
      <c r="A15" s="91" t="s">
        <v>2149</v>
      </c>
      <c r="B15" s="11" t="s">
        <v>951</v>
      </c>
      <c r="C15" s="11" t="s">
        <v>458</v>
      </c>
      <c r="D15" s="11" t="s">
        <v>962</v>
      </c>
      <c r="E15" s="11" t="s">
        <v>982</v>
      </c>
      <c r="F15" s="11" t="s">
        <v>455</v>
      </c>
      <c r="G15" s="11" t="s">
        <v>478</v>
      </c>
    </row>
    <row r="16" spans="1:7" ht="85" x14ac:dyDescent="0.2">
      <c r="A16" s="91" t="s">
        <v>2149</v>
      </c>
      <c r="B16" s="11" t="s">
        <v>1715</v>
      </c>
      <c r="C16" s="11" t="s">
        <v>458</v>
      </c>
      <c r="D16" s="11" t="s">
        <v>961</v>
      </c>
      <c r="E16" s="11" t="s">
        <v>983</v>
      </c>
      <c r="F16" s="11" t="s">
        <v>957</v>
      </c>
      <c r="G16" s="11" t="s">
        <v>479</v>
      </c>
    </row>
    <row r="17" spans="1:7" ht="170" x14ac:dyDescent="0.2">
      <c r="A17" s="91" t="s">
        <v>2149</v>
      </c>
      <c r="B17" s="11" t="s">
        <v>953</v>
      </c>
      <c r="C17" s="11" t="s">
        <v>458</v>
      </c>
      <c r="D17" s="11" t="s">
        <v>960</v>
      </c>
      <c r="E17" s="11" t="s">
        <v>958</v>
      </c>
      <c r="F17" s="11" t="s">
        <v>455</v>
      </c>
      <c r="G17" s="11" t="s">
        <v>480</v>
      </c>
    </row>
    <row r="18" spans="1:7" ht="68" x14ac:dyDescent="0.2">
      <c r="A18" s="91" t="s">
        <v>2149</v>
      </c>
      <c r="B18" s="11" t="s">
        <v>954</v>
      </c>
      <c r="C18" s="11" t="s">
        <v>458</v>
      </c>
      <c r="D18" s="11" t="s">
        <v>959</v>
      </c>
      <c r="E18" s="11" t="s">
        <v>1656</v>
      </c>
      <c r="F18" s="11" t="s">
        <v>455</v>
      </c>
      <c r="G18" s="11" t="s">
        <v>488</v>
      </c>
    </row>
    <row r="19" spans="1:7" ht="34" x14ac:dyDescent="0.2">
      <c r="A19" s="91" t="s">
        <v>2149</v>
      </c>
      <c r="B19" s="11" t="s">
        <v>973</v>
      </c>
      <c r="C19" s="11" t="s">
        <v>453</v>
      </c>
      <c r="D19" s="11" t="s">
        <v>965</v>
      </c>
      <c r="E19" s="11" t="s">
        <v>455</v>
      </c>
      <c r="F19" s="11" t="s">
        <v>455</v>
      </c>
      <c r="G19" s="11" t="s">
        <v>970</v>
      </c>
    </row>
    <row r="20" spans="1:7" ht="68" x14ac:dyDescent="0.2">
      <c r="A20" s="53" t="s">
        <v>2197</v>
      </c>
      <c r="B20" s="11" t="s">
        <v>955</v>
      </c>
      <c r="C20" s="10" t="s">
        <v>492</v>
      </c>
      <c r="D20" s="11" t="s">
        <v>966</v>
      </c>
      <c r="E20" s="11" t="s">
        <v>985</v>
      </c>
      <c r="F20" s="11" t="s">
        <v>968</v>
      </c>
      <c r="G20" s="11" t="s">
        <v>971</v>
      </c>
    </row>
    <row r="21" spans="1:7" ht="68" x14ac:dyDescent="0.2">
      <c r="A21" s="53" t="s">
        <v>2197</v>
      </c>
      <c r="B21" s="11" t="s">
        <v>956</v>
      </c>
      <c r="C21" s="10" t="s">
        <v>492</v>
      </c>
      <c r="D21" s="11" t="s">
        <v>967</v>
      </c>
      <c r="E21" s="11" t="s">
        <v>986</v>
      </c>
      <c r="F21" s="11" t="s">
        <v>969</v>
      </c>
      <c r="G21" s="11" t="s">
        <v>972</v>
      </c>
    </row>
    <row r="22" spans="1:7" ht="85" x14ac:dyDescent="0.2">
      <c r="A22" s="53" t="s">
        <v>2213</v>
      </c>
      <c r="B22" s="11" t="s">
        <v>1114</v>
      </c>
      <c r="C22" s="10" t="s">
        <v>492</v>
      </c>
      <c r="D22" s="11" t="s">
        <v>990</v>
      </c>
      <c r="E22" s="11" t="s">
        <v>987</v>
      </c>
      <c r="F22" s="11" t="s">
        <v>968</v>
      </c>
      <c r="G22" s="11" t="s">
        <v>974</v>
      </c>
    </row>
    <row r="23" spans="1:7" ht="85" x14ac:dyDescent="0.2">
      <c r="A23" s="53" t="s">
        <v>2213</v>
      </c>
      <c r="B23" s="11" t="s">
        <v>1115</v>
      </c>
      <c r="C23" s="10" t="s">
        <v>492</v>
      </c>
      <c r="D23" s="11" t="s">
        <v>994</v>
      </c>
      <c r="E23" s="11" t="s">
        <v>991</v>
      </c>
      <c r="F23" s="11" t="s">
        <v>968</v>
      </c>
      <c r="G23" s="11" t="s">
        <v>975</v>
      </c>
    </row>
    <row r="24" spans="1:7" ht="85" x14ac:dyDescent="0.2">
      <c r="A24" s="53" t="s">
        <v>2213</v>
      </c>
      <c r="B24" s="11" t="s">
        <v>1116</v>
      </c>
      <c r="C24" s="10" t="s">
        <v>492</v>
      </c>
      <c r="D24" s="11" t="s">
        <v>995</v>
      </c>
      <c r="E24" s="11" t="s">
        <v>1120</v>
      </c>
      <c r="F24" s="11" t="s">
        <v>968</v>
      </c>
      <c r="G24" s="11" t="s">
        <v>519</v>
      </c>
    </row>
    <row r="25" spans="1:7" ht="85" x14ac:dyDescent="0.2">
      <c r="A25" s="53" t="s">
        <v>2198</v>
      </c>
      <c r="B25" s="82" t="s">
        <v>1117</v>
      </c>
      <c r="C25" s="10" t="s">
        <v>492</v>
      </c>
      <c r="D25" s="11" t="s">
        <v>996</v>
      </c>
      <c r="E25" s="11" t="s">
        <v>983</v>
      </c>
      <c r="F25" s="11" t="s">
        <v>992</v>
      </c>
      <c r="G25" s="11" t="s">
        <v>728</v>
      </c>
    </row>
    <row r="26" spans="1:7" ht="34" x14ac:dyDescent="0.2">
      <c r="A26" s="53" t="s">
        <v>2198</v>
      </c>
      <c r="B26" s="82" t="s">
        <v>1117</v>
      </c>
      <c r="C26" s="11" t="s">
        <v>458</v>
      </c>
      <c r="D26" s="11" t="s">
        <v>997</v>
      </c>
      <c r="E26" s="11" t="s">
        <v>455</v>
      </c>
      <c r="F26" s="11" t="s">
        <v>455</v>
      </c>
      <c r="G26" s="11" t="s">
        <v>522</v>
      </c>
    </row>
    <row r="27" spans="1:7" ht="68" x14ac:dyDescent="0.2">
      <c r="A27" s="53" t="s">
        <v>2213</v>
      </c>
      <c r="B27" s="82" t="s">
        <v>1334</v>
      </c>
      <c r="C27" s="10" t="s">
        <v>492</v>
      </c>
      <c r="D27" s="11" t="s">
        <v>998</v>
      </c>
      <c r="E27" s="11" t="s">
        <v>988</v>
      </c>
      <c r="F27" s="11" t="s">
        <v>968</v>
      </c>
      <c r="G27" s="11" t="s">
        <v>526</v>
      </c>
    </row>
    <row r="28" spans="1:7" ht="85" x14ac:dyDescent="0.2">
      <c r="A28" s="53" t="s">
        <v>2213</v>
      </c>
      <c r="B28" s="82" t="s">
        <v>1334</v>
      </c>
      <c r="C28" s="11" t="s">
        <v>458</v>
      </c>
      <c r="D28" s="11" t="s">
        <v>999</v>
      </c>
      <c r="E28" s="11" t="s">
        <v>455</v>
      </c>
      <c r="F28" s="11" t="s">
        <v>455</v>
      </c>
      <c r="G28" s="11" t="s">
        <v>729</v>
      </c>
    </row>
    <row r="29" spans="1:7" ht="153" x14ac:dyDescent="0.2">
      <c r="A29" s="53" t="s">
        <v>2197</v>
      </c>
      <c r="B29" s="11" t="s">
        <v>1118</v>
      </c>
      <c r="C29" s="10" t="s">
        <v>492</v>
      </c>
      <c r="D29" s="11" t="s">
        <v>1000</v>
      </c>
      <c r="E29" s="11" t="s">
        <v>979</v>
      </c>
      <c r="F29" s="11" t="s">
        <v>993</v>
      </c>
      <c r="G29" s="11" t="s">
        <v>976</v>
      </c>
    </row>
    <row r="30" spans="1:7" ht="170" x14ac:dyDescent="0.2">
      <c r="A30" s="53" t="s">
        <v>2212</v>
      </c>
      <c r="B30" s="82" t="s">
        <v>536</v>
      </c>
      <c r="C30" s="11" t="s">
        <v>617</v>
      </c>
      <c r="D30" s="11" t="s">
        <v>1001</v>
      </c>
      <c r="E30" s="11" t="s">
        <v>455</v>
      </c>
      <c r="F30" s="11" t="s">
        <v>455</v>
      </c>
      <c r="G30" s="11" t="s">
        <v>977</v>
      </c>
    </row>
    <row r="31" spans="1:7" ht="187" x14ac:dyDescent="0.2">
      <c r="A31" s="53" t="s">
        <v>2212</v>
      </c>
      <c r="B31" s="82" t="s">
        <v>536</v>
      </c>
      <c r="C31" s="11" t="s">
        <v>617</v>
      </c>
      <c r="D31" s="11" t="s">
        <v>1002</v>
      </c>
      <c r="E31" s="11" t="s">
        <v>1657</v>
      </c>
      <c r="F31" s="11" t="s">
        <v>455</v>
      </c>
      <c r="G31" s="11" t="s">
        <v>978</v>
      </c>
    </row>
    <row r="32" spans="1:7" ht="170" x14ac:dyDescent="0.2">
      <c r="A32" s="53" t="s">
        <v>2194</v>
      </c>
      <c r="B32" s="82" t="s">
        <v>1119</v>
      </c>
      <c r="C32" s="10" t="s">
        <v>492</v>
      </c>
      <c r="D32" s="11" t="s">
        <v>1009</v>
      </c>
      <c r="E32" s="11" t="s">
        <v>1041</v>
      </c>
      <c r="F32" s="11" t="s">
        <v>993</v>
      </c>
      <c r="G32" s="11" t="s">
        <v>1003</v>
      </c>
    </row>
    <row r="33" spans="1:7" ht="238" x14ac:dyDescent="0.2">
      <c r="A33" s="53" t="s">
        <v>2194</v>
      </c>
      <c r="B33" s="82" t="s">
        <v>1119</v>
      </c>
      <c r="C33" s="10" t="s">
        <v>492</v>
      </c>
      <c r="D33" s="11" t="s">
        <v>1010</v>
      </c>
      <c r="E33" s="11" t="s">
        <v>1042</v>
      </c>
      <c r="F33" s="11" t="s">
        <v>992</v>
      </c>
      <c r="G33" s="11" t="s">
        <v>1004</v>
      </c>
    </row>
    <row r="34" spans="1:7" ht="187" x14ac:dyDescent="0.2">
      <c r="A34" s="53" t="s">
        <v>2194</v>
      </c>
      <c r="B34" s="82" t="s">
        <v>1119</v>
      </c>
      <c r="C34" s="11" t="s">
        <v>617</v>
      </c>
      <c r="D34" s="11" t="s">
        <v>1011</v>
      </c>
      <c r="E34" s="11" t="s">
        <v>1658</v>
      </c>
      <c r="F34" s="11" t="s">
        <v>455</v>
      </c>
      <c r="G34" s="11" t="s">
        <v>1005</v>
      </c>
    </row>
    <row r="35" spans="1:7" ht="51" x14ac:dyDescent="0.2">
      <c r="A35" s="53" t="s">
        <v>2197</v>
      </c>
      <c r="B35" s="11" t="s">
        <v>1101</v>
      </c>
      <c r="C35" s="10" t="s">
        <v>492</v>
      </c>
      <c r="D35" s="11" t="s">
        <v>1012</v>
      </c>
      <c r="E35" s="11" t="s">
        <v>1044</v>
      </c>
      <c r="F35" s="11" t="s">
        <v>993</v>
      </c>
      <c r="G35" s="11" t="s">
        <v>731</v>
      </c>
    </row>
    <row r="36" spans="1:7" ht="136" x14ac:dyDescent="0.2">
      <c r="A36" s="53" t="s">
        <v>2197</v>
      </c>
      <c r="B36" s="11" t="s">
        <v>1103</v>
      </c>
      <c r="C36" s="10" t="s">
        <v>492</v>
      </c>
      <c r="D36" s="11" t="s">
        <v>1046</v>
      </c>
      <c r="E36" s="11" t="s">
        <v>1047</v>
      </c>
      <c r="F36" s="11" t="s">
        <v>968</v>
      </c>
      <c r="G36" s="11" t="s">
        <v>541</v>
      </c>
    </row>
    <row r="37" spans="1:7" ht="136" x14ac:dyDescent="0.2">
      <c r="A37" s="53" t="s">
        <v>2197</v>
      </c>
      <c r="B37" s="11" t="s">
        <v>1104</v>
      </c>
      <c r="C37" s="10" t="s">
        <v>492</v>
      </c>
      <c r="D37" s="11" t="s">
        <v>1102</v>
      </c>
      <c r="E37" s="11" t="s">
        <v>1047</v>
      </c>
      <c r="F37" s="11" t="s">
        <v>968</v>
      </c>
      <c r="G37" s="11" t="s">
        <v>732</v>
      </c>
    </row>
    <row r="38" spans="1:7" ht="136" x14ac:dyDescent="0.2">
      <c r="A38" s="53" t="s">
        <v>2197</v>
      </c>
      <c r="B38" s="11" t="s">
        <v>1106</v>
      </c>
      <c r="C38" s="10" t="s">
        <v>492</v>
      </c>
      <c r="D38" s="11" t="s">
        <v>1105</v>
      </c>
      <c r="E38" s="11" t="s">
        <v>1047</v>
      </c>
      <c r="F38" s="11" t="s">
        <v>968</v>
      </c>
      <c r="G38" s="11" t="s">
        <v>1045</v>
      </c>
    </row>
    <row r="39" spans="1:7" ht="136" x14ac:dyDescent="0.2">
      <c r="A39" s="53" t="s">
        <v>2197</v>
      </c>
      <c r="B39" s="11" t="s">
        <v>1108</v>
      </c>
      <c r="C39" s="10" t="s">
        <v>492</v>
      </c>
      <c r="D39" s="11" t="s">
        <v>1107</v>
      </c>
      <c r="E39" s="11" t="s">
        <v>1047</v>
      </c>
      <c r="F39" s="11" t="s">
        <v>968</v>
      </c>
      <c r="G39" s="11" t="s">
        <v>542</v>
      </c>
    </row>
    <row r="40" spans="1:7" ht="136" x14ac:dyDescent="0.2">
      <c r="A40" s="53" t="s">
        <v>2197</v>
      </c>
      <c r="B40" s="11" t="s">
        <v>1110</v>
      </c>
      <c r="C40" s="10" t="s">
        <v>492</v>
      </c>
      <c r="D40" s="11" t="s">
        <v>1109</v>
      </c>
      <c r="E40" s="11" t="s">
        <v>1047</v>
      </c>
      <c r="F40" s="11" t="s">
        <v>968</v>
      </c>
      <c r="G40" s="11" t="s">
        <v>733</v>
      </c>
    </row>
    <row r="41" spans="1:7" ht="136" x14ac:dyDescent="0.2">
      <c r="A41" s="53" t="s">
        <v>2197</v>
      </c>
      <c r="B41" s="11" t="s">
        <v>1112</v>
      </c>
      <c r="C41" s="10" t="s">
        <v>492</v>
      </c>
      <c r="D41" s="11" t="s">
        <v>1111</v>
      </c>
      <c r="E41" s="11" t="s">
        <v>1047</v>
      </c>
      <c r="F41" s="11" t="s">
        <v>968</v>
      </c>
      <c r="G41" s="11" t="s">
        <v>546</v>
      </c>
    </row>
    <row r="42" spans="1:7" ht="170" x14ac:dyDescent="0.2">
      <c r="A42" s="53" t="s">
        <v>2197</v>
      </c>
      <c r="B42" s="11" t="s">
        <v>1113</v>
      </c>
      <c r="C42" s="10" t="s">
        <v>492</v>
      </c>
      <c r="D42" s="11" t="s">
        <v>1013</v>
      </c>
      <c r="E42" s="11" t="s">
        <v>1048</v>
      </c>
      <c r="F42" s="11" t="s">
        <v>993</v>
      </c>
      <c r="G42" s="11" t="s">
        <v>734</v>
      </c>
    </row>
    <row r="43" spans="1:7" ht="204" x14ac:dyDescent="0.2">
      <c r="A43" s="53" t="s">
        <v>2197</v>
      </c>
      <c r="B43" s="11" t="s">
        <v>1337</v>
      </c>
      <c r="C43" s="10" t="s">
        <v>492</v>
      </c>
      <c r="D43" s="11" t="s">
        <v>1014</v>
      </c>
      <c r="E43" s="11" t="s">
        <v>1049</v>
      </c>
      <c r="F43" s="11" t="s">
        <v>993</v>
      </c>
      <c r="G43" s="11" t="s">
        <v>553</v>
      </c>
    </row>
    <row r="44" spans="1:7" ht="153" x14ac:dyDescent="0.2">
      <c r="A44" s="53" t="s">
        <v>2197</v>
      </c>
      <c r="B44" s="82" t="s">
        <v>1100</v>
      </c>
      <c r="C44" s="10" t="s">
        <v>492</v>
      </c>
      <c r="D44" s="11" t="s">
        <v>1015</v>
      </c>
      <c r="E44" s="11" t="s">
        <v>1050</v>
      </c>
      <c r="F44" s="11" t="s">
        <v>968</v>
      </c>
      <c r="G44" s="11" t="s">
        <v>735</v>
      </c>
    </row>
    <row r="45" spans="1:7" ht="102" x14ac:dyDescent="0.2">
      <c r="A45" s="53" t="s">
        <v>2197</v>
      </c>
      <c r="B45" s="82" t="s">
        <v>1100</v>
      </c>
      <c r="C45" s="11" t="s">
        <v>617</v>
      </c>
      <c r="D45" s="11" t="s">
        <v>1016</v>
      </c>
      <c r="E45" s="11" t="s">
        <v>455</v>
      </c>
      <c r="F45" s="11" t="s">
        <v>455</v>
      </c>
      <c r="G45" s="11" t="s">
        <v>554</v>
      </c>
    </row>
    <row r="46" spans="1:7" ht="34" x14ac:dyDescent="0.2">
      <c r="A46" s="53" t="s">
        <v>2197</v>
      </c>
      <c r="B46" s="82" t="s">
        <v>1100</v>
      </c>
      <c r="C46" s="11" t="s">
        <v>617</v>
      </c>
      <c r="D46" s="11" t="s">
        <v>1017</v>
      </c>
      <c r="E46" s="11" t="s">
        <v>455</v>
      </c>
      <c r="F46" s="11" t="s">
        <v>455</v>
      </c>
      <c r="G46" s="11" t="s">
        <v>736</v>
      </c>
    </row>
    <row r="47" spans="1:7" ht="85" x14ac:dyDescent="0.2">
      <c r="A47" s="53" t="s">
        <v>2194</v>
      </c>
      <c r="B47" s="82" t="s">
        <v>1079</v>
      </c>
      <c r="C47" s="10" t="s">
        <v>492</v>
      </c>
      <c r="D47" s="11" t="s">
        <v>1018</v>
      </c>
      <c r="E47" s="11" t="s">
        <v>1044</v>
      </c>
      <c r="F47" s="11" t="s">
        <v>993</v>
      </c>
      <c r="G47" s="11" t="s">
        <v>1006</v>
      </c>
    </row>
    <row r="48" spans="1:7" ht="102" x14ac:dyDescent="0.2">
      <c r="A48" s="53" t="s">
        <v>2194</v>
      </c>
      <c r="B48" s="82" t="s">
        <v>1079</v>
      </c>
      <c r="C48" s="10" t="s">
        <v>492</v>
      </c>
      <c r="D48" s="11" t="s">
        <v>1019</v>
      </c>
      <c r="E48" s="11" t="s">
        <v>1051</v>
      </c>
      <c r="F48" s="11" t="s">
        <v>968</v>
      </c>
      <c r="G48" s="11" t="s">
        <v>555</v>
      </c>
    </row>
    <row r="49" spans="1:7" ht="119" x14ac:dyDescent="0.2">
      <c r="A49" s="53" t="s">
        <v>2194</v>
      </c>
      <c r="B49" s="82" t="s">
        <v>1079</v>
      </c>
      <c r="C49" s="10" t="s">
        <v>492</v>
      </c>
      <c r="D49" s="11" t="s">
        <v>1020</v>
      </c>
      <c r="E49" s="11" t="s">
        <v>1052</v>
      </c>
      <c r="F49" s="11" t="s">
        <v>969</v>
      </c>
      <c r="G49" s="11" t="s">
        <v>737</v>
      </c>
    </row>
    <row r="50" spans="1:7" ht="102" x14ac:dyDescent="0.2">
      <c r="A50" s="53" t="s">
        <v>2194</v>
      </c>
      <c r="B50" s="82" t="s">
        <v>1079</v>
      </c>
      <c r="C50" s="10" t="s">
        <v>492</v>
      </c>
      <c r="D50" s="11" t="s">
        <v>1021</v>
      </c>
      <c r="E50" s="11" t="s">
        <v>1053</v>
      </c>
      <c r="F50" s="11" t="s">
        <v>968</v>
      </c>
      <c r="G50" s="11" t="s">
        <v>561</v>
      </c>
    </row>
    <row r="51" spans="1:7" ht="187" x14ac:dyDescent="0.2">
      <c r="A51" s="53" t="s">
        <v>2213</v>
      </c>
      <c r="B51" s="11" t="s">
        <v>1098</v>
      </c>
      <c r="C51" s="10" t="s">
        <v>492</v>
      </c>
      <c r="D51" s="11" t="s">
        <v>1022</v>
      </c>
      <c r="E51" s="11" t="s">
        <v>1054</v>
      </c>
      <c r="F51" s="11" t="s">
        <v>993</v>
      </c>
      <c r="G51" s="11" t="s">
        <v>738</v>
      </c>
    </row>
    <row r="52" spans="1:7" ht="153" x14ac:dyDescent="0.2">
      <c r="A52" s="53" t="s">
        <v>2195</v>
      </c>
      <c r="B52" s="82" t="s">
        <v>1099</v>
      </c>
      <c r="C52" s="10" t="s">
        <v>492</v>
      </c>
      <c r="D52" s="11" t="s">
        <v>1023</v>
      </c>
      <c r="E52" s="11" t="s">
        <v>1044</v>
      </c>
      <c r="F52" s="11" t="s">
        <v>993</v>
      </c>
      <c r="G52" s="11" t="s">
        <v>562</v>
      </c>
    </row>
    <row r="53" spans="1:7" ht="170" x14ac:dyDescent="0.2">
      <c r="A53" s="53" t="s">
        <v>2195</v>
      </c>
      <c r="B53" s="82" t="s">
        <v>1099</v>
      </c>
      <c r="C53" s="10" t="s">
        <v>492</v>
      </c>
      <c r="D53" s="11" t="s">
        <v>1024</v>
      </c>
      <c r="E53" s="11" t="s">
        <v>1121</v>
      </c>
      <c r="F53" s="11" t="s">
        <v>992</v>
      </c>
      <c r="G53" s="11" t="s">
        <v>739</v>
      </c>
    </row>
    <row r="54" spans="1:7" ht="119" x14ac:dyDescent="0.2">
      <c r="A54" s="53" t="s">
        <v>2195</v>
      </c>
      <c r="B54" s="82" t="s">
        <v>1099</v>
      </c>
      <c r="C54" s="10" t="s">
        <v>492</v>
      </c>
      <c r="D54" s="11" t="s">
        <v>1025</v>
      </c>
      <c r="E54" s="11" t="s">
        <v>1055</v>
      </c>
      <c r="F54" s="11" t="s">
        <v>992</v>
      </c>
      <c r="G54" s="11" t="s">
        <v>1007</v>
      </c>
    </row>
    <row r="55" spans="1:7" ht="34" x14ac:dyDescent="0.2">
      <c r="A55" s="53" t="s">
        <v>2195</v>
      </c>
      <c r="B55" s="82" t="s">
        <v>1080</v>
      </c>
      <c r="C55" s="10" t="s">
        <v>492</v>
      </c>
      <c r="D55" s="11" t="s">
        <v>1026</v>
      </c>
      <c r="E55" s="11" t="s">
        <v>1044</v>
      </c>
      <c r="F55" s="11" t="s">
        <v>993</v>
      </c>
      <c r="G55" s="11" t="s">
        <v>585</v>
      </c>
    </row>
    <row r="56" spans="1:7" ht="170" x14ac:dyDescent="0.2">
      <c r="A56" s="53" t="s">
        <v>2195</v>
      </c>
      <c r="B56" s="82" t="s">
        <v>1080</v>
      </c>
      <c r="C56" s="10" t="s">
        <v>492</v>
      </c>
      <c r="D56" s="11" t="s">
        <v>1027</v>
      </c>
      <c r="E56" s="11" t="s">
        <v>1044</v>
      </c>
      <c r="F56" s="11" t="s">
        <v>993</v>
      </c>
      <c r="G56" s="11" t="s">
        <v>740</v>
      </c>
    </row>
    <row r="57" spans="1:7" ht="119" x14ac:dyDescent="0.2">
      <c r="A57" s="53" t="s">
        <v>2195</v>
      </c>
      <c r="B57" s="82" t="s">
        <v>1080</v>
      </c>
      <c r="C57" s="10" t="s">
        <v>492</v>
      </c>
      <c r="D57" s="11" t="s">
        <v>1028</v>
      </c>
      <c r="E57" s="11" t="s">
        <v>1044</v>
      </c>
      <c r="F57" s="11" t="s">
        <v>993</v>
      </c>
      <c r="G57" s="11" t="s">
        <v>1008</v>
      </c>
    </row>
    <row r="58" spans="1:7" ht="68" x14ac:dyDescent="0.2">
      <c r="A58" s="53" t="s">
        <v>2195</v>
      </c>
      <c r="B58" s="82" t="s">
        <v>1097</v>
      </c>
      <c r="C58" s="11" t="s">
        <v>617</v>
      </c>
      <c r="D58" s="11" t="s">
        <v>1029</v>
      </c>
      <c r="E58" s="11" t="s">
        <v>1044</v>
      </c>
      <c r="F58" s="11" t="s">
        <v>455</v>
      </c>
      <c r="G58" s="11" t="s">
        <v>586</v>
      </c>
    </row>
    <row r="59" spans="1:7" ht="68" x14ac:dyDescent="0.2">
      <c r="A59" s="53" t="s">
        <v>2195</v>
      </c>
      <c r="B59" s="82" t="s">
        <v>1097</v>
      </c>
      <c r="C59" s="11" t="s">
        <v>617</v>
      </c>
      <c r="D59" s="11" t="s">
        <v>1030</v>
      </c>
      <c r="E59" s="11" t="s">
        <v>455</v>
      </c>
      <c r="F59" s="11" t="s">
        <v>455</v>
      </c>
      <c r="G59" s="11" t="s">
        <v>1032</v>
      </c>
    </row>
    <row r="60" spans="1:7" ht="119" x14ac:dyDescent="0.2">
      <c r="A60" s="53" t="s">
        <v>2198</v>
      </c>
      <c r="B60" s="11" t="s">
        <v>1096</v>
      </c>
      <c r="C60" s="10" t="s">
        <v>492</v>
      </c>
      <c r="D60" s="11" t="s">
        <v>1031</v>
      </c>
      <c r="E60" s="11" t="s">
        <v>1044</v>
      </c>
      <c r="F60" s="11" t="s">
        <v>993</v>
      </c>
      <c r="G60" s="11" t="s">
        <v>587</v>
      </c>
    </row>
    <row r="61" spans="1:7" ht="119" x14ac:dyDescent="0.2">
      <c r="A61" s="53" t="s">
        <v>2197</v>
      </c>
      <c r="B61" s="11" t="s">
        <v>1095</v>
      </c>
      <c r="C61" s="10" t="s">
        <v>492</v>
      </c>
      <c r="D61" s="11" t="s">
        <v>1033</v>
      </c>
      <c r="E61" s="11" t="s">
        <v>1059</v>
      </c>
      <c r="F61" s="11" t="s">
        <v>993</v>
      </c>
      <c r="G61" s="11" t="s">
        <v>1037</v>
      </c>
    </row>
    <row r="62" spans="1:7" ht="51" x14ac:dyDescent="0.2">
      <c r="A62" s="53" t="s">
        <v>2213</v>
      </c>
      <c r="B62" s="11" t="s">
        <v>1094</v>
      </c>
      <c r="C62" s="10" t="s">
        <v>492</v>
      </c>
      <c r="D62" s="11" t="s">
        <v>1034</v>
      </c>
      <c r="E62" s="11" t="s">
        <v>1056</v>
      </c>
      <c r="F62" s="11" t="s">
        <v>993</v>
      </c>
      <c r="G62" s="11" t="s">
        <v>1038</v>
      </c>
    </row>
    <row r="63" spans="1:7" ht="204" x14ac:dyDescent="0.2">
      <c r="A63" s="53" t="s">
        <v>2213</v>
      </c>
      <c r="B63" s="11" t="s">
        <v>1093</v>
      </c>
      <c r="C63" s="10" t="s">
        <v>492</v>
      </c>
      <c r="D63" s="11" t="s">
        <v>1035</v>
      </c>
      <c r="E63" s="11" t="s">
        <v>1057</v>
      </c>
      <c r="F63" s="11" t="s">
        <v>993</v>
      </c>
      <c r="G63" s="11" t="s">
        <v>1039</v>
      </c>
    </row>
    <row r="64" spans="1:7" ht="372" x14ac:dyDescent="0.2">
      <c r="A64" s="53" t="s">
        <v>2213</v>
      </c>
      <c r="B64" s="11" t="s">
        <v>1092</v>
      </c>
      <c r="C64" s="11" t="s">
        <v>617</v>
      </c>
      <c r="D64" s="11" t="s">
        <v>1036</v>
      </c>
      <c r="E64" s="11" t="s">
        <v>1659</v>
      </c>
      <c r="F64" s="11" t="s">
        <v>455</v>
      </c>
      <c r="G64" s="11" t="s">
        <v>1040</v>
      </c>
    </row>
    <row r="65" spans="1:7" ht="153" x14ac:dyDescent="0.2">
      <c r="A65" s="53" t="s">
        <v>2197</v>
      </c>
      <c r="B65" s="11" t="s">
        <v>1091</v>
      </c>
      <c r="C65" s="10" t="s">
        <v>492</v>
      </c>
      <c r="D65" s="11" t="s">
        <v>1067</v>
      </c>
      <c r="E65" s="11" t="s">
        <v>1060</v>
      </c>
      <c r="F65" s="11" t="s">
        <v>969</v>
      </c>
      <c r="G65" s="11" t="s">
        <v>745</v>
      </c>
    </row>
    <row r="66" spans="1:7" ht="68" x14ac:dyDescent="0.2">
      <c r="A66" s="53" t="s">
        <v>2197</v>
      </c>
      <c r="B66" s="11" t="s">
        <v>1081</v>
      </c>
      <c r="C66" s="10" t="s">
        <v>492</v>
      </c>
      <c r="D66" s="30" t="s">
        <v>1068</v>
      </c>
      <c r="E66" s="11" t="s">
        <v>1060</v>
      </c>
      <c r="F66" s="11" t="s">
        <v>968</v>
      </c>
      <c r="G66" s="11" t="s">
        <v>1061</v>
      </c>
    </row>
    <row r="67" spans="1:7" ht="68" x14ac:dyDescent="0.2">
      <c r="A67" s="53" t="s">
        <v>2197</v>
      </c>
      <c r="B67" s="11" t="s">
        <v>1082</v>
      </c>
      <c r="C67" s="10" t="s">
        <v>492</v>
      </c>
      <c r="D67" s="30" t="s">
        <v>1069</v>
      </c>
      <c r="E67" s="11" t="s">
        <v>1060</v>
      </c>
      <c r="F67" s="11" t="s">
        <v>968</v>
      </c>
      <c r="G67" s="11" t="s">
        <v>589</v>
      </c>
    </row>
    <row r="68" spans="1:7" ht="68" x14ac:dyDescent="0.2">
      <c r="A68" s="53" t="s">
        <v>2197</v>
      </c>
      <c r="B68" s="11" t="s">
        <v>1083</v>
      </c>
      <c r="C68" s="10" t="s">
        <v>492</v>
      </c>
      <c r="D68" s="30" t="s">
        <v>1070</v>
      </c>
      <c r="E68" s="11" t="s">
        <v>1060</v>
      </c>
      <c r="F68" s="11" t="s">
        <v>969</v>
      </c>
      <c r="G68" s="11" t="s">
        <v>746</v>
      </c>
    </row>
    <row r="69" spans="1:7" ht="68" x14ac:dyDescent="0.2">
      <c r="A69" s="53" t="s">
        <v>2197</v>
      </c>
      <c r="B69" s="11" t="s">
        <v>1084</v>
      </c>
      <c r="C69" s="10" t="s">
        <v>492</v>
      </c>
      <c r="D69" s="30" t="s">
        <v>1071</v>
      </c>
      <c r="E69" s="11" t="s">
        <v>1060</v>
      </c>
      <c r="F69" s="11" t="s">
        <v>969</v>
      </c>
      <c r="G69" s="11" t="s">
        <v>1062</v>
      </c>
    </row>
    <row r="70" spans="1:7" ht="68" x14ac:dyDescent="0.2">
      <c r="A70" s="53" t="s">
        <v>2197</v>
      </c>
      <c r="B70" s="11" t="s">
        <v>1085</v>
      </c>
      <c r="C70" s="10" t="s">
        <v>492</v>
      </c>
      <c r="D70" s="30" t="s">
        <v>1072</v>
      </c>
      <c r="E70" s="11" t="s">
        <v>1060</v>
      </c>
      <c r="F70" s="11" t="s">
        <v>968</v>
      </c>
      <c r="G70" s="11" t="s">
        <v>590</v>
      </c>
    </row>
    <row r="71" spans="1:7" ht="68" x14ac:dyDescent="0.2">
      <c r="A71" s="53" t="s">
        <v>2197</v>
      </c>
      <c r="B71" s="11" t="s">
        <v>1086</v>
      </c>
      <c r="C71" s="10" t="s">
        <v>492</v>
      </c>
      <c r="D71" s="30" t="s">
        <v>1073</v>
      </c>
      <c r="E71" s="11" t="s">
        <v>1060</v>
      </c>
      <c r="F71" s="11" t="s">
        <v>968</v>
      </c>
      <c r="G71" s="11" t="s">
        <v>747</v>
      </c>
    </row>
    <row r="72" spans="1:7" ht="102" x14ac:dyDescent="0.2">
      <c r="A72" s="53" t="s">
        <v>2197</v>
      </c>
      <c r="B72" s="11" t="s">
        <v>1087</v>
      </c>
      <c r="C72" s="10" t="s">
        <v>492</v>
      </c>
      <c r="D72" s="30" t="s">
        <v>1074</v>
      </c>
      <c r="E72" s="11" t="s">
        <v>1060</v>
      </c>
      <c r="F72" s="11" t="s">
        <v>969</v>
      </c>
      <c r="G72" s="11" t="s">
        <v>1063</v>
      </c>
    </row>
    <row r="73" spans="1:7" ht="85" x14ac:dyDescent="0.2">
      <c r="A73" s="53" t="s">
        <v>2197</v>
      </c>
      <c r="B73" s="82" t="s">
        <v>1088</v>
      </c>
      <c r="C73" s="10" t="s">
        <v>492</v>
      </c>
      <c r="D73" s="30" t="s">
        <v>1075</v>
      </c>
      <c r="E73" s="11" t="s">
        <v>1060</v>
      </c>
      <c r="F73" s="11" t="s">
        <v>969</v>
      </c>
      <c r="G73" s="11" t="s">
        <v>1064</v>
      </c>
    </row>
    <row r="74" spans="1:7" ht="68" x14ac:dyDescent="0.2">
      <c r="A74" s="53" t="s">
        <v>2197</v>
      </c>
      <c r="B74" s="82" t="s">
        <v>1088</v>
      </c>
      <c r="C74" s="10" t="s">
        <v>492</v>
      </c>
      <c r="D74" s="30" t="s">
        <v>1076</v>
      </c>
      <c r="E74" s="11" t="s">
        <v>1060</v>
      </c>
      <c r="F74" s="11" t="s">
        <v>969</v>
      </c>
      <c r="G74" s="11" t="s">
        <v>1065</v>
      </c>
    </row>
    <row r="75" spans="1:7" ht="68" x14ac:dyDescent="0.2">
      <c r="A75" s="53" t="s">
        <v>2197</v>
      </c>
      <c r="B75" s="11" t="s">
        <v>1089</v>
      </c>
      <c r="C75" s="10" t="s">
        <v>492</v>
      </c>
      <c r="D75" s="30" t="s">
        <v>1077</v>
      </c>
      <c r="E75" s="11" t="s">
        <v>1060</v>
      </c>
      <c r="F75" s="11" t="s">
        <v>968</v>
      </c>
      <c r="G75" s="11" t="s">
        <v>1066</v>
      </c>
    </row>
    <row r="76" spans="1:7" ht="102" x14ac:dyDescent="0.2">
      <c r="A76" s="53" t="s">
        <v>2197</v>
      </c>
      <c r="B76" s="11" t="s">
        <v>1090</v>
      </c>
      <c r="C76" s="10" t="s">
        <v>492</v>
      </c>
      <c r="D76" s="30" t="s">
        <v>1078</v>
      </c>
      <c r="E76" s="11" t="s">
        <v>1060</v>
      </c>
      <c r="F76" s="11" t="s">
        <v>969</v>
      </c>
      <c r="G76" s="11" t="s">
        <v>591</v>
      </c>
    </row>
  </sheetData>
  <mergeCells count="2">
    <mergeCell ref="A1:G1"/>
    <mergeCell ref="A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25F99-C65E-2D40-88ED-3C473F6DB1D2}">
  <sheetPr codeName="Hoja2"/>
  <dimension ref="A8:O84"/>
  <sheetViews>
    <sheetView tabSelected="1" workbookViewId="0">
      <selection activeCell="B1" sqref="B1"/>
    </sheetView>
  </sheetViews>
  <sheetFormatPr baseColWidth="10" defaultColWidth="0" defaultRowHeight="16" x14ac:dyDescent="0.2"/>
  <cols>
    <col min="1" max="1" width="1.83203125" style="33" customWidth="1"/>
    <col min="2" max="2" width="66.6640625" style="33" bestFit="1" customWidth="1"/>
    <col min="3" max="3" width="2.33203125" style="33" customWidth="1"/>
    <col min="4" max="4" width="17.83203125" style="33" bestFit="1" customWidth="1"/>
    <col min="5" max="5" width="8.83203125" style="33" customWidth="1"/>
    <col min="6" max="6" width="78.33203125" style="33" bestFit="1" customWidth="1"/>
    <col min="7" max="7" width="3.1640625" style="33" customWidth="1"/>
    <col min="8" max="8" width="16.83203125" style="43" bestFit="1" customWidth="1"/>
    <col min="9" max="9" width="3.5" style="33" customWidth="1"/>
    <col min="10" max="10" width="7.1640625" style="43" bestFit="1" customWidth="1"/>
    <col min="11" max="11" width="3.83203125" style="33" customWidth="1"/>
    <col min="12" max="12" width="11.1640625" style="33" bestFit="1" customWidth="1"/>
    <col min="13" max="13" width="4.1640625" style="33" customWidth="1"/>
    <col min="14" max="14" width="9.33203125" style="33" customWidth="1"/>
    <col min="15" max="15" width="10.83203125" style="33" customWidth="1"/>
    <col min="16" max="16384" width="10.83203125" style="33" hidden="1"/>
  </cols>
  <sheetData>
    <row r="8" spans="2:14" x14ac:dyDescent="0.2">
      <c r="B8" s="36"/>
      <c r="C8" s="36"/>
      <c r="D8" s="36"/>
      <c r="E8" s="36"/>
      <c r="F8" s="36"/>
      <c r="G8" s="36"/>
      <c r="H8" s="44"/>
      <c r="I8" s="36"/>
      <c r="J8" s="44"/>
      <c r="K8" s="36"/>
      <c r="L8" s="36"/>
      <c r="M8" s="36"/>
      <c r="N8" s="36"/>
    </row>
    <row r="9" spans="2:14" x14ac:dyDescent="0.2">
      <c r="B9" s="140" t="s">
        <v>2208</v>
      </c>
      <c r="C9" s="141"/>
      <c r="D9" s="141"/>
      <c r="E9" s="141"/>
      <c r="F9" s="141"/>
      <c r="G9" s="141"/>
      <c r="H9" s="141"/>
      <c r="I9" s="141"/>
      <c r="J9" s="141"/>
      <c r="K9" s="141"/>
      <c r="L9" s="141"/>
      <c r="M9" s="141"/>
      <c r="N9" s="142"/>
    </row>
    <row r="10" spans="2:14" x14ac:dyDescent="0.2">
      <c r="B10" s="143"/>
      <c r="C10" s="144"/>
      <c r="D10" s="144"/>
      <c r="E10" s="144"/>
      <c r="F10" s="144"/>
      <c r="G10" s="144"/>
      <c r="H10" s="144"/>
      <c r="I10" s="144"/>
      <c r="J10" s="144"/>
      <c r="K10" s="144"/>
      <c r="L10" s="144"/>
      <c r="M10" s="144"/>
      <c r="N10" s="145"/>
    </row>
    <row r="11" spans="2:14" x14ac:dyDescent="0.2">
      <c r="B11" s="40"/>
      <c r="C11" s="40"/>
      <c r="D11" s="40"/>
      <c r="E11" s="40"/>
      <c r="F11" s="40"/>
      <c r="G11" s="40"/>
      <c r="H11" s="45"/>
      <c r="I11" s="137" t="s">
        <v>1127</v>
      </c>
      <c r="J11" s="138"/>
      <c r="K11" s="138"/>
      <c r="L11" s="138"/>
      <c r="M11" s="138"/>
      <c r="N11" s="139"/>
    </row>
    <row r="12" spans="2:14" x14ac:dyDescent="0.2">
      <c r="B12" s="38" t="s">
        <v>1346</v>
      </c>
      <c r="C12" s="38"/>
      <c r="D12" s="38" t="s">
        <v>1122</v>
      </c>
      <c r="E12" s="38"/>
      <c r="F12" s="38" t="s">
        <v>1130</v>
      </c>
      <c r="G12" s="39"/>
      <c r="H12" s="46" t="s">
        <v>1123</v>
      </c>
      <c r="I12" s="42"/>
      <c r="J12" s="46" t="s">
        <v>16</v>
      </c>
      <c r="K12" s="42"/>
      <c r="L12" s="42" t="s">
        <v>1131</v>
      </c>
      <c r="M12" s="42"/>
      <c r="N12" s="42" t="s">
        <v>1126</v>
      </c>
    </row>
    <row r="13" spans="2:14" x14ac:dyDescent="0.2">
      <c r="B13" s="37"/>
      <c r="C13" s="37"/>
      <c r="D13" s="37"/>
      <c r="E13" s="37"/>
      <c r="F13" s="37"/>
      <c r="G13" s="37"/>
      <c r="H13" s="47"/>
      <c r="I13" s="41"/>
      <c r="J13" s="37"/>
      <c r="K13" s="37"/>
      <c r="L13" s="37"/>
      <c r="M13" s="37"/>
      <c r="N13" s="37"/>
    </row>
    <row r="14" spans="2:14" x14ac:dyDescent="0.2">
      <c r="B14" s="1" t="s">
        <v>1345</v>
      </c>
      <c r="C14" s="34"/>
      <c r="D14" s="35" t="s">
        <v>1128</v>
      </c>
      <c r="E14" s="34"/>
      <c r="F14" s="34" t="s">
        <v>1132</v>
      </c>
      <c r="G14" s="34"/>
      <c r="H14" s="43" t="s">
        <v>3</v>
      </c>
      <c r="J14" s="34"/>
      <c r="K14" s="34"/>
      <c r="L14" s="34"/>
      <c r="M14" s="34"/>
      <c r="N14" s="34"/>
    </row>
    <row r="15" spans="2:14" x14ac:dyDescent="0.2">
      <c r="B15" s="34"/>
      <c r="C15" s="34"/>
      <c r="D15" s="34"/>
      <c r="E15" s="34"/>
      <c r="F15" s="34"/>
      <c r="G15" s="34"/>
      <c r="J15" s="34"/>
      <c r="K15" s="34"/>
      <c r="L15" s="34"/>
      <c r="M15" s="34"/>
      <c r="N15" s="34"/>
    </row>
    <row r="16" spans="2:14" x14ac:dyDescent="0.2">
      <c r="B16" s="1" t="s">
        <v>1344</v>
      </c>
      <c r="C16" s="34"/>
      <c r="D16" s="35" t="s">
        <v>1128</v>
      </c>
      <c r="E16" s="34"/>
      <c r="F16" s="34" t="s">
        <v>1124</v>
      </c>
      <c r="G16" s="34"/>
      <c r="H16" s="43" t="s">
        <v>3</v>
      </c>
      <c r="J16" s="34"/>
      <c r="K16" s="34"/>
      <c r="L16" s="34"/>
      <c r="M16" s="34"/>
      <c r="N16" s="34"/>
    </row>
    <row r="17" spans="2:14" x14ac:dyDescent="0.2">
      <c r="B17" s="34"/>
      <c r="C17" s="34"/>
      <c r="D17" s="34"/>
      <c r="E17" s="34"/>
      <c r="F17" s="34"/>
      <c r="G17" s="34"/>
      <c r="J17" s="34"/>
      <c r="K17" s="34"/>
      <c r="L17" s="34"/>
      <c r="M17" s="34"/>
      <c r="N17" s="34"/>
    </row>
    <row r="18" spans="2:14" x14ac:dyDescent="0.2">
      <c r="B18" s="1" t="s">
        <v>2178</v>
      </c>
      <c r="C18" s="34"/>
      <c r="D18" s="35" t="s">
        <v>1128</v>
      </c>
      <c r="E18" s="34"/>
      <c r="F18" s="34" t="s">
        <v>2174</v>
      </c>
      <c r="G18" s="34"/>
      <c r="H18" s="43" t="s">
        <v>3</v>
      </c>
      <c r="J18" s="34">
        <v>224</v>
      </c>
      <c r="K18" s="34"/>
      <c r="L18" s="34">
        <v>108</v>
      </c>
      <c r="M18" s="34"/>
      <c r="N18" s="34">
        <v>116</v>
      </c>
    </row>
    <row r="19" spans="2:14" x14ac:dyDescent="0.2">
      <c r="B19" s="34"/>
      <c r="C19" s="34"/>
      <c r="D19" s="34"/>
      <c r="E19" s="34"/>
      <c r="F19" s="34"/>
      <c r="G19" s="34"/>
      <c r="J19" s="34"/>
      <c r="K19" s="34"/>
      <c r="L19" s="34"/>
      <c r="M19" s="34"/>
      <c r="N19" s="34"/>
    </row>
    <row r="20" spans="2:14" x14ac:dyDescent="0.2">
      <c r="B20" s="1" t="s">
        <v>1347</v>
      </c>
      <c r="C20" s="34"/>
      <c r="D20" s="5" t="s">
        <v>1125</v>
      </c>
      <c r="E20" s="34"/>
      <c r="F20" s="34" t="s">
        <v>1132</v>
      </c>
      <c r="G20" s="34"/>
      <c r="H20" s="43" t="s">
        <v>3</v>
      </c>
      <c r="J20" s="34"/>
      <c r="K20" s="34"/>
      <c r="L20" s="34"/>
      <c r="M20" s="34"/>
      <c r="N20" s="34"/>
    </row>
    <row r="21" spans="2:14" x14ac:dyDescent="0.2">
      <c r="B21" s="34"/>
      <c r="C21" s="34"/>
      <c r="D21" s="34"/>
      <c r="E21" s="34"/>
      <c r="F21" s="34"/>
      <c r="G21" s="34"/>
      <c r="J21" s="34"/>
      <c r="K21" s="34"/>
      <c r="L21" s="34"/>
      <c r="M21" s="34"/>
      <c r="N21" s="34"/>
    </row>
    <row r="22" spans="2:14" x14ac:dyDescent="0.2">
      <c r="B22" s="1" t="s">
        <v>1348</v>
      </c>
      <c r="C22" s="34"/>
      <c r="D22" s="5" t="s">
        <v>1125</v>
      </c>
      <c r="E22" s="34"/>
      <c r="F22" s="34" t="s">
        <v>1124</v>
      </c>
      <c r="G22" s="34"/>
      <c r="H22" s="43" t="s">
        <v>3</v>
      </c>
      <c r="J22" s="34"/>
      <c r="K22" s="34"/>
      <c r="L22" s="34"/>
      <c r="M22" s="34"/>
      <c r="N22" s="34"/>
    </row>
    <row r="23" spans="2:14" x14ac:dyDescent="0.2">
      <c r="B23" s="34"/>
      <c r="C23" s="34"/>
      <c r="D23" s="34"/>
      <c r="E23" s="34"/>
      <c r="F23" s="34"/>
      <c r="G23" s="34"/>
      <c r="J23" s="34"/>
      <c r="K23" s="34"/>
      <c r="L23" s="34"/>
      <c r="M23" s="34"/>
      <c r="N23" s="34"/>
    </row>
    <row r="24" spans="2:14" x14ac:dyDescent="0.2">
      <c r="B24" s="1" t="s">
        <v>2179</v>
      </c>
      <c r="C24" s="34"/>
      <c r="D24" s="5" t="s">
        <v>1125</v>
      </c>
      <c r="E24" s="34"/>
      <c r="F24" s="34" t="s">
        <v>2174</v>
      </c>
      <c r="G24" s="34"/>
      <c r="H24" s="43" t="s">
        <v>3</v>
      </c>
      <c r="J24" s="34">
        <v>72</v>
      </c>
      <c r="K24" s="34"/>
      <c r="L24" s="34">
        <v>36</v>
      </c>
      <c r="M24" s="34"/>
      <c r="N24" s="34">
        <v>36</v>
      </c>
    </row>
    <row r="25" spans="2:14" x14ac:dyDescent="0.2">
      <c r="B25" s="34"/>
      <c r="C25" s="34"/>
      <c r="D25" s="34"/>
      <c r="E25" s="34"/>
      <c r="F25" s="125"/>
      <c r="G25" s="34"/>
      <c r="J25" s="34"/>
      <c r="K25" s="34"/>
      <c r="L25" s="34"/>
      <c r="M25" s="34"/>
      <c r="N25" s="34"/>
    </row>
    <row r="26" spans="2:14" x14ac:dyDescent="0.2">
      <c r="B26" s="1" t="s">
        <v>1349</v>
      </c>
      <c r="C26" s="34"/>
      <c r="D26" s="35" t="s">
        <v>1129</v>
      </c>
      <c r="E26" s="123"/>
      <c r="F26" s="34" t="s">
        <v>1132</v>
      </c>
      <c r="G26" s="124"/>
      <c r="H26" s="43" t="s">
        <v>4</v>
      </c>
      <c r="J26" s="34"/>
      <c r="K26" s="34"/>
      <c r="L26" s="34"/>
      <c r="M26" s="34"/>
      <c r="N26" s="34"/>
    </row>
    <row r="27" spans="2:14" x14ac:dyDescent="0.2">
      <c r="B27" s="43"/>
      <c r="D27" s="34"/>
      <c r="F27" s="41"/>
      <c r="J27" s="34"/>
      <c r="K27" s="34"/>
      <c r="L27" s="34"/>
      <c r="M27" s="34"/>
      <c r="N27" s="34"/>
    </row>
    <row r="28" spans="2:14" x14ac:dyDescent="0.2">
      <c r="B28" s="1" t="s">
        <v>1350</v>
      </c>
      <c r="D28" s="35" t="s">
        <v>1129</v>
      </c>
      <c r="F28" s="34" t="s">
        <v>1124</v>
      </c>
      <c r="H28" s="43" t="s">
        <v>4</v>
      </c>
      <c r="J28" s="34"/>
      <c r="K28" s="34"/>
      <c r="L28" s="34"/>
      <c r="M28" s="34"/>
      <c r="N28" s="34"/>
    </row>
    <row r="29" spans="2:14" x14ac:dyDescent="0.2">
      <c r="B29" s="43"/>
      <c r="D29" s="34"/>
      <c r="J29" s="34"/>
      <c r="K29" s="34"/>
      <c r="L29" s="34"/>
      <c r="M29" s="34"/>
      <c r="N29" s="34"/>
    </row>
    <row r="30" spans="2:14" x14ac:dyDescent="0.2">
      <c r="B30" s="1" t="s">
        <v>2180</v>
      </c>
      <c r="D30" s="35" t="s">
        <v>1129</v>
      </c>
      <c r="F30" s="34" t="s">
        <v>2174</v>
      </c>
      <c r="H30" s="43" t="s">
        <v>4</v>
      </c>
      <c r="J30" s="34">
        <v>29</v>
      </c>
      <c r="K30" s="34"/>
      <c r="L30" s="34">
        <v>18</v>
      </c>
      <c r="M30" s="34"/>
      <c r="N30" s="34">
        <v>11</v>
      </c>
    </row>
    <row r="31" spans="2:14" x14ac:dyDescent="0.2">
      <c r="B31" s="43"/>
    </row>
    <row r="32" spans="2:14" x14ac:dyDescent="0.2">
      <c r="B32" s="1" t="s">
        <v>1351</v>
      </c>
      <c r="D32" s="35" t="s">
        <v>1343</v>
      </c>
      <c r="F32" s="34" t="s">
        <v>1132</v>
      </c>
      <c r="H32" s="43" t="s">
        <v>7</v>
      </c>
      <c r="L32" s="34"/>
      <c r="N32" s="34"/>
    </row>
    <row r="33" spans="2:14" x14ac:dyDescent="0.2">
      <c r="B33" s="43"/>
      <c r="D33" s="34"/>
      <c r="L33" s="34"/>
      <c r="N33" s="34"/>
    </row>
    <row r="34" spans="2:14" x14ac:dyDescent="0.2">
      <c r="B34" s="1" t="s">
        <v>1352</v>
      </c>
      <c r="D34" s="35" t="s">
        <v>1343</v>
      </c>
      <c r="F34" s="34" t="s">
        <v>1124</v>
      </c>
      <c r="H34" s="43" t="s">
        <v>7</v>
      </c>
      <c r="L34" s="34"/>
      <c r="N34" s="34"/>
    </row>
    <row r="35" spans="2:14" x14ac:dyDescent="0.2">
      <c r="B35" s="43"/>
      <c r="D35" s="34"/>
      <c r="L35" s="34"/>
      <c r="N35" s="34"/>
    </row>
    <row r="36" spans="2:14" x14ac:dyDescent="0.2">
      <c r="B36" s="1" t="s">
        <v>2181</v>
      </c>
      <c r="D36" s="35" t="s">
        <v>1343</v>
      </c>
      <c r="F36" s="34" t="s">
        <v>2174</v>
      </c>
      <c r="H36" s="43" t="s">
        <v>7</v>
      </c>
      <c r="J36" s="43">
        <v>19</v>
      </c>
      <c r="L36" s="34">
        <v>5</v>
      </c>
      <c r="N36" s="34">
        <v>14</v>
      </c>
    </row>
    <row r="37" spans="2:14" x14ac:dyDescent="0.2">
      <c r="B37" s="43"/>
    </row>
    <row r="38" spans="2:14" x14ac:dyDescent="0.2">
      <c r="B38" s="1" t="s">
        <v>1490</v>
      </c>
      <c r="D38" s="54" t="s">
        <v>1491</v>
      </c>
      <c r="F38" s="34" t="s">
        <v>1539</v>
      </c>
      <c r="H38" s="43" t="s">
        <v>6</v>
      </c>
      <c r="J38" s="34"/>
      <c r="K38" s="34"/>
      <c r="L38" s="34"/>
      <c r="M38" s="34"/>
      <c r="N38" s="34"/>
    </row>
    <row r="39" spans="2:14" x14ac:dyDescent="0.2">
      <c r="B39" s="43"/>
      <c r="J39" s="34"/>
      <c r="K39" s="34"/>
      <c r="L39" s="34"/>
      <c r="M39" s="34"/>
      <c r="N39" s="34"/>
    </row>
    <row r="40" spans="2:14" x14ac:dyDescent="0.2">
      <c r="B40" s="1" t="s">
        <v>1602</v>
      </c>
      <c r="D40" s="54" t="s">
        <v>1491</v>
      </c>
      <c r="F40" s="34" t="s">
        <v>1603</v>
      </c>
      <c r="H40" s="43" t="s">
        <v>6</v>
      </c>
      <c r="J40" s="34"/>
      <c r="K40" s="34"/>
      <c r="L40" s="34"/>
      <c r="M40" s="34"/>
      <c r="N40" s="34"/>
    </row>
    <row r="41" spans="2:14" x14ac:dyDescent="0.2">
      <c r="B41" s="43"/>
      <c r="J41" s="34"/>
      <c r="K41" s="34"/>
      <c r="L41" s="34"/>
      <c r="M41" s="34"/>
      <c r="N41" s="34"/>
    </row>
    <row r="42" spans="2:14" x14ac:dyDescent="0.2">
      <c r="B42" s="1" t="s">
        <v>2182</v>
      </c>
      <c r="D42" s="54" t="s">
        <v>1491</v>
      </c>
      <c r="F42" s="34" t="s">
        <v>2175</v>
      </c>
      <c r="H42" s="43" t="s">
        <v>6</v>
      </c>
      <c r="J42" s="34">
        <v>31</v>
      </c>
      <c r="K42" s="34"/>
      <c r="L42" s="34">
        <v>22</v>
      </c>
      <c r="M42" s="34"/>
      <c r="N42" s="34">
        <v>9</v>
      </c>
    </row>
    <row r="43" spans="2:14" x14ac:dyDescent="0.2">
      <c r="B43" s="43"/>
    </row>
    <row r="44" spans="2:14" x14ac:dyDescent="0.2">
      <c r="B44" s="1" t="s">
        <v>1604</v>
      </c>
      <c r="D44" s="35" t="s">
        <v>1660</v>
      </c>
      <c r="F44" s="34" t="s">
        <v>1539</v>
      </c>
      <c r="H44" s="43" t="s">
        <v>4</v>
      </c>
      <c r="J44" s="34"/>
      <c r="K44" s="34"/>
      <c r="L44" s="34"/>
      <c r="M44" s="34"/>
      <c r="N44" s="34"/>
    </row>
    <row r="45" spans="2:14" x14ac:dyDescent="0.2">
      <c r="B45" s="34"/>
      <c r="J45" s="34"/>
      <c r="K45" s="34"/>
      <c r="L45" s="34"/>
      <c r="M45" s="34"/>
      <c r="N45" s="34"/>
    </row>
    <row r="46" spans="2:14" x14ac:dyDescent="0.2">
      <c r="B46" s="1" t="s">
        <v>1605</v>
      </c>
      <c r="D46" s="35" t="s">
        <v>1660</v>
      </c>
      <c r="F46" s="34" t="s">
        <v>1603</v>
      </c>
      <c r="H46" s="43" t="s">
        <v>4</v>
      </c>
      <c r="J46" s="34"/>
      <c r="K46" s="34"/>
      <c r="L46" s="34"/>
      <c r="M46" s="34"/>
      <c r="N46" s="34"/>
    </row>
    <row r="47" spans="2:14" x14ac:dyDescent="0.2">
      <c r="B47" s="34"/>
      <c r="J47" s="34"/>
      <c r="K47" s="34"/>
      <c r="L47" s="34"/>
      <c r="M47" s="34"/>
      <c r="N47" s="34"/>
    </row>
    <row r="48" spans="2:14" x14ac:dyDescent="0.2">
      <c r="B48" s="1" t="s">
        <v>2183</v>
      </c>
      <c r="D48" s="35" t="s">
        <v>1660</v>
      </c>
      <c r="F48" s="34" t="s">
        <v>2175</v>
      </c>
      <c r="H48" s="43" t="s">
        <v>4</v>
      </c>
      <c r="J48" s="34">
        <v>18</v>
      </c>
      <c r="K48" s="34"/>
      <c r="L48" s="34">
        <v>11</v>
      </c>
      <c r="M48" s="34"/>
      <c r="N48" s="34">
        <v>7</v>
      </c>
    </row>
    <row r="49" spans="2:14" x14ac:dyDescent="0.2">
      <c r="B49" s="43"/>
    </row>
    <row r="50" spans="2:14" x14ac:dyDescent="0.2">
      <c r="B50" s="1" t="s">
        <v>1661</v>
      </c>
      <c r="D50" s="54" t="s">
        <v>1799</v>
      </c>
      <c r="F50" s="34" t="s">
        <v>1539</v>
      </c>
      <c r="H50" s="43" t="s">
        <v>7</v>
      </c>
      <c r="K50" s="43"/>
      <c r="L50" s="43"/>
      <c r="M50" s="43"/>
      <c r="N50" s="43"/>
    </row>
    <row r="51" spans="2:14" x14ac:dyDescent="0.2">
      <c r="B51" s="34"/>
    </row>
    <row r="52" spans="2:14" x14ac:dyDescent="0.2">
      <c r="B52" s="1" t="s">
        <v>1662</v>
      </c>
      <c r="D52" s="54" t="s">
        <v>1799</v>
      </c>
      <c r="F52" s="34" t="s">
        <v>1603</v>
      </c>
      <c r="H52" s="43" t="s">
        <v>7</v>
      </c>
    </row>
    <row r="53" spans="2:14" x14ac:dyDescent="0.2">
      <c r="B53" s="34"/>
      <c r="H53" s="43" t="s">
        <v>1894</v>
      </c>
    </row>
    <row r="54" spans="2:14" x14ac:dyDescent="0.2">
      <c r="B54" s="1" t="s">
        <v>2184</v>
      </c>
      <c r="D54" s="54" t="s">
        <v>1799</v>
      </c>
      <c r="F54" s="34" t="s">
        <v>2175</v>
      </c>
      <c r="H54" s="43" t="s">
        <v>7</v>
      </c>
      <c r="J54" s="43">
        <v>7</v>
      </c>
      <c r="K54" s="43"/>
      <c r="L54" s="43">
        <v>1</v>
      </c>
      <c r="M54" s="43"/>
      <c r="N54" s="43">
        <v>6</v>
      </c>
    </row>
    <row r="55" spans="2:14" x14ac:dyDescent="0.2">
      <c r="B55" s="43"/>
    </row>
    <row r="56" spans="2:14" x14ac:dyDescent="0.2">
      <c r="B56" s="1" t="s">
        <v>1796</v>
      </c>
      <c r="D56" s="35" t="s">
        <v>1798</v>
      </c>
      <c r="F56" s="34" t="s">
        <v>2191</v>
      </c>
      <c r="H56" s="43" t="s">
        <v>6</v>
      </c>
    </row>
    <row r="57" spans="2:14" x14ac:dyDescent="0.2">
      <c r="B57" s="43"/>
    </row>
    <row r="58" spans="2:14" x14ac:dyDescent="0.2">
      <c r="B58" s="34" t="s">
        <v>1797</v>
      </c>
      <c r="D58" s="35" t="s">
        <v>1798</v>
      </c>
      <c r="F58" s="34" t="s">
        <v>2192</v>
      </c>
      <c r="H58" s="43" t="s">
        <v>6</v>
      </c>
    </row>
    <row r="59" spans="2:14" x14ac:dyDescent="0.2">
      <c r="B59" s="34"/>
    </row>
    <row r="60" spans="2:14" x14ac:dyDescent="0.2">
      <c r="B60" s="34" t="s">
        <v>2185</v>
      </c>
      <c r="D60" s="35" t="s">
        <v>1798</v>
      </c>
      <c r="F60" s="34" t="s">
        <v>2176</v>
      </c>
      <c r="H60" s="43" t="s">
        <v>6</v>
      </c>
      <c r="J60" s="43">
        <v>51</v>
      </c>
      <c r="K60" s="43"/>
      <c r="L60" s="43">
        <v>34</v>
      </c>
      <c r="M60" s="43"/>
      <c r="N60" s="43">
        <v>17</v>
      </c>
    </row>
    <row r="62" spans="2:14" x14ac:dyDescent="0.2">
      <c r="B62" s="43" t="s">
        <v>1840</v>
      </c>
      <c r="D62" s="43" t="s">
        <v>1893</v>
      </c>
      <c r="F62" s="34" t="s">
        <v>2191</v>
      </c>
      <c r="H62" s="43" t="s">
        <v>4</v>
      </c>
    </row>
    <row r="63" spans="2:14" x14ac:dyDescent="0.2">
      <c r="B63" s="43"/>
    </row>
    <row r="64" spans="2:14" x14ac:dyDescent="0.2">
      <c r="B64" s="43" t="s">
        <v>1841</v>
      </c>
      <c r="D64" s="43" t="s">
        <v>1893</v>
      </c>
      <c r="F64" s="34" t="s">
        <v>2192</v>
      </c>
      <c r="H64" s="43" t="s">
        <v>4</v>
      </c>
    </row>
    <row r="65" spans="2:14" x14ac:dyDescent="0.2">
      <c r="B65" s="43"/>
    </row>
    <row r="66" spans="2:14" x14ac:dyDescent="0.2">
      <c r="B66" s="43" t="s">
        <v>2186</v>
      </c>
      <c r="D66" s="43" t="s">
        <v>1893</v>
      </c>
      <c r="F66" s="34" t="s">
        <v>2176</v>
      </c>
      <c r="H66" s="43" t="s">
        <v>4</v>
      </c>
      <c r="J66" s="34">
        <v>19</v>
      </c>
      <c r="K66" s="34"/>
      <c r="L66" s="34">
        <v>7</v>
      </c>
      <c r="M66" s="34"/>
      <c r="N66" s="34">
        <v>12</v>
      </c>
    </row>
    <row r="68" spans="2:14" x14ac:dyDescent="0.2">
      <c r="B68" s="43" t="s">
        <v>1942</v>
      </c>
      <c r="D68" s="43" t="s">
        <v>1944</v>
      </c>
      <c r="F68" s="34" t="s">
        <v>2191</v>
      </c>
      <c r="H68" s="43" t="s">
        <v>7</v>
      </c>
    </row>
    <row r="69" spans="2:14" x14ac:dyDescent="0.2">
      <c r="B69" s="43"/>
    </row>
    <row r="70" spans="2:14" x14ac:dyDescent="0.2">
      <c r="B70" s="43" t="s">
        <v>1943</v>
      </c>
      <c r="D70" s="43" t="s">
        <v>1944</v>
      </c>
      <c r="F70" s="34" t="s">
        <v>2192</v>
      </c>
      <c r="H70" s="43" t="s">
        <v>7</v>
      </c>
    </row>
    <row r="71" spans="2:14" x14ac:dyDescent="0.2">
      <c r="B71" s="43"/>
    </row>
    <row r="72" spans="2:14" x14ac:dyDescent="0.2">
      <c r="B72" s="43" t="s">
        <v>2187</v>
      </c>
      <c r="D72" s="43" t="s">
        <v>1944</v>
      </c>
      <c r="F72" s="34" t="s">
        <v>2176</v>
      </c>
      <c r="H72" s="43" t="s">
        <v>7</v>
      </c>
      <c r="J72" s="43">
        <v>10</v>
      </c>
      <c r="L72" s="34">
        <v>2</v>
      </c>
      <c r="M72" s="34"/>
      <c r="N72" s="34">
        <v>8</v>
      </c>
    </row>
    <row r="74" spans="2:14" x14ac:dyDescent="0.2">
      <c r="B74" s="43" t="s">
        <v>1959</v>
      </c>
      <c r="D74" s="34" t="s">
        <v>2142</v>
      </c>
      <c r="F74" s="34" t="s">
        <v>2143</v>
      </c>
      <c r="H74" s="43" t="s">
        <v>1958</v>
      </c>
    </row>
    <row r="75" spans="2:14" x14ac:dyDescent="0.2">
      <c r="B75" s="43"/>
    </row>
    <row r="76" spans="2:14" x14ac:dyDescent="0.2">
      <c r="B76" s="43" t="s">
        <v>1960</v>
      </c>
      <c r="D76" s="34" t="s">
        <v>2142</v>
      </c>
      <c r="F76" s="34" t="s">
        <v>2144</v>
      </c>
      <c r="H76" s="43" t="s">
        <v>1958</v>
      </c>
    </row>
    <row r="77" spans="2:14" x14ac:dyDescent="0.2">
      <c r="B77" s="43"/>
    </row>
    <row r="78" spans="2:14" x14ac:dyDescent="0.2">
      <c r="B78" s="43" t="s">
        <v>2188</v>
      </c>
      <c r="D78" s="34" t="s">
        <v>2142</v>
      </c>
      <c r="F78" s="34" t="s">
        <v>2177</v>
      </c>
      <c r="H78" s="43" t="s">
        <v>1958</v>
      </c>
      <c r="J78" s="43">
        <v>16</v>
      </c>
      <c r="L78" s="34">
        <v>2</v>
      </c>
      <c r="M78" s="34"/>
      <c r="N78" s="34">
        <v>14</v>
      </c>
    </row>
    <row r="80" spans="2:14" x14ac:dyDescent="0.2">
      <c r="B80" s="43" t="s">
        <v>2152</v>
      </c>
      <c r="F80" s="43" t="s">
        <v>2153</v>
      </c>
    </row>
    <row r="82" spans="2:6" x14ac:dyDescent="0.2">
      <c r="B82" s="34" t="s">
        <v>2209</v>
      </c>
      <c r="F82" s="34" t="s">
        <v>2193</v>
      </c>
    </row>
    <row r="84" spans="2:6" x14ac:dyDescent="0.2">
      <c r="B84" s="43" t="s">
        <v>2210</v>
      </c>
      <c r="F84" s="43" t="s">
        <v>2211</v>
      </c>
    </row>
  </sheetData>
  <mergeCells count="2">
    <mergeCell ref="I11:N11"/>
    <mergeCell ref="B9:N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D168C-E17E-BB4C-BC03-784ED8E3F192}">
  <sheetPr codeName="Hoja20"/>
  <dimension ref="A1:CX30"/>
  <sheetViews>
    <sheetView topLeftCell="AY1" workbookViewId="0">
      <selection activeCell="AY1" sqref="AY1"/>
    </sheetView>
  </sheetViews>
  <sheetFormatPr baseColWidth="10" defaultColWidth="0" defaultRowHeight="16" x14ac:dyDescent="0.2"/>
  <cols>
    <col min="1" max="1" width="13.1640625" style="7" hidden="1" customWidth="1"/>
    <col min="2" max="2" width="17.33203125" style="7" hidden="1" customWidth="1"/>
    <col min="3" max="3" width="11.1640625" style="7" hidden="1" customWidth="1"/>
    <col min="4" max="4" width="18.6640625" style="7" hidden="1" customWidth="1"/>
    <col min="5" max="5" width="23.33203125" style="7" hidden="1" customWidth="1"/>
    <col min="6" max="6" width="31" style="7" hidden="1" customWidth="1"/>
    <col min="7" max="7" width="21.6640625" style="7" hidden="1" customWidth="1"/>
    <col min="8" max="8" width="3.33203125" hidden="1" customWidth="1"/>
    <col min="9" max="9" width="5.33203125" hidden="1" customWidth="1"/>
    <col min="10" max="10" width="64.5" hidden="1" customWidth="1"/>
    <col min="11" max="11" width="54.83203125" hidden="1" customWidth="1"/>
    <col min="12" max="12" width="99" hidden="1" customWidth="1"/>
    <col min="13" max="14" width="3.6640625" hidden="1" customWidth="1"/>
    <col min="15" max="15" width="10.5" hidden="1" customWidth="1"/>
    <col min="16" max="16" width="3.6640625" hidden="1" customWidth="1"/>
    <col min="17" max="17" width="3.5" hidden="1" customWidth="1"/>
    <col min="18" max="19" width="3.33203125" hidden="1" customWidth="1"/>
    <col min="20" max="20" width="71" hidden="1" customWidth="1"/>
    <col min="21" max="21" width="84.5" hidden="1" customWidth="1"/>
    <col min="22" max="22" width="46" hidden="1" customWidth="1"/>
    <col min="23" max="23" width="3.33203125" hidden="1" customWidth="1"/>
    <col min="24" max="24" width="11.83203125" hidden="1" customWidth="1"/>
    <col min="25" max="25" width="45.6640625" hidden="1" customWidth="1"/>
    <col min="26" max="26" width="31.33203125" hidden="1" customWidth="1"/>
    <col min="27" max="27" width="77.33203125" hidden="1" customWidth="1"/>
    <col min="28" max="28" width="3.33203125" hidden="1" customWidth="1"/>
    <col min="29" max="29" width="70.83203125" hidden="1" customWidth="1"/>
    <col min="30" max="30" width="56.1640625" hidden="1" customWidth="1"/>
    <col min="31" max="31" width="3.6640625" hidden="1" customWidth="1"/>
    <col min="32" max="33" width="3.33203125" hidden="1" customWidth="1"/>
    <col min="34" max="34" width="3.6640625" hidden="1" customWidth="1"/>
    <col min="35" max="35" width="22.5" hidden="1" customWidth="1"/>
    <col min="36" max="36" width="25" hidden="1" customWidth="1"/>
    <col min="37" max="37" width="94.33203125" hidden="1" customWidth="1"/>
    <col min="38" max="38" width="24.83203125" hidden="1" customWidth="1"/>
    <col min="39" max="39" width="12" hidden="1" customWidth="1"/>
    <col min="40" max="42" width="24.83203125" hidden="1" customWidth="1"/>
    <col min="43" max="43" width="12" hidden="1" customWidth="1"/>
    <col min="44" max="44" width="9.6640625" hidden="1" customWidth="1"/>
    <col min="45" max="45" width="24.83203125" hidden="1" customWidth="1"/>
    <col min="46" max="46" width="12" hidden="1" customWidth="1"/>
    <col min="47" max="48" width="24.83203125" hidden="1" customWidth="1"/>
    <col min="49" max="49" width="12" hidden="1" customWidth="1"/>
    <col min="50" max="50" width="10.83203125" hidden="1" customWidth="1"/>
    <col min="51" max="51" width="13.1640625" style="33" bestFit="1" customWidth="1"/>
    <col min="52" max="52" width="17.33203125" style="33" bestFit="1" customWidth="1"/>
    <col min="53" max="99" width="5.5" style="33" bestFit="1" customWidth="1"/>
    <col min="100" max="100" width="10.83203125" style="33" customWidth="1"/>
    <col min="101" max="102" width="0" style="33" hidden="1" customWidth="1"/>
    <col min="103" max="16384" width="10.83203125" style="33" hidden="1"/>
  </cols>
  <sheetData>
    <row r="1" spans="1:99" s="65" customFormat="1" x14ac:dyDescent="0.2">
      <c r="A1" s="16" t="s">
        <v>456</v>
      </c>
      <c r="B1" s="16" t="s">
        <v>480</v>
      </c>
      <c r="C1" s="16" t="s">
        <v>971</v>
      </c>
      <c r="D1" s="16" t="s">
        <v>972</v>
      </c>
      <c r="E1" s="16" t="s">
        <v>974</v>
      </c>
      <c r="F1" s="16" t="s">
        <v>975</v>
      </c>
      <c r="G1" s="16" t="s">
        <v>519</v>
      </c>
      <c r="H1" s="16" t="s">
        <v>728</v>
      </c>
      <c r="I1" s="16" t="s">
        <v>526</v>
      </c>
      <c r="J1" s="16" t="s">
        <v>976</v>
      </c>
      <c r="K1" s="16" t="s">
        <v>1003</v>
      </c>
      <c r="L1" s="16" t="s">
        <v>1004</v>
      </c>
      <c r="M1" s="16" t="s">
        <v>731</v>
      </c>
      <c r="N1" s="16" t="s">
        <v>541</v>
      </c>
      <c r="O1" s="16" t="s">
        <v>732</v>
      </c>
      <c r="P1" s="16" t="s">
        <v>1045</v>
      </c>
      <c r="Q1" s="16" t="s">
        <v>542</v>
      </c>
      <c r="R1" s="16" t="s">
        <v>733</v>
      </c>
      <c r="S1" s="16" t="s">
        <v>546</v>
      </c>
      <c r="T1" s="16" t="s">
        <v>734</v>
      </c>
      <c r="U1" s="16" t="s">
        <v>553</v>
      </c>
      <c r="V1" s="16" t="s">
        <v>735</v>
      </c>
      <c r="W1" s="16" t="s">
        <v>1006</v>
      </c>
      <c r="X1" s="16" t="s">
        <v>555</v>
      </c>
      <c r="Y1" s="16" t="s">
        <v>737</v>
      </c>
      <c r="Z1" s="16" t="s">
        <v>561</v>
      </c>
      <c r="AA1" s="16" t="s">
        <v>738</v>
      </c>
      <c r="AB1" s="16" t="s">
        <v>562</v>
      </c>
      <c r="AC1" s="16" t="s">
        <v>739</v>
      </c>
      <c r="AD1" s="16" t="s">
        <v>1007</v>
      </c>
      <c r="AE1" s="16" t="s">
        <v>585</v>
      </c>
      <c r="AF1" s="16" t="s">
        <v>740</v>
      </c>
      <c r="AG1" s="16" t="s">
        <v>1008</v>
      </c>
      <c r="AH1" s="16" t="s">
        <v>587</v>
      </c>
      <c r="AI1" s="16" t="s">
        <v>1037</v>
      </c>
      <c r="AJ1" s="16" t="s">
        <v>1038</v>
      </c>
      <c r="AK1" s="16" t="s">
        <v>1039</v>
      </c>
      <c r="AL1" s="16" t="s">
        <v>745</v>
      </c>
      <c r="AM1" s="16" t="s">
        <v>1061</v>
      </c>
      <c r="AN1" s="16" t="s">
        <v>589</v>
      </c>
      <c r="AO1" s="16" t="s">
        <v>746</v>
      </c>
      <c r="AP1" s="16" t="s">
        <v>1062</v>
      </c>
      <c r="AQ1" s="16" t="s">
        <v>590</v>
      </c>
      <c r="AR1" s="16" t="s">
        <v>747</v>
      </c>
      <c r="AS1" s="16" t="s">
        <v>1063</v>
      </c>
      <c r="AT1" s="16" t="s">
        <v>1064</v>
      </c>
      <c r="AU1" s="16" t="s">
        <v>1065</v>
      </c>
      <c r="AV1" s="16" t="s">
        <v>1066</v>
      </c>
      <c r="AW1" s="16" t="s">
        <v>591</v>
      </c>
      <c r="AX1" s="31"/>
      <c r="AY1" s="16" t="s">
        <v>456</v>
      </c>
      <c r="AZ1" s="16" t="s">
        <v>480</v>
      </c>
      <c r="BA1" s="16" t="s">
        <v>971</v>
      </c>
      <c r="BB1" s="16" t="s">
        <v>972</v>
      </c>
      <c r="BC1" s="16" t="s">
        <v>974</v>
      </c>
      <c r="BD1" s="16" t="s">
        <v>975</v>
      </c>
      <c r="BE1" s="16" t="s">
        <v>519</v>
      </c>
      <c r="BF1" s="16" t="s">
        <v>728</v>
      </c>
      <c r="BG1" s="16" t="s">
        <v>526</v>
      </c>
      <c r="BH1" s="16" t="s">
        <v>976</v>
      </c>
      <c r="BI1" s="16" t="s">
        <v>1003</v>
      </c>
      <c r="BJ1" s="16" t="s">
        <v>1004</v>
      </c>
      <c r="BK1" s="16" t="s">
        <v>731</v>
      </c>
      <c r="BL1" s="16" t="s">
        <v>541</v>
      </c>
      <c r="BM1" s="16" t="s">
        <v>732</v>
      </c>
      <c r="BN1" s="16" t="s">
        <v>1045</v>
      </c>
      <c r="BO1" s="16" t="s">
        <v>542</v>
      </c>
      <c r="BP1" s="16" t="s">
        <v>733</v>
      </c>
      <c r="BQ1" s="16" t="s">
        <v>546</v>
      </c>
      <c r="BR1" s="16" t="s">
        <v>734</v>
      </c>
      <c r="BS1" s="16" t="s">
        <v>553</v>
      </c>
      <c r="BT1" s="16" t="s">
        <v>735</v>
      </c>
      <c r="BU1" s="16" t="s">
        <v>1006</v>
      </c>
      <c r="BV1" s="16" t="s">
        <v>555</v>
      </c>
      <c r="BW1" s="16" t="s">
        <v>737</v>
      </c>
      <c r="BX1" s="16" t="s">
        <v>561</v>
      </c>
      <c r="BY1" s="16" t="s">
        <v>738</v>
      </c>
      <c r="BZ1" s="16" t="s">
        <v>562</v>
      </c>
      <c r="CA1" s="16" t="s">
        <v>739</v>
      </c>
      <c r="CB1" s="16" t="s">
        <v>1007</v>
      </c>
      <c r="CC1" s="16" t="s">
        <v>585</v>
      </c>
      <c r="CD1" s="16" t="s">
        <v>740</v>
      </c>
      <c r="CE1" s="16" t="s">
        <v>1008</v>
      </c>
      <c r="CF1" s="16" t="s">
        <v>587</v>
      </c>
      <c r="CG1" s="16" t="s">
        <v>1037</v>
      </c>
      <c r="CH1" s="16" t="s">
        <v>1038</v>
      </c>
      <c r="CI1" s="16" t="s">
        <v>1039</v>
      </c>
      <c r="CJ1" s="16" t="s">
        <v>745</v>
      </c>
      <c r="CK1" s="16" t="s">
        <v>1061</v>
      </c>
      <c r="CL1" s="16" t="s">
        <v>589</v>
      </c>
      <c r="CM1" s="16" t="s">
        <v>746</v>
      </c>
      <c r="CN1" s="16" t="s">
        <v>1062</v>
      </c>
      <c r="CO1" s="16" t="s">
        <v>590</v>
      </c>
      <c r="CP1" s="16" t="s">
        <v>747</v>
      </c>
      <c r="CQ1" s="16" t="s">
        <v>1063</v>
      </c>
      <c r="CR1" s="16" t="s">
        <v>1064</v>
      </c>
      <c r="CS1" s="16" t="s">
        <v>1065</v>
      </c>
      <c r="CT1" s="32" t="s">
        <v>1066</v>
      </c>
      <c r="CU1" s="16" t="s">
        <v>591</v>
      </c>
    </row>
    <row r="2" spans="1:99" x14ac:dyDescent="0.2">
      <c r="A2" s="64">
        <v>114475410432</v>
      </c>
      <c r="B2" s="24" t="s">
        <v>14</v>
      </c>
      <c r="C2" s="24" t="s">
        <v>116</v>
      </c>
      <c r="D2" s="24" t="s">
        <v>86</v>
      </c>
      <c r="E2" s="24" t="s">
        <v>827</v>
      </c>
      <c r="F2" s="24" t="s">
        <v>828</v>
      </c>
      <c r="G2" s="24" t="s">
        <v>829</v>
      </c>
      <c r="H2" s="24" t="s">
        <v>86</v>
      </c>
      <c r="I2" s="24" t="s">
        <v>95</v>
      </c>
      <c r="J2" s="24" t="s">
        <v>830</v>
      </c>
      <c r="K2" s="24" t="s">
        <v>883</v>
      </c>
      <c r="L2" s="24" t="s">
        <v>832</v>
      </c>
      <c r="M2" s="24" t="s">
        <v>85</v>
      </c>
      <c r="N2" s="24" t="s">
        <v>85</v>
      </c>
      <c r="O2" s="24" t="s">
        <v>85</v>
      </c>
      <c r="P2" s="24" t="s">
        <v>85</v>
      </c>
      <c r="Q2" s="24" t="s">
        <v>85</v>
      </c>
      <c r="R2" s="24" t="s">
        <v>85</v>
      </c>
      <c r="S2" s="24" t="s">
        <v>85</v>
      </c>
      <c r="T2" s="24" t="s">
        <v>834</v>
      </c>
      <c r="U2" s="24" t="s">
        <v>859</v>
      </c>
      <c r="V2" s="24" t="s">
        <v>836</v>
      </c>
      <c r="W2" s="24"/>
      <c r="X2" s="24" t="s">
        <v>837</v>
      </c>
      <c r="Y2" s="24" t="s">
        <v>861</v>
      </c>
      <c r="Z2" s="24" t="s">
        <v>862</v>
      </c>
      <c r="AA2" s="24" t="s">
        <v>840</v>
      </c>
      <c r="AB2" s="24" t="s">
        <v>86</v>
      </c>
      <c r="AC2" s="24" t="s">
        <v>841</v>
      </c>
      <c r="AD2" s="24" t="s">
        <v>842</v>
      </c>
      <c r="AE2" s="24" t="s">
        <v>85</v>
      </c>
      <c r="AF2" s="24" t="s">
        <v>85</v>
      </c>
      <c r="AG2" s="24" t="s">
        <v>86</v>
      </c>
      <c r="AH2" s="24" t="s">
        <v>86</v>
      </c>
      <c r="AI2" s="24" t="s">
        <v>843</v>
      </c>
      <c r="AJ2" s="24" t="s">
        <v>844</v>
      </c>
      <c r="AK2" s="24" t="s">
        <v>845</v>
      </c>
      <c r="AL2" s="24" t="s">
        <v>870</v>
      </c>
      <c r="AM2" s="24" t="s">
        <v>847</v>
      </c>
      <c r="AN2" s="24" t="s">
        <v>847</v>
      </c>
      <c r="AO2" s="24" t="s">
        <v>848</v>
      </c>
      <c r="AP2" s="24" t="s">
        <v>848</v>
      </c>
      <c r="AQ2" s="24" t="s">
        <v>847</v>
      </c>
      <c r="AR2" s="24" t="s">
        <v>847</v>
      </c>
      <c r="AS2" s="24" t="s">
        <v>848</v>
      </c>
      <c r="AT2" s="24" t="s">
        <v>848</v>
      </c>
      <c r="AU2" s="24" t="s">
        <v>848</v>
      </c>
      <c r="AV2" s="24" t="s">
        <v>847</v>
      </c>
      <c r="AW2" s="24" t="s">
        <v>848</v>
      </c>
      <c r="AY2" s="17">
        <v>114475410432</v>
      </c>
      <c r="AZ2" s="24" t="s">
        <v>14</v>
      </c>
      <c r="BA2" s="8" cm="1">
        <f t="array" ref="BA2">_xlfn.IFS(C2="Mucho",1,C2="Más o menos",0.5,C2="Nada",0)</f>
        <v>1</v>
      </c>
      <c r="BB2" s="8" cm="1">
        <f t="array" ref="BB2">_xlfn.IFS(D2="No",1,D2="No estoy segura/seguro",0.5,D2="Sí",0)</f>
        <v>1</v>
      </c>
      <c r="BC2" s="8" cm="1">
        <f t="array" ref="BC2">_xlfn.IFS(E2="Es poco",1,E2="Es normal (ni mucho ni poco)",0.5,E2="Es mucho",0)</f>
        <v>0.5</v>
      </c>
      <c r="BD2" s="8" cm="1">
        <f t="array" ref="BD2">_xlfn.IFS(F2="Son pocos",1,F2="Son los necesarios (ni muchos ni pocos)",0.5,F2="Son muchos",0)</f>
        <v>0.5</v>
      </c>
      <c r="BE2" s="8" cm="1">
        <f t="array" ref="BE2">_xlfn.IFS(G2="Es económico",1,G2="Es justo (ni mucho ni poco)",0.5,G2="Es caro",0)</f>
        <v>0.5</v>
      </c>
      <c r="BF2" s="8" cm="1">
        <f t="array" ref="BF2">_xlfn.IFS(H2="No",1,H2="Sí",0)</f>
        <v>1</v>
      </c>
      <c r="BG2" s="8" cm="1">
        <f t="array" ref="BG2">_xlfn.IFS(I2="Sí",1,I2="No sé",0.5,I2="No",0)</f>
        <v>0.5</v>
      </c>
      <c r="BH2" s="8" cm="1">
        <f t="array" ref="BH2">_xlfn.IFS(J2="El número de personal para atender los trámites en esta dependencia es suficiente",1,J2="Necesitamos más personal para atender los trámites en esta dependencia",0)</f>
        <v>1</v>
      </c>
      <c r="BI2" s="8" cm="1">
        <f t="array" ref="BI2">_xlfn.IFS(K2="Sí existe una área específica para brindar información y atender dudas",1,K2="No, es la misma ventanilla donde se realizan los trámites",0)</f>
        <v>0</v>
      </c>
      <c r="BJ2" s="8" cm="1">
        <f t="array" ref="BJ2">_xlfn.IFS(L2="El mayor número de personas llega a esta oficina conociendo cuáles son los costos, requisitos y tiempos para realizar su trámite",1,L2="El mayor número de personas llega a esta oficina sin conocer cuáles son los costos, requisitos y tiempos para realizar su trámite",0)</f>
        <v>0</v>
      </c>
      <c r="BK2" s="8" cm="1">
        <f t="array" ref="BK2">_xlfn.IFS(M2="Sí",1,M2="No",0)</f>
        <v>1</v>
      </c>
      <c r="BL2" s="8" cm="1">
        <f t="array" ref="BL2">_xlfn.IFS(N2="Sí",1,N2="No recuerdo",0.5,N2="No",0)</f>
        <v>1</v>
      </c>
      <c r="BM2" s="8" cm="1">
        <f t="array" ref="BM2">_xlfn.IFS(O2="Sí",1,O2="No recuerdo",0.5,O2="No",0)</f>
        <v>1</v>
      </c>
      <c r="BN2" s="8" cm="1">
        <f t="array" ref="BN2">_xlfn.IFS(P2="Sí",1,P2="No recuerdo",0.5,P2="No",0)</f>
        <v>1</v>
      </c>
      <c r="BO2" s="8" cm="1">
        <f t="array" ref="BO2">_xlfn.IFS(Q2="Sí",1,Q2="No recuerdo",0.5,Q2="No",0)</f>
        <v>1</v>
      </c>
      <c r="BP2" s="8" cm="1">
        <f t="array" ref="BP2">_xlfn.IFS(R2="Sí",1,R2="No recuerdo",0.5,R2="No",0)</f>
        <v>1</v>
      </c>
      <c r="BQ2" s="8" cm="1">
        <f t="array" ref="BQ2">_xlfn.IFS(S2="Sí",1,S2="No recuerdo",0.5,S2="No",0)</f>
        <v>1</v>
      </c>
      <c r="BR2" s="8" cm="1">
        <f t="array" ref="BR2">_xlfn.IFS(T2="Han sido buenas (me brindaron nuevos conocimientos para cumplir mejor con mis labores)",1,T2="Han sido malas (no me brindaron nuevos conocimientos para cumplir mejor con mis labores",0)</f>
        <v>1</v>
      </c>
      <c r="BS2" s="8" cm="1">
        <f t="array" ref="BS2">_xlfn.IFS(U2="Actualmente considero que no necesito más capacitaciones para desarrollar mis labores de manera eficiente",1,U2="Actualmente considero que necesito más capacitaciones para desarrollar mis labores de manera eficiente",0)</f>
        <v>0</v>
      </c>
      <c r="BT2" s="8" cm="1">
        <f t="array" ref="BT2">_xlfn.IFS(V2="Pienso que mi desempeño es bueno",1,V2="Pienso que mi desempeño no es ni bueno ni malo (regular)",0.5,V2="Pienso que mi desempeño es malo",0)</f>
        <v>1</v>
      </c>
      <c r="BU2" s="8">
        <v>0</v>
      </c>
      <c r="BV2" s="8" cm="1">
        <f t="array" ref="BV2">_xlfn.IFS(X2="Muy eficiente",1,X2="Regular",0.5,X2="Nada eficiente",0)</f>
        <v>1</v>
      </c>
      <c r="BW2" s="8" cm="1">
        <f t="array" ref="BW2">_xlfn.IFS(Y2="Los tiempos de respuesta son cortos",1,Y2="Los tiempos de respuesta son regulares (ni largos ni cortos)",0.5,Y2="Los tiempos de respuesta son largos",0)</f>
        <v>0.5</v>
      </c>
      <c r="BX2" s="8" cm="1">
        <f t="array" ref="BX2">_xlfn.IFS(Z2="La relación es buena",1,Z2="La relación es regular (ni buena ni mala)",0.5,Z2="La relación es mala",0)</f>
        <v>0.5</v>
      </c>
      <c r="BY2" s="8" cm="1">
        <f t="array" ref="BY2">_xlfn.IFS(AA2="Pienso que las cargas de trabajo se distribuyen de manera equitativa dentro de esta dependencia",1,AA2="Pienso que las cargas de trabajo NO se distribuyen de manera equitativa dentro de esta dependencia",0)</f>
        <v>1</v>
      </c>
      <c r="BZ2" s="8" cm="1">
        <f t="array" ref="BZ2">_xlfn.IFS(AB2="Sí",1,AB2="No",0)</f>
        <v>0</v>
      </c>
      <c r="CA2" s="8" cm="1">
        <f t="array" ref="CA2">_xlfn.IFS(AC2="Las atiende una persona diferente a a la que atiende los trámites presenciales en ventanilla",1,AC2="Las atiende la misma persona que atiende los trámites presenciales en ventanilla",0)</f>
        <v>1</v>
      </c>
      <c r="CB2" s="8" cm="1">
        <f t="array" ref="CB2">_xlfn.IFS(AD2="Siguen un proceso diferente al de una solicitud presencial en ventanilla",1,AD2="Siguen el mismo proceso que el de una solicitud presencial en ventanilla",0)</f>
        <v>0</v>
      </c>
      <c r="CC2" s="8" cm="1">
        <f t="array" ref="CC2">_xlfn.IFS(AE2="Sí",1,AE2="No",0)</f>
        <v>1</v>
      </c>
      <c r="CD2" s="8" cm="1">
        <f t="array" ref="CD2">_xlfn.IFS(AF2="Sí",1,AF2="No",0)</f>
        <v>1</v>
      </c>
      <c r="CE2" s="8" cm="1">
        <f t="array" ref="CE2">_xlfn.IFS(AG2="Sí",1,AG2="No",0)</f>
        <v>0</v>
      </c>
      <c r="CF2" s="8" cm="1">
        <f t="array" ref="CF2">_xlfn.IFS(AH2="Sí",1,AH2="No",0)</f>
        <v>0</v>
      </c>
      <c r="CG2" s="8" cm="1">
        <f t="array" ref="CG2">_xlfn.IFS(AI2="El horario es adecuado",1,AI2="El horario debería ampliarse",0)</f>
        <v>1</v>
      </c>
      <c r="CH2" s="8" cm="1">
        <f t="array" ref="CH2">_xlfn.IFS(AJ2="Es un buen ambiente de trabajo",1,AJ2="Es un mal ambiente de trabajo",0)</f>
        <v>1</v>
      </c>
      <c r="CI2" s="8" cm="1">
        <f t="array" ref="CI2">_xlfn.IFS(AK2="Mi jefe/jefa es muy abierto (a) y nos escucha para identificar las necesidades y áreas de mejora de la dependencia",1,AK2="Mi jefe/jefa NO es muy abierto (a) y NO nos escucha para identificar las necesidades y áreas de mejora de la dependencia",0)</f>
        <v>1</v>
      </c>
      <c r="CJ2" s="8" cm="1">
        <f t="array" ref="CJ2">_xlfn.IFS(AL2="De acuerdo",0,AL2="Ni de acuerdo ni en desacuerdo",0.5,AL2="En desacuerdo",1)</f>
        <v>0.5</v>
      </c>
      <c r="CK2" s="8" cm="1">
        <f t="array" ref="CK2">_xlfn.IFS(AM2="De acuerdo",1,AM2="Ni de acuerdo ni en desacuerdo",0.5,AM2="En desacuerdo",0)</f>
        <v>1</v>
      </c>
      <c r="CL2" s="8" cm="1">
        <f t="array" ref="CL2">_xlfn.IFS(AN2="De acuerdo",1,AN2="Ni de acuerdo ni en desacuerdo",0.5,AN2="En desacuerdo",0)</f>
        <v>1</v>
      </c>
      <c r="CM2" s="8" cm="1">
        <f t="array" ref="CM2">_xlfn.IFS(AO2="De acuerdo",0,AO2="Ni de acuerdo ni en desacuerdo",0.5,AO2="En desacuerdo",1)</f>
        <v>1</v>
      </c>
      <c r="CN2" s="8" cm="1">
        <f t="array" ref="CN2">_xlfn.IFS(AP2="De acuerdo",0,AP2="Ni de acuerdo ni en desacuerdo",0.5,AP2="En desacuerdo",1)</f>
        <v>1</v>
      </c>
      <c r="CO2" s="8" cm="1">
        <f t="array" ref="CO2">_xlfn.IFS(AQ2="De acuerdo",1,AQ2="Ni de acuerdo ni en desacuerdo",0.5,AQ2="En desacuerdo",0)</f>
        <v>1</v>
      </c>
      <c r="CP2" s="8" cm="1">
        <f t="array" ref="CP2">_xlfn.IFS(AR2="De acuerdo",1,AR2="Ni de acuerdo ni en desacuerdo",0.5,AR2="En desacuerdo",0)</f>
        <v>1</v>
      </c>
      <c r="CQ2" s="8" cm="1">
        <f t="array" ref="CQ2">_xlfn.IFS(AS2="De acuerdo",0,AS2="Ni de acuerdo ni en desacuerdo",0.5,AS2="En desacuerdo",1)</f>
        <v>1</v>
      </c>
      <c r="CR2" s="8" cm="1">
        <f t="array" ref="CR2">_xlfn.IFS(AT2="De acuerdo",0,AT2="Ni de acuerdo ni en desacuerdo",0.5,AT2="En desacuerdo",1)</f>
        <v>1</v>
      </c>
      <c r="CS2" s="8" cm="1">
        <f t="array" ref="CS2">_xlfn.IFS(AU2="De acuerdo",0,AU2="Ni de acuerdo ni en desacuerdo",0.5,AU2="En desacuerdo",1)</f>
        <v>1</v>
      </c>
      <c r="CT2" s="25" cm="1">
        <f t="array" ref="CT2">_xlfn.IFS(AV2="De acuerdo",1,AV2="Ni de acuerdo ni en desacuerdo",0.5,AV2="En desacuerdo",0)</f>
        <v>1</v>
      </c>
      <c r="CU2" s="8" cm="1">
        <f t="array" ref="CU2">_xlfn.IFS(AW2="De acuerdo",0,AW2="Ni de acuerdo ni en desacuerdo",0.5,AW2="En desacuerdo",1)</f>
        <v>1</v>
      </c>
    </row>
    <row r="3" spans="1:99" x14ac:dyDescent="0.2">
      <c r="A3" s="64">
        <v>114475307768</v>
      </c>
      <c r="B3" s="24" t="s">
        <v>14</v>
      </c>
      <c r="C3" s="24" t="s">
        <v>116</v>
      </c>
      <c r="D3" s="24" t="s">
        <v>86</v>
      </c>
      <c r="E3" s="24" t="s">
        <v>1608</v>
      </c>
      <c r="F3" s="24" t="s">
        <v>828</v>
      </c>
      <c r="G3" s="24" t="s">
        <v>829</v>
      </c>
      <c r="H3" s="24" t="s">
        <v>86</v>
      </c>
      <c r="I3" s="24" t="s">
        <v>85</v>
      </c>
      <c r="J3" s="24" t="s">
        <v>830</v>
      </c>
      <c r="K3" s="24" t="s">
        <v>831</v>
      </c>
      <c r="L3" s="24" t="s">
        <v>867</v>
      </c>
      <c r="M3" s="24" t="s">
        <v>85</v>
      </c>
      <c r="N3" s="24" t="s">
        <v>85</v>
      </c>
      <c r="O3" s="24" t="s">
        <v>85</v>
      </c>
      <c r="P3" s="24" t="s">
        <v>85</v>
      </c>
      <c r="Q3" s="24" t="s">
        <v>86</v>
      </c>
      <c r="R3" s="24" t="s">
        <v>85</v>
      </c>
      <c r="S3" s="24" t="s">
        <v>85</v>
      </c>
      <c r="T3" s="24" t="s">
        <v>834</v>
      </c>
      <c r="U3" s="24" t="s">
        <v>859</v>
      </c>
      <c r="V3" s="24" t="s">
        <v>926</v>
      </c>
      <c r="W3" s="24" t="s">
        <v>85</v>
      </c>
      <c r="X3" s="24" t="s">
        <v>837</v>
      </c>
      <c r="Y3" s="24" t="s">
        <v>861</v>
      </c>
      <c r="Z3" s="24" t="s">
        <v>839</v>
      </c>
      <c r="AA3" s="24" t="s">
        <v>863</v>
      </c>
      <c r="AB3" s="24" t="s">
        <v>85</v>
      </c>
      <c r="AC3" s="24" t="s">
        <v>841</v>
      </c>
      <c r="AD3" s="24" t="s">
        <v>885</v>
      </c>
      <c r="AE3" s="24" t="s">
        <v>85</v>
      </c>
      <c r="AF3" s="24" t="s">
        <v>85</v>
      </c>
      <c r="AG3" s="24" t="s">
        <v>85</v>
      </c>
      <c r="AH3" s="24" t="s">
        <v>624</v>
      </c>
      <c r="AI3" s="24"/>
      <c r="AJ3" s="24"/>
      <c r="AK3" s="24"/>
      <c r="AL3" s="24"/>
      <c r="AM3" s="24"/>
      <c r="AN3" s="24"/>
      <c r="AO3" s="24"/>
      <c r="AP3" s="24"/>
      <c r="AQ3" s="24"/>
      <c r="AR3" s="24"/>
      <c r="AS3" s="24"/>
      <c r="AT3" s="24"/>
      <c r="AU3" s="24"/>
      <c r="AV3" s="24"/>
      <c r="AW3" s="24"/>
      <c r="AY3" s="17">
        <v>114475307768</v>
      </c>
      <c r="AZ3" s="24" t="s">
        <v>14</v>
      </c>
      <c r="BA3" s="8" cm="1">
        <f t="array" ref="BA3">_xlfn.IFS(C3="Mucho",1,C3="Más o menos",0.5,C3="Nada",0)</f>
        <v>1</v>
      </c>
      <c r="BB3" s="8" cm="1">
        <f t="array" ref="BB3">_xlfn.IFS(D3="No",1,D3="No estoy segura/seguro",0.5,D3="Sí",0)</f>
        <v>1</v>
      </c>
      <c r="BC3" s="8" cm="1">
        <f t="array" ref="BC3">_xlfn.IFS(E3="Es poco",1,E3="Es normal (ni mucho ni poco)",0.5,E3="Es mucho",0)</f>
        <v>0</v>
      </c>
      <c r="BD3" s="8" cm="1">
        <f t="array" ref="BD3">_xlfn.IFS(F3="Son pocos",1,F3="Son los necesarios (ni muchos ni pocos)",0.5,F3="Son muchos",0)</f>
        <v>0.5</v>
      </c>
      <c r="BE3" s="8" cm="1">
        <f t="array" ref="BE3">_xlfn.IFS(G3="Es económico",1,G3="Es justo (ni mucho ni poco)",0.5,G3="Es caro",0)</f>
        <v>0.5</v>
      </c>
      <c r="BF3" s="8" cm="1">
        <f t="array" ref="BF3">_xlfn.IFS(H3="No",1,H3="Sí",0)</f>
        <v>1</v>
      </c>
      <c r="BG3" s="8" cm="1">
        <f t="array" ref="BG3">_xlfn.IFS(I3="Sí",1,I3="No sé",0.5,I3="No",0)</f>
        <v>1</v>
      </c>
      <c r="BH3" s="8" cm="1">
        <f t="array" ref="BH3">_xlfn.IFS(J3="El número de personal para atender los trámites en esta dependencia es suficiente",1,J3="Necesitamos más personal para atender los trámites en esta dependencia",0)</f>
        <v>1</v>
      </c>
      <c r="BI3" s="8" cm="1">
        <f t="array" ref="BI3">_xlfn.IFS(K3="Sí existe una área específica para brindar información y atender dudas",1,K3="No, es la misma ventanilla donde se realizan los trámites",0)</f>
        <v>1</v>
      </c>
      <c r="BJ3" s="8" cm="1">
        <f t="array" ref="BJ3">_xlfn.IFS(L3="El mayor número de personas llega a esta oficina conociendo cuáles son los costos, requisitos y tiempos para realizar su trámite",1,L3="El mayor número de personas llega a esta oficina sin conocer cuáles son los costos, requisitos y tiempos para realizar su trámite",0)</f>
        <v>1</v>
      </c>
      <c r="BK3" s="8" cm="1">
        <f t="array" ref="BK3">_xlfn.IFS(M3="Sí",1,M3="No",0)</f>
        <v>1</v>
      </c>
      <c r="BL3" s="8" cm="1">
        <f t="array" ref="BL3">_xlfn.IFS(N3="Sí",1,N3="No recuerdo",0.5,N3="No",0)</f>
        <v>1</v>
      </c>
      <c r="BM3" s="8" cm="1">
        <f t="array" ref="BM3">_xlfn.IFS(O3="Sí",1,O3="No recuerdo",0.5,O3="No",0)</f>
        <v>1</v>
      </c>
      <c r="BN3" s="8" cm="1">
        <f t="array" ref="BN3">_xlfn.IFS(P3="Sí",1,P3="No recuerdo",0.5,P3="No",0)</f>
        <v>1</v>
      </c>
      <c r="BO3" s="8" cm="1">
        <f t="array" ref="BO3">_xlfn.IFS(Q3="Sí",1,Q3="No recuerdo",0.5,Q3="No",0)</f>
        <v>0</v>
      </c>
      <c r="BP3" s="8" cm="1">
        <f t="array" ref="BP3">_xlfn.IFS(R3="Sí",1,R3="No recuerdo",0.5,R3="No",0)</f>
        <v>1</v>
      </c>
      <c r="BQ3" s="8" cm="1">
        <f t="array" ref="BQ3">_xlfn.IFS(S3="Sí",1,S3="No recuerdo",0.5,S3="No",0)</f>
        <v>1</v>
      </c>
      <c r="BR3" s="8" cm="1">
        <f t="array" ref="BR3">_xlfn.IFS(T3="Han sido buenas (me brindaron nuevos conocimientos para cumplir mejor con mis labores)",1,T3="Han sido malas (no me brindaron nuevos conocimientos para cumplir mejor con mis labores",0)</f>
        <v>1</v>
      </c>
      <c r="BS3" s="8" cm="1">
        <f t="array" ref="BS3">_xlfn.IFS(U3="Actualmente considero que no necesito más capacitaciones para desarrollar mis labores de manera eficiente",1,U3="Actualmente considero que necesito más capacitaciones para desarrollar mis labores de manera eficiente",0)</f>
        <v>0</v>
      </c>
      <c r="BT3" s="8" cm="1">
        <f t="array" ref="BT3">_xlfn.IFS(V3="Pienso que mi desempeño es bueno",1,V3="Pienso que mi desempeño no es ni bueno ni malo (regular)",0.5,V3="Pienso que mi desempeño es malo",0)</f>
        <v>0.5</v>
      </c>
      <c r="BU3" s="8" cm="1">
        <f t="array" ref="BU3">_xlfn.IFS(W3="Sí",1,W3="No",0)</f>
        <v>1</v>
      </c>
      <c r="BV3" s="8" cm="1">
        <f t="array" ref="BV3">_xlfn.IFS(X3="Muy eficiente",1,X3="Regular",0.5,X3="Nada eficiente",0)</f>
        <v>1</v>
      </c>
      <c r="BW3" s="8" cm="1">
        <f t="array" ref="BW3">_xlfn.IFS(Y3="Los tiempos de respuesta son cortos",1,Y3="Los tiempos de respuesta son regulares (ni largos ni cortos)",0.5,Y3="Los tiempos de respuesta son largos",0)</f>
        <v>0.5</v>
      </c>
      <c r="BX3" s="8" cm="1">
        <f t="array" ref="BX3">_xlfn.IFS(Z3="La relación es buena",1,Z3="La relación es regular (ni buena ni mala)",0.5,Z3="La relación es mala",0)</f>
        <v>1</v>
      </c>
      <c r="BY3" s="8" cm="1">
        <f t="array" ref="BY3">_xlfn.IFS(AA3="Pienso que las cargas de trabajo se distribuyen de manera equitativa dentro de esta dependencia",1,AA3="Pienso que las cargas de trabajo NO se distribuyen de manera equitativa dentro de esta dependencia",0)</f>
        <v>0</v>
      </c>
      <c r="BZ3" s="8" cm="1">
        <f t="array" ref="BZ3">_xlfn.IFS(AB3="Sí",1,AB3="No",0)</f>
        <v>1</v>
      </c>
      <c r="CA3" s="8" cm="1">
        <f t="array" ref="CA3">_xlfn.IFS(AC3="Las atiende una persona diferente a a la que atiende los trámites presenciales en ventanilla",1,AC3="Las atiende la misma persona que atiende los trámites presenciales en ventanilla",0)</f>
        <v>1</v>
      </c>
      <c r="CB3" s="8" cm="1">
        <f t="array" ref="CB3">_xlfn.IFS(AD3="Siguen un proceso diferente al de una solicitud presencial en ventanilla",1,AD3="Siguen el mismo proceso que el de una solicitud presencial en ventanilla",0)</f>
        <v>1</v>
      </c>
      <c r="CC3" s="8" cm="1">
        <f t="array" ref="CC3">_xlfn.IFS(AE3="Sí",1,AE3="No",0)</f>
        <v>1</v>
      </c>
      <c r="CD3" s="8" cm="1">
        <f t="array" ref="CD3">_xlfn.IFS(AF3="Sí",1,AF3="No",0)</f>
        <v>1</v>
      </c>
      <c r="CE3" s="8" cm="1">
        <f t="array" ref="CE3">_xlfn.IFS(AG3="Sí",1,AG3="No",0)</f>
        <v>1</v>
      </c>
      <c r="CF3" s="8" t="e" cm="1">
        <f t="array" ref="CF3">_xlfn.IFS(AH3="Sí",1,AH3="No",0)</f>
        <v>#N/A</v>
      </c>
      <c r="CG3" s="8" t="e" cm="1">
        <f t="array" ref="CG3">_xlfn.IFS(AI3="El horario es adecuado",1,AI3="El horario debería ampliarse",0)</f>
        <v>#N/A</v>
      </c>
      <c r="CH3" s="8" t="e" cm="1">
        <f t="array" ref="CH3">_xlfn.IFS(AJ3="Es un buen ambiente de trabajo",1,AJ3="Es un mal ambiente de trabajo",0)</f>
        <v>#N/A</v>
      </c>
      <c r="CI3" s="8" t="e" cm="1">
        <f t="array" ref="CI3">_xlfn.IFS(AK3="Mi jefe/jefa es muy abierto (a) y nos escucha para identificar las necesidades y áreas de mejora de la dependencia",1,AK3="Mi jefe/jefa NO es muy abierto (a) y NO nos escucha para identificar las necesidades y áreas de mejora de la dependencia",0)</f>
        <v>#N/A</v>
      </c>
      <c r="CJ3" s="8" t="e" cm="1">
        <f t="array" ref="CJ3">_xlfn.IFS(AL3="De acuerdo",0,AL3="Ni de acuerdo ni en desacuerdo",0.5,AL3="En desacuerdo",1)</f>
        <v>#N/A</v>
      </c>
      <c r="CK3" s="8" t="e" cm="1">
        <f t="array" ref="CK3">_xlfn.IFS(AM3="De acuerdo",1,AM3="Ni de acuerdo ni en desacuerdo",0.5,AM3="En desacuerdo",0)</f>
        <v>#N/A</v>
      </c>
      <c r="CL3" s="8" t="e" cm="1">
        <f t="array" ref="CL3">_xlfn.IFS(AN3="De acuerdo",1,AN3="Ni de acuerdo ni en desacuerdo",0.5,AN3="En desacuerdo",0)</f>
        <v>#N/A</v>
      </c>
      <c r="CM3" s="8" t="e" cm="1">
        <f t="array" ref="CM3">_xlfn.IFS(AO3="De acuerdo",0,AO3="Ni de acuerdo ni en desacuerdo",0.5,AO3="En desacuerdo",1)</f>
        <v>#N/A</v>
      </c>
      <c r="CN3" s="8" t="e" cm="1">
        <f t="array" ref="CN3">_xlfn.IFS(AP3="De acuerdo",0,AP3="Ni de acuerdo ni en desacuerdo",0.5,AP3="En desacuerdo",1)</f>
        <v>#N/A</v>
      </c>
      <c r="CO3" s="8" t="e" cm="1">
        <f t="array" ref="CO3">_xlfn.IFS(AQ3="De acuerdo",1,AQ3="Ni de acuerdo ni en desacuerdo",0.5,AQ3="En desacuerdo",0)</f>
        <v>#N/A</v>
      </c>
      <c r="CP3" s="8" t="e" cm="1">
        <f t="array" ref="CP3">_xlfn.IFS(AR3="De acuerdo",1,AR3="Ni de acuerdo ni en desacuerdo",0.5,AR3="En desacuerdo",0)</f>
        <v>#N/A</v>
      </c>
      <c r="CQ3" s="8" t="e" cm="1">
        <f t="array" ref="CQ3">_xlfn.IFS(AS3="De acuerdo",0,AS3="Ni de acuerdo ni en desacuerdo",0.5,AS3="En desacuerdo",1)</f>
        <v>#N/A</v>
      </c>
      <c r="CR3" s="8" t="e" cm="1">
        <f t="array" ref="CR3">_xlfn.IFS(AT3="De acuerdo",0,AT3="Ni de acuerdo ni en desacuerdo",0.5,AT3="En desacuerdo",1)</f>
        <v>#N/A</v>
      </c>
      <c r="CS3" s="8" t="e" cm="1">
        <f t="array" ref="CS3">_xlfn.IFS(AU3="De acuerdo",0,AU3="Ni de acuerdo ni en desacuerdo",0.5,AU3="En desacuerdo",1)</f>
        <v>#N/A</v>
      </c>
      <c r="CT3" s="25" t="e" cm="1">
        <f t="array" ref="CT3">_xlfn.IFS(AV3="De acuerdo",1,AV3="Ni de acuerdo ni en desacuerdo",0.5,AV3="En desacuerdo",0)</f>
        <v>#N/A</v>
      </c>
      <c r="CU3" s="8" t="e" cm="1">
        <f t="array" ref="CU3">_xlfn.IFS(AW3="De acuerdo",0,AW3="Ni de acuerdo ni en desacuerdo",0.5,AW3="En desacuerdo",1)</f>
        <v>#N/A</v>
      </c>
    </row>
    <row r="4" spans="1:99" x14ac:dyDescent="0.2">
      <c r="A4" s="64">
        <v>114475305633</v>
      </c>
      <c r="B4" s="24" t="s">
        <v>14</v>
      </c>
      <c r="C4" s="24" t="s">
        <v>925</v>
      </c>
      <c r="D4" s="24" t="s">
        <v>851</v>
      </c>
      <c r="E4" s="24" t="s">
        <v>1608</v>
      </c>
      <c r="F4" s="24" t="s">
        <v>828</v>
      </c>
      <c r="G4" s="24" t="s">
        <v>829</v>
      </c>
      <c r="H4" s="24" t="s">
        <v>85</v>
      </c>
      <c r="I4" s="24" t="s">
        <v>95</v>
      </c>
      <c r="J4" s="24" t="s">
        <v>856</v>
      </c>
      <c r="K4" s="24" t="s">
        <v>831</v>
      </c>
      <c r="L4" s="24" t="s">
        <v>832</v>
      </c>
      <c r="M4" s="24" t="s">
        <v>86</v>
      </c>
      <c r="N4" s="24"/>
      <c r="O4" s="24"/>
      <c r="P4" s="24"/>
      <c r="Q4" s="24"/>
      <c r="R4" s="24"/>
      <c r="S4" s="24"/>
      <c r="T4" s="24"/>
      <c r="U4" s="24" t="s">
        <v>859</v>
      </c>
      <c r="V4" s="24" t="s">
        <v>836</v>
      </c>
      <c r="W4" s="24"/>
      <c r="X4" s="24" t="s">
        <v>183</v>
      </c>
      <c r="Y4" s="24" t="s">
        <v>1615</v>
      </c>
      <c r="Z4" s="24" t="s">
        <v>839</v>
      </c>
      <c r="AA4" s="24" t="s">
        <v>863</v>
      </c>
      <c r="AB4" s="24" t="s">
        <v>86</v>
      </c>
      <c r="AC4" s="24"/>
      <c r="AD4" s="24"/>
      <c r="AE4" s="24" t="s">
        <v>85</v>
      </c>
      <c r="AF4" s="24" t="s">
        <v>86</v>
      </c>
      <c r="AG4" s="24" t="s">
        <v>86</v>
      </c>
      <c r="AH4" s="24" t="s">
        <v>86</v>
      </c>
      <c r="AI4" s="24" t="s">
        <v>843</v>
      </c>
      <c r="AJ4" s="24" t="s">
        <v>1616</v>
      </c>
      <c r="AK4" s="24" t="s">
        <v>919</v>
      </c>
      <c r="AL4" s="24" t="s">
        <v>847</v>
      </c>
      <c r="AM4" s="24" t="s">
        <v>847</v>
      </c>
      <c r="AN4" s="24" t="s">
        <v>847</v>
      </c>
      <c r="AO4" s="24" t="s">
        <v>848</v>
      </c>
      <c r="AP4" s="24" t="s">
        <v>848</v>
      </c>
      <c r="AQ4" s="24" t="s">
        <v>847</v>
      </c>
      <c r="AR4" s="24" t="s">
        <v>847</v>
      </c>
      <c r="AS4" s="24" t="s">
        <v>848</v>
      </c>
      <c r="AT4" s="24" t="s">
        <v>848</v>
      </c>
      <c r="AU4" s="24" t="s">
        <v>848</v>
      </c>
      <c r="AV4" s="24" t="s">
        <v>870</v>
      </c>
      <c r="AW4" s="24" t="s">
        <v>848</v>
      </c>
      <c r="AY4" s="17">
        <v>114475305633</v>
      </c>
      <c r="AZ4" s="24" t="s">
        <v>14</v>
      </c>
      <c r="BA4" s="8" cm="1">
        <f t="array" ref="BA4">_xlfn.IFS(C4="Mucho",1,C4="Más o menos",0.5,C4="Nada",0)</f>
        <v>0.5</v>
      </c>
      <c r="BB4" s="8" cm="1">
        <f t="array" ref="BB4">_xlfn.IFS(D4="No",1,D4="No estoy segura/seguro",0.5,D4="Sí",0)</f>
        <v>0.5</v>
      </c>
      <c r="BC4" s="8" cm="1">
        <f t="array" ref="BC4">_xlfn.IFS(E4="Es poco",1,E4="Es normal (ni mucho ni poco)",0.5,E4="Es mucho",0)</f>
        <v>0</v>
      </c>
      <c r="BD4" s="8" cm="1">
        <f t="array" ref="BD4">_xlfn.IFS(F4="Son pocos",1,F4="Son los necesarios (ni muchos ni pocos)",0.5,F4="Son muchos",0)</f>
        <v>0.5</v>
      </c>
      <c r="BE4" s="8" cm="1">
        <f t="array" ref="BE4">_xlfn.IFS(G4="Es económico",1,G4="Es justo (ni mucho ni poco)",0.5,G4="Es caro",0)</f>
        <v>0.5</v>
      </c>
      <c r="BF4" s="8" cm="1">
        <f t="array" ref="BF4">_xlfn.IFS(H4="No",1,H4="Sí",0)</f>
        <v>0</v>
      </c>
      <c r="BG4" s="8" cm="1">
        <f t="array" ref="BG4">_xlfn.IFS(I4="Sí",1,I4="No sé",0.5,I4="No",0)</f>
        <v>0.5</v>
      </c>
      <c r="BH4" s="8" cm="1">
        <f t="array" ref="BH4">_xlfn.IFS(J4="El número de personal para atender los trámites en esta dependencia es suficiente",1,J4="Necesitamos más personal para atender los trámites en esta dependencia",0)</f>
        <v>0</v>
      </c>
      <c r="BI4" s="8" cm="1">
        <f t="array" ref="BI4">_xlfn.IFS(K4="Sí existe una área específica para brindar información y atender dudas",1,K4="No, es la misma ventanilla donde se realizan los trámites",0)</f>
        <v>1</v>
      </c>
      <c r="BJ4" s="8" cm="1">
        <f t="array" ref="BJ4">_xlfn.IFS(L4="El mayor número de personas llega a esta oficina conociendo cuáles son los costos, requisitos y tiempos para realizar su trámite",1,L4="El mayor número de personas llega a esta oficina sin conocer cuáles son los costos, requisitos y tiempos para realizar su trámite",0)</f>
        <v>0</v>
      </c>
      <c r="BK4" s="8" cm="1">
        <f t="array" ref="BK4">_xlfn.IFS(M4="Sí",1,M4="No",0)</f>
        <v>0</v>
      </c>
      <c r="BL4" s="8" t="e" cm="1">
        <f t="array" ref="BL4">_xlfn.IFS(N4="Sí",1,N4="No recuerdo",0.5,N4="No",0)</f>
        <v>#N/A</v>
      </c>
      <c r="BM4" s="8" t="e" cm="1">
        <f t="array" ref="BM4">_xlfn.IFS(O4="Sí",1,O4="No recuerdo",0.5,O4="No",0)</f>
        <v>#N/A</v>
      </c>
      <c r="BN4" s="8" t="e" cm="1">
        <f t="array" ref="BN4">_xlfn.IFS(P4="Sí",1,P4="No recuerdo",0.5,P4="No",0)</f>
        <v>#N/A</v>
      </c>
      <c r="BO4" s="8" t="e" cm="1">
        <f t="array" ref="BO4">_xlfn.IFS(Q4="Sí",1,Q4="No recuerdo",0.5,Q4="No",0)</f>
        <v>#N/A</v>
      </c>
      <c r="BP4" s="8" t="e" cm="1">
        <f t="array" ref="BP4">_xlfn.IFS(R4="Sí",1,R4="No recuerdo",0.5,R4="No",0)</f>
        <v>#N/A</v>
      </c>
      <c r="BQ4" s="8" t="e" cm="1">
        <f t="array" ref="BQ4">_xlfn.IFS(S4="Sí",1,S4="No recuerdo",0.5,S4="No",0)</f>
        <v>#N/A</v>
      </c>
      <c r="BR4" s="8" t="e" cm="1">
        <f t="array" ref="BR4">_xlfn.IFS(T4="Han sido buenas (me brindaron nuevos conocimientos para cumplir mejor con mis labores)",1,T4="Han sido malas (no me brindaron nuevos conocimientos para cumplir mejor con mis labores",0)</f>
        <v>#N/A</v>
      </c>
      <c r="BS4" s="8" cm="1">
        <f t="array" ref="BS4">_xlfn.IFS(U4="Actualmente considero que no necesito más capacitaciones para desarrollar mis labores de manera eficiente",1,U4="Actualmente considero que necesito más capacitaciones para desarrollar mis labores de manera eficiente",0)</f>
        <v>0</v>
      </c>
      <c r="BT4" s="8" cm="1">
        <f t="array" ref="BT4">_xlfn.IFS(V4="Pienso que mi desempeño es bueno",1,V4="Pienso que mi desempeño no es ni bueno ni malo (regular)",0.5,V4="Pienso que mi desempeño es malo",0)</f>
        <v>1</v>
      </c>
      <c r="BU4" s="8" t="e" cm="1">
        <f t="array" ref="BU4">_xlfn.IFS(W4="Sí",1,W4="No",0)</f>
        <v>#N/A</v>
      </c>
      <c r="BV4" s="8" cm="1">
        <f t="array" ref="BV4">_xlfn.IFS(X4="Muy eficiente",1,X4="Regular",0.5,X4="Nada eficiente",0)</f>
        <v>0.5</v>
      </c>
      <c r="BW4" s="8" cm="1">
        <f t="array" ref="BW4">_xlfn.IFS(Y4="Los tiempos de respuesta son cortos",1,Y4="Los tiempos de respuesta son regulares (ni largos ni cortos)",0.5,Y4="Los tiempos de respuesta son largos",0)</f>
        <v>0</v>
      </c>
      <c r="BX4" s="8" cm="1">
        <f t="array" ref="BX4">_xlfn.IFS(Z4="La relación es buena",1,Z4="La relación es regular (ni buena ni mala)",0.5,Z4="La relación es mala",0)</f>
        <v>1</v>
      </c>
      <c r="BY4" s="8" cm="1">
        <f t="array" ref="BY4">_xlfn.IFS(AA4="Pienso que las cargas de trabajo se distribuyen de manera equitativa dentro de esta dependencia",1,AA4="Pienso que las cargas de trabajo NO se distribuyen de manera equitativa dentro de esta dependencia",0)</f>
        <v>0</v>
      </c>
      <c r="BZ4" s="8" cm="1">
        <f t="array" ref="BZ4">_xlfn.IFS(AB4="Sí",1,AB4="No",0)</f>
        <v>0</v>
      </c>
      <c r="CA4" s="8" t="e" cm="1">
        <f t="array" ref="CA4">_xlfn.IFS(AC4="Las atiende una persona diferente a a la que atiende los trámites presenciales en ventanilla",1,AC4="Las atiende la misma persona que atiende los trámites presenciales en ventanilla",0)</f>
        <v>#N/A</v>
      </c>
      <c r="CB4" s="8" t="e" cm="1">
        <f t="array" ref="CB4">_xlfn.IFS(AD4="Siguen un proceso diferente al de una solicitud presencial en ventanilla",1,AD4="Siguen el mismo proceso que el de una solicitud presencial en ventanilla",0)</f>
        <v>#N/A</v>
      </c>
      <c r="CC4" s="8" cm="1">
        <f t="array" ref="CC4">_xlfn.IFS(AE4="Sí",1,AE4="No",0)</f>
        <v>1</v>
      </c>
      <c r="CD4" s="8" cm="1">
        <f t="array" ref="CD4">_xlfn.IFS(AF4="Sí",1,AF4="No",0)</f>
        <v>0</v>
      </c>
      <c r="CE4" s="8" cm="1">
        <f t="array" ref="CE4">_xlfn.IFS(AG4="Sí",1,AG4="No",0)</f>
        <v>0</v>
      </c>
      <c r="CF4" s="8" cm="1">
        <f t="array" ref="CF4">_xlfn.IFS(AH4="Sí",1,AH4="No",0)</f>
        <v>0</v>
      </c>
      <c r="CG4" s="8" cm="1">
        <f t="array" ref="CG4">_xlfn.IFS(AI4="El horario es adecuado",1,AI4="El horario debería ampliarse",0)</f>
        <v>1</v>
      </c>
      <c r="CH4" s="8" cm="1">
        <f t="array" ref="CH4">_xlfn.IFS(AJ4="Es un buen ambiente de trabajo",1,AJ4="Es un mal ambiente de trabajo",0)</f>
        <v>0</v>
      </c>
      <c r="CI4" s="8" cm="1">
        <f t="array" ref="CI4">_xlfn.IFS(AK4="Mi jefe/jefa es muy abierto (a) y nos escucha para identificar las necesidades y áreas de mejora de la dependencia",1,AK4="Mi jefe/jefa NO es muy abierto (a) y NO nos escucha para identificar las necesidades y áreas de mejora de la dependencia",0)</f>
        <v>0</v>
      </c>
      <c r="CJ4" s="8" cm="1">
        <f t="array" ref="CJ4">_xlfn.IFS(AL4="De acuerdo",0,AL4="Ni de acuerdo ni en desacuerdo",0.5,AL4="En desacuerdo",1)</f>
        <v>0</v>
      </c>
      <c r="CK4" s="8" cm="1">
        <f t="array" ref="CK4">_xlfn.IFS(AM4="De acuerdo",1,AM4="Ni de acuerdo ni en desacuerdo",0.5,AM4="En desacuerdo",0)</f>
        <v>1</v>
      </c>
      <c r="CL4" s="8" cm="1">
        <f t="array" ref="CL4">_xlfn.IFS(AN4="De acuerdo",1,AN4="Ni de acuerdo ni en desacuerdo",0.5,AN4="En desacuerdo",0)</f>
        <v>1</v>
      </c>
      <c r="CM4" s="8" cm="1">
        <f t="array" ref="CM4">_xlfn.IFS(AO4="De acuerdo",0,AO4="Ni de acuerdo ni en desacuerdo",0.5,AO4="En desacuerdo",1)</f>
        <v>1</v>
      </c>
      <c r="CN4" s="8" cm="1">
        <f t="array" ref="CN4">_xlfn.IFS(AP4="De acuerdo",0,AP4="Ni de acuerdo ni en desacuerdo",0.5,AP4="En desacuerdo",1)</f>
        <v>1</v>
      </c>
      <c r="CO4" s="8" cm="1">
        <f t="array" ref="CO4">_xlfn.IFS(AQ4="De acuerdo",1,AQ4="Ni de acuerdo ni en desacuerdo",0.5,AQ4="En desacuerdo",0)</f>
        <v>1</v>
      </c>
      <c r="CP4" s="8" cm="1">
        <f t="array" ref="CP4">_xlfn.IFS(AR4="De acuerdo",1,AR4="Ni de acuerdo ni en desacuerdo",0.5,AR4="En desacuerdo",0)</f>
        <v>1</v>
      </c>
      <c r="CQ4" s="8" cm="1">
        <f t="array" ref="CQ4">_xlfn.IFS(AS4="De acuerdo",0,AS4="Ni de acuerdo ni en desacuerdo",0.5,AS4="En desacuerdo",1)</f>
        <v>1</v>
      </c>
      <c r="CR4" s="8" cm="1">
        <f t="array" ref="CR4">_xlfn.IFS(AT4="De acuerdo",0,AT4="Ni de acuerdo ni en desacuerdo",0.5,AT4="En desacuerdo",1)</f>
        <v>1</v>
      </c>
      <c r="CS4" s="8" cm="1">
        <f t="array" ref="CS4">_xlfn.IFS(AU4="De acuerdo",0,AU4="Ni de acuerdo ni en desacuerdo",0.5,AU4="En desacuerdo",1)</f>
        <v>1</v>
      </c>
      <c r="CT4" s="25" cm="1">
        <f t="array" ref="CT4">_xlfn.IFS(AV4="De acuerdo",1,AV4="Ni de acuerdo ni en desacuerdo",0.5,AV4="En desacuerdo",0)</f>
        <v>0.5</v>
      </c>
      <c r="CU4" s="8" cm="1">
        <f t="array" ref="CU4">_xlfn.IFS(AW4="De acuerdo",0,AW4="Ni de acuerdo ni en desacuerdo",0.5,AW4="En desacuerdo",1)</f>
        <v>1</v>
      </c>
    </row>
    <row r="5" spans="1:99" x14ac:dyDescent="0.2">
      <c r="A5" s="64">
        <v>114475265731</v>
      </c>
      <c r="B5" s="24" t="s">
        <v>14</v>
      </c>
      <c r="C5" s="24" t="s">
        <v>116</v>
      </c>
      <c r="D5" s="24" t="s">
        <v>851</v>
      </c>
      <c r="E5" s="24" t="s">
        <v>1608</v>
      </c>
      <c r="F5" s="24" t="s">
        <v>828</v>
      </c>
      <c r="G5" s="24" t="s">
        <v>829</v>
      </c>
      <c r="H5" s="24" t="s">
        <v>85</v>
      </c>
      <c r="I5" s="24" t="s">
        <v>86</v>
      </c>
      <c r="J5" s="24" t="s">
        <v>856</v>
      </c>
      <c r="K5" s="24" t="s">
        <v>883</v>
      </c>
      <c r="L5" s="24" t="s">
        <v>867</v>
      </c>
      <c r="M5" s="24" t="s">
        <v>86</v>
      </c>
      <c r="N5" s="24"/>
      <c r="O5" s="24"/>
      <c r="P5" s="24"/>
      <c r="Q5" s="24"/>
      <c r="R5" s="24"/>
      <c r="S5" s="24"/>
      <c r="T5" s="24"/>
      <c r="U5" s="24" t="s">
        <v>859</v>
      </c>
      <c r="V5" s="24" t="s">
        <v>836</v>
      </c>
      <c r="W5" s="24"/>
      <c r="X5" s="24" t="s">
        <v>1619</v>
      </c>
      <c r="Y5" s="24" t="s">
        <v>861</v>
      </c>
      <c r="Z5" s="24" t="s">
        <v>862</v>
      </c>
      <c r="AA5" s="24" t="s">
        <v>863</v>
      </c>
      <c r="AB5" s="24" t="s">
        <v>85</v>
      </c>
      <c r="AC5" s="24" t="s">
        <v>841</v>
      </c>
      <c r="AD5" s="24" t="s">
        <v>885</v>
      </c>
      <c r="AE5" s="24" t="s">
        <v>85</v>
      </c>
      <c r="AF5" s="24" t="s">
        <v>86</v>
      </c>
      <c r="AG5" s="24" t="s">
        <v>86</v>
      </c>
      <c r="AH5" s="24" t="s">
        <v>86</v>
      </c>
      <c r="AI5" s="24" t="s">
        <v>843</v>
      </c>
      <c r="AJ5" s="24" t="s">
        <v>1616</v>
      </c>
      <c r="AK5" s="24" t="s">
        <v>845</v>
      </c>
      <c r="AL5" s="24" t="s">
        <v>848</v>
      </c>
      <c r="AM5" s="24" t="s">
        <v>847</v>
      </c>
      <c r="AN5" s="24" t="s">
        <v>847</v>
      </c>
      <c r="AO5" s="24" t="s">
        <v>848</v>
      </c>
      <c r="AP5" s="24" t="s">
        <v>870</v>
      </c>
      <c r="AQ5" s="24" t="s">
        <v>847</v>
      </c>
      <c r="AR5" s="24" t="s">
        <v>847</v>
      </c>
      <c r="AS5" s="24" t="s">
        <v>848</v>
      </c>
      <c r="AT5" s="24" t="s">
        <v>848</v>
      </c>
      <c r="AU5" s="24" t="s">
        <v>848</v>
      </c>
      <c r="AV5" s="24" t="s">
        <v>847</v>
      </c>
      <c r="AW5" s="24" t="s">
        <v>848</v>
      </c>
      <c r="AY5" s="17">
        <v>114475265731</v>
      </c>
      <c r="AZ5" s="24" t="s">
        <v>14</v>
      </c>
      <c r="BA5" s="8" cm="1">
        <f t="array" ref="BA5">_xlfn.IFS(C5="Mucho",1,C5="Más o menos",0.5,C5="Nada",0)</f>
        <v>1</v>
      </c>
      <c r="BB5" s="8" cm="1">
        <f t="array" ref="BB5">_xlfn.IFS(D5="No",1,D5="No estoy segura/seguro",0.5,D5="Sí",0)</f>
        <v>0.5</v>
      </c>
      <c r="BC5" s="8" cm="1">
        <f t="array" ref="BC5">_xlfn.IFS(E5="Es poco",1,E5="Es normal (ni mucho ni poco)",0.5,E5="Es mucho",0)</f>
        <v>0</v>
      </c>
      <c r="BD5" s="8" cm="1">
        <f t="array" ref="BD5">_xlfn.IFS(F5="Son pocos",1,F5="Son los necesarios (ni muchos ni pocos)",0.5,F5="Son muchos",0)</f>
        <v>0.5</v>
      </c>
      <c r="BE5" s="8" cm="1">
        <f t="array" ref="BE5">_xlfn.IFS(G5="Es económico",1,G5="Es justo (ni mucho ni poco)",0.5,G5="Es caro",0)</f>
        <v>0.5</v>
      </c>
      <c r="BF5" s="8" cm="1">
        <f t="array" ref="BF5">_xlfn.IFS(H5="No",1,H5="Sí",0)</f>
        <v>0</v>
      </c>
      <c r="BG5" s="8" cm="1">
        <f t="array" ref="BG5">_xlfn.IFS(I5="Sí",1,I5="No sé",0.5,I5="No",0)</f>
        <v>0</v>
      </c>
      <c r="BH5" s="8" cm="1">
        <f t="array" ref="BH5">_xlfn.IFS(J5="El número de personal para atender los trámites en esta dependencia es suficiente",1,J5="Necesitamos más personal para atender los trámites en esta dependencia",0)</f>
        <v>0</v>
      </c>
      <c r="BI5" s="8" cm="1">
        <f t="array" ref="BI5">_xlfn.IFS(K5="Sí existe una área específica para brindar información y atender dudas",1,K5="No, es la misma ventanilla donde se realizan los trámites",0)</f>
        <v>0</v>
      </c>
      <c r="BJ5" s="8" cm="1">
        <f t="array" ref="BJ5">_xlfn.IFS(L5="El mayor número de personas llega a esta oficina conociendo cuáles son los costos, requisitos y tiempos para realizar su trámite",1,L5="El mayor número de personas llega a esta oficina sin conocer cuáles son los costos, requisitos y tiempos para realizar su trámite",0)</f>
        <v>1</v>
      </c>
      <c r="BK5" s="8" cm="1">
        <f t="array" ref="BK5">_xlfn.IFS(M5="Sí",1,M5="No",0)</f>
        <v>0</v>
      </c>
      <c r="BL5" s="8" t="e" cm="1">
        <f t="array" ref="BL5">_xlfn.IFS(N5="Sí",1,N5="No recuerdo",0.5,N5="No",0)</f>
        <v>#N/A</v>
      </c>
      <c r="BM5" s="8" t="e" cm="1">
        <f t="array" ref="BM5">_xlfn.IFS(O5="Sí",1,O5="No recuerdo",0.5,O5="No",0)</f>
        <v>#N/A</v>
      </c>
      <c r="BN5" s="8" t="e" cm="1">
        <f t="array" ref="BN5">_xlfn.IFS(P5="Sí",1,P5="No recuerdo",0.5,P5="No",0)</f>
        <v>#N/A</v>
      </c>
      <c r="BO5" s="8" t="e" cm="1">
        <f t="array" ref="BO5">_xlfn.IFS(Q5="Sí",1,Q5="No recuerdo",0.5,Q5="No",0)</f>
        <v>#N/A</v>
      </c>
      <c r="BP5" s="8" t="e" cm="1">
        <f t="array" ref="BP5">_xlfn.IFS(R5="Sí",1,R5="No recuerdo",0.5,R5="No",0)</f>
        <v>#N/A</v>
      </c>
      <c r="BQ5" s="8" t="e" cm="1">
        <f t="array" ref="BQ5">_xlfn.IFS(S5="Sí",1,S5="No recuerdo",0.5,S5="No",0)</f>
        <v>#N/A</v>
      </c>
      <c r="BR5" s="8" t="e" cm="1">
        <f t="array" ref="BR5">_xlfn.IFS(T5="Han sido buenas (me brindaron nuevos conocimientos para cumplir mejor con mis labores)",1,T5="Han sido malas (no me brindaron nuevos conocimientos para cumplir mejor con mis labores",0)</f>
        <v>#N/A</v>
      </c>
      <c r="BS5" s="8" cm="1">
        <f t="array" ref="BS5">_xlfn.IFS(U5="Actualmente considero que no necesito más capacitaciones para desarrollar mis labores de manera eficiente",1,U5="Actualmente considero que necesito más capacitaciones para desarrollar mis labores de manera eficiente",0)</f>
        <v>0</v>
      </c>
      <c r="BT5" s="8" cm="1">
        <f t="array" ref="BT5">_xlfn.IFS(V5="Pienso que mi desempeño es bueno",1,V5="Pienso que mi desempeño no es ni bueno ni malo (regular)",0.5,V5="Pienso que mi desempeño es malo",0)</f>
        <v>1</v>
      </c>
      <c r="BU5" s="8" t="e" cm="1">
        <f t="array" ref="BU5">_xlfn.IFS(W5="Sí",1,W5="No",0)</f>
        <v>#N/A</v>
      </c>
      <c r="BV5" s="8" cm="1">
        <f t="array" ref="BV5">_xlfn.IFS(X5="Muy eficiente",1,X5="Regular",0.5,X5="Nada eficiente",0)</f>
        <v>0</v>
      </c>
      <c r="BW5" s="8" cm="1">
        <f t="array" ref="BW5">_xlfn.IFS(Y5="Los tiempos de respuesta son cortos",1,Y5="Los tiempos de respuesta son regulares (ni largos ni cortos)",0.5,Y5="Los tiempos de respuesta son largos",0)</f>
        <v>0.5</v>
      </c>
      <c r="BX5" s="8" cm="1">
        <f t="array" ref="BX5">_xlfn.IFS(Z5="La relación es buena",1,Z5="La relación es regular (ni buena ni mala)",0.5,Z5="La relación es mala",0)</f>
        <v>0.5</v>
      </c>
      <c r="BY5" s="8" cm="1">
        <f t="array" ref="BY5">_xlfn.IFS(AA5="Pienso que las cargas de trabajo se distribuyen de manera equitativa dentro de esta dependencia",1,AA5="Pienso que las cargas de trabajo NO se distribuyen de manera equitativa dentro de esta dependencia",0)</f>
        <v>0</v>
      </c>
      <c r="BZ5" s="8" cm="1">
        <f t="array" ref="BZ5">_xlfn.IFS(AB5="Sí",1,AB5="No",0)</f>
        <v>1</v>
      </c>
      <c r="CA5" s="8" cm="1">
        <f t="array" ref="CA5">_xlfn.IFS(AC5="Las atiende una persona diferente a a la que atiende los trámites presenciales en ventanilla",1,AC5="Las atiende la misma persona que atiende los trámites presenciales en ventanilla",0)</f>
        <v>1</v>
      </c>
      <c r="CB5" s="8" cm="1">
        <f t="array" ref="CB5">_xlfn.IFS(AD5="Siguen un proceso diferente al de una solicitud presencial en ventanilla",1,AD5="Siguen el mismo proceso que el de una solicitud presencial en ventanilla",0)</f>
        <v>1</v>
      </c>
      <c r="CC5" s="8" cm="1">
        <f t="array" ref="CC5">_xlfn.IFS(AE5="Sí",1,AE5="No",0)</f>
        <v>1</v>
      </c>
      <c r="CD5" s="8" cm="1">
        <f t="array" ref="CD5">_xlfn.IFS(AF5="Sí",1,AF5="No",0)</f>
        <v>0</v>
      </c>
      <c r="CE5" s="8" cm="1">
        <f t="array" ref="CE5">_xlfn.IFS(AG5="Sí",1,AG5="No",0)</f>
        <v>0</v>
      </c>
      <c r="CF5" s="8" cm="1">
        <f t="array" ref="CF5">_xlfn.IFS(AH5="Sí",1,AH5="No",0)</f>
        <v>0</v>
      </c>
      <c r="CG5" s="8" cm="1">
        <f t="array" ref="CG5">_xlfn.IFS(AI5="El horario es adecuado",1,AI5="El horario debería ampliarse",0)</f>
        <v>1</v>
      </c>
      <c r="CH5" s="8" cm="1">
        <f t="array" ref="CH5">_xlfn.IFS(AJ5="Es un buen ambiente de trabajo",1,AJ5="Es un mal ambiente de trabajo",0)</f>
        <v>0</v>
      </c>
      <c r="CI5" s="8" cm="1">
        <f t="array" ref="CI5">_xlfn.IFS(AK5="Mi jefe/jefa es muy abierto (a) y nos escucha para identificar las necesidades y áreas de mejora de la dependencia",1,AK5="Mi jefe/jefa NO es muy abierto (a) y NO nos escucha para identificar las necesidades y áreas de mejora de la dependencia",0)</f>
        <v>1</v>
      </c>
      <c r="CJ5" s="8" cm="1">
        <f t="array" ref="CJ5">_xlfn.IFS(AL5="De acuerdo",0,AL5="Ni de acuerdo ni en desacuerdo",0.5,AL5="En desacuerdo",1)</f>
        <v>1</v>
      </c>
      <c r="CK5" s="8" cm="1">
        <f t="array" ref="CK5">_xlfn.IFS(AM5="De acuerdo",1,AM5="Ni de acuerdo ni en desacuerdo",0.5,AM5="En desacuerdo",0)</f>
        <v>1</v>
      </c>
      <c r="CL5" s="8" cm="1">
        <f t="array" ref="CL5">_xlfn.IFS(AN5="De acuerdo",1,AN5="Ni de acuerdo ni en desacuerdo",0.5,AN5="En desacuerdo",0)</f>
        <v>1</v>
      </c>
      <c r="CM5" s="8" cm="1">
        <f t="array" ref="CM5">_xlfn.IFS(AO5="De acuerdo",0,AO5="Ni de acuerdo ni en desacuerdo",0.5,AO5="En desacuerdo",1)</f>
        <v>1</v>
      </c>
      <c r="CN5" s="8" cm="1">
        <f t="array" ref="CN5">_xlfn.IFS(AP5="De acuerdo",0,AP5="Ni de acuerdo ni en desacuerdo",0.5,AP5="En desacuerdo",1)</f>
        <v>0.5</v>
      </c>
      <c r="CO5" s="8" cm="1">
        <f t="array" ref="CO5">_xlfn.IFS(AQ5="De acuerdo",1,AQ5="Ni de acuerdo ni en desacuerdo",0.5,AQ5="En desacuerdo",0)</f>
        <v>1</v>
      </c>
      <c r="CP5" s="8" cm="1">
        <f t="array" ref="CP5">_xlfn.IFS(AR5="De acuerdo",1,AR5="Ni de acuerdo ni en desacuerdo",0.5,AR5="En desacuerdo",0)</f>
        <v>1</v>
      </c>
      <c r="CQ5" s="8" cm="1">
        <f t="array" ref="CQ5">_xlfn.IFS(AS5="De acuerdo",0,AS5="Ni de acuerdo ni en desacuerdo",0.5,AS5="En desacuerdo",1)</f>
        <v>1</v>
      </c>
      <c r="CR5" s="8" cm="1">
        <f t="array" ref="CR5">_xlfn.IFS(AT5="De acuerdo",0,AT5="Ni de acuerdo ni en desacuerdo",0.5,AT5="En desacuerdo",1)</f>
        <v>1</v>
      </c>
      <c r="CS5" s="8" cm="1">
        <f t="array" ref="CS5">_xlfn.IFS(AU5="De acuerdo",0,AU5="Ni de acuerdo ni en desacuerdo",0.5,AU5="En desacuerdo",1)</f>
        <v>1</v>
      </c>
      <c r="CT5" s="25" cm="1">
        <f t="array" ref="CT5">_xlfn.IFS(AV5="De acuerdo",1,AV5="Ni de acuerdo ni en desacuerdo",0.5,AV5="En desacuerdo",0)</f>
        <v>1</v>
      </c>
      <c r="CU5" s="8" cm="1">
        <f t="array" ref="CU5">_xlfn.IFS(AW5="De acuerdo",0,AW5="Ni de acuerdo ni en desacuerdo",0.5,AW5="En desacuerdo",1)</f>
        <v>1</v>
      </c>
    </row>
    <row r="6" spans="1:99" x14ac:dyDescent="0.2">
      <c r="A6" s="64">
        <v>114473388562</v>
      </c>
      <c r="B6" s="24" t="s">
        <v>14</v>
      </c>
      <c r="C6" s="24" t="s">
        <v>116</v>
      </c>
      <c r="D6" s="24" t="s">
        <v>86</v>
      </c>
      <c r="E6" s="24" t="s">
        <v>827</v>
      </c>
      <c r="F6" s="24" t="s">
        <v>828</v>
      </c>
      <c r="G6" s="24" t="s">
        <v>829</v>
      </c>
      <c r="H6" s="24" t="s">
        <v>86</v>
      </c>
      <c r="I6" s="24" t="s">
        <v>85</v>
      </c>
      <c r="J6" s="24" t="s">
        <v>856</v>
      </c>
      <c r="K6" s="24" t="s">
        <v>831</v>
      </c>
      <c r="L6" s="24" t="s">
        <v>832</v>
      </c>
      <c r="M6" s="24" t="s">
        <v>85</v>
      </c>
      <c r="N6" s="24" t="s">
        <v>85</v>
      </c>
      <c r="O6" s="24" t="s">
        <v>85</v>
      </c>
      <c r="P6" s="24" t="s">
        <v>85</v>
      </c>
      <c r="Q6" s="24" t="s">
        <v>85</v>
      </c>
      <c r="R6" s="24" t="s">
        <v>85</v>
      </c>
      <c r="S6" s="24" t="s">
        <v>85</v>
      </c>
      <c r="T6" s="24" t="s">
        <v>834</v>
      </c>
      <c r="U6" s="24" t="s">
        <v>859</v>
      </c>
      <c r="V6" s="24" t="s">
        <v>836</v>
      </c>
      <c r="W6" s="24"/>
      <c r="X6" s="24" t="s">
        <v>837</v>
      </c>
      <c r="Y6" s="24" t="s">
        <v>861</v>
      </c>
      <c r="Z6" s="24" t="s">
        <v>839</v>
      </c>
      <c r="AA6" s="24" t="s">
        <v>840</v>
      </c>
      <c r="AB6" s="24" t="s">
        <v>85</v>
      </c>
      <c r="AC6" s="24" t="s">
        <v>841</v>
      </c>
      <c r="AD6" s="24" t="s">
        <v>885</v>
      </c>
      <c r="AE6" s="24" t="s">
        <v>85</v>
      </c>
      <c r="AF6" s="24" t="s">
        <v>85</v>
      </c>
      <c r="AG6" s="24" t="s">
        <v>85</v>
      </c>
      <c r="AH6" s="24" t="s">
        <v>85</v>
      </c>
      <c r="AI6" s="24" t="s">
        <v>843</v>
      </c>
      <c r="AJ6" s="24" t="s">
        <v>844</v>
      </c>
      <c r="AK6" s="24" t="s">
        <v>845</v>
      </c>
      <c r="AL6" s="24" t="s">
        <v>848</v>
      </c>
      <c r="AM6" s="24" t="s">
        <v>847</v>
      </c>
      <c r="AN6" s="24" t="s">
        <v>847</v>
      </c>
      <c r="AO6" s="24" t="s">
        <v>848</v>
      </c>
      <c r="AP6" s="24" t="s">
        <v>848</v>
      </c>
      <c r="AQ6" s="24" t="s">
        <v>847</v>
      </c>
      <c r="AR6" s="24" t="s">
        <v>847</v>
      </c>
      <c r="AS6" s="24" t="s">
        <v>848</v>
      </c>
      <c r="AT6" s="24" t="s">
        <v>848</v>
      </c>
      <c r="AU6" s="24" t="s">
        <v>848</v>
      </c>
      <c r="AV6" s="24" t="s">
        <v>847</v>
      </c>
      <c r="AW6" s="24" t="s">
        <v>848</v>
      </c>
      <c r="AY6" s="17">
        <v>114473388562</v>
      </c>
      <c r="AZ6" s="24" t="s">
        <v>14</v>
      </c>
      <c r="BA6" s="8" cm="1">
        <f t="array" ref="BA6">_xlfn.IFS(C6="Mucho",1,C6="Más o menos",0.5,C6="Nada",0)</f>
        <v>1</v>
      </c>
      <c r="BB6" s="8" cm="1">
        <f t="array" ref="BB6">_xlfn.IFS(D6="No",1,D6="No estoy segura/seguro",0.5,D6="Sí",0)</f>
        <v>1</v>
      </c>
      <c r="BC6" s="8" cm="1">
        <f t="array" ref="BC6">_xlfn.IFS(E6="Es poco",1,E6="Es normal (ni mucho ni poco)",0.5,E6="Es mucho",0)</f>
        <v>0.5</v>
      </c>
      <c r="BD6" s="8" cm="1">
        <f t="array" ref="BD6">_xlfn.IFS(F6="Son pocos",1,F6="Son los necesarios (ni muchos ni pocos)",0.5,F6="Son muchos",0)</f>
        <v>0.5</v>
      </c>
      <c r="BE6" s="8" cm="1">
        <f t="array" ref="BE6">_xlfn.IFS(G6="Es económico",1,G6="Es justo (ni mucho ni poco)",0.5,G6="Es caro",0)</f>
        <v>0.5</v>
      </c>
      <c r="BF6" s="8" cm="1">
        <f t="array" ref="BF6">_xlfn.IFS(H6="No",1,H6="Sí",0)</f>
        <v>1</v>
      </c>
      <c r="BG6" s="8" cm="1">
        <f t="array" ref="BG6">_xlfn.IFS(I6="Sí",1,I6="No sé",0.5,I6="No",0)</f>
        <v>1</v>
      </c>
      <c r="BH6" s="8" cm="1">
        <f t="array" ref="BH6">_xlfn.IFS(J6="El número de personal para atender los trámites en esta dependencia es suficiente",1,J6="Necesitamos más personal para atender los trámites en esta dependencia",0)</f>
        <v>0</v>
      </c>
      <c r="BI6" s="8" cm="1">
        <f t="array" ref="BI6">_xlfn.IFS(K6="Sí existe una área específica para brindar información y atender dudas",1,K6="No, es la misma ventanilla donde se realizan los trámites",0)</f>
        <v>1</v>
      </c>
      <c r="BJ6" s="8" cm="1">
        <f t="array" ref="BJ6">_xlfn.IFS(L6="El mayor número de personas llega a esta oficina conociendo cuáles son los costos, requisitos y tiempos para realizar su trámite",1,L6="El mayor número de personas llega a esta oficina sin conocer cuáles son los costos, requisitos y tiempos para realizar su trámite",0)</f>
        <v>0</v>
      </c>
      <c r="BK6" s="8" cm="1">
        <f t="array" ref="BK6">_xlfn.IFS(M6="Sí",1,M6="No",0)</f>
        <v>1</v>
      </c>
      <c r="BL6" s="8" cm="1">
        <f t="array" ref="BL6">_xlfn.IFS(N6="Sí",1,N6="No recuerdo",0.5,N6="No",0)</f>
        <v>1</v>
      </c>
      <c r="BM6" s="8" cm="1">
        <f t="array" ref="BM6">_xlfn.IFS(O6="Sí",1,O6="No recuerdo",0.5,O6="No",0)</f>
        <v>1</v>
      </c>
      <c r="BN6" s="8" cm="1">
        <f t="array" ref="BN6">_xlfn.IFS(P6="Sí",1,P6="No recuerdo",0.5,P6="No",0)</f>
        <v>1</v>
      </c>
      <c r="BO6" s="8" cm="1">
        <f t="array" ref="BO6">_xlfn.IFS(Q6="Sí",1,Q6="No recuerdo",0.5,Q6="No",0)</f>
        <v>1</v>
      </c>
      <c r="BP6" s="8" cm="1">
        <f t="array" ref="BP6">_xlfn.IFS(R6="Sí",1,R6="No recuerdo",0.5,R6="No",0)</f>
        <v>1</v>
      </c>
      <c r="BQ6" s="8" cm="1">
        <f t="array" ref="BQ6">_xlfn.IFS(S6="Sí",1,S6="No recuerdo",0.5,S6="No",0)</f>
        <v>1</v>
      </c>
      <c r="BR6" s="8" cm="1">
        <f t="array" ref="BR6">_xlfn.IFS(T6="Han sido buenas (me brindaron nuevos conocimientos para cumplir mejor con mis labores)",1,T6="Han sido malas (no me brindaron nuevos conocimientos para cumplir mejor con mis labores",0)</f>
        <v>1</v>
      </c>
      <c r="BS6" s="8" cm="1">
        <f t="array" ref="BS6">_xlfn.IFS(U6="Actualmente considero que no necesito más capacitaciones para desarrollar mis labores de manera eficiente",1,U6="Actualmente considero que necesito más capacitaciones para desarrollar mis labores de manera eficiente",0)</f>
        <v>0</v>
      </c>
      <c r="BT6" s="8" cm="1">
        <f t="array" ref="BT6">_xlfn.IFS(V6="Pienso que mi desempeño es bueno",1,V6="Pienso que mi desempeño no es ni bueno ni malo (regular)",0.5,V6="Pienso que mi desempeño es malo",0)</f>
        <v>1</v>
      </c>
      <c r="BU6" s="8">
        <v>0</v>
      </c>
      <c r="BV6" s="8" cm="1">
        <f t="array" ref="BV6">_xlfn.IFS(X6="Muy eficiente",1,X6="Regular",0.5,X6="Nada eficiente",0)</f>
        <v>1</v>
      </c>
      <c r="BW6" s="8" cm="1">
        <f t="array" ref="BW6">_xlfn.IFS(Y6="Los tiempos de respuesta son cortos",1,Y6="Los tiempos de respuesta son regulares (ni largos ni cortos)",0.5,Y6="Los tiempos de respuesta son largos",0)</f>
        <v>0.5</v>
      </c>
      <c r="BX6" s="8" cm="1">
        <f t="array" ref="BX6">_xlfn.IFS(Z6="La relación es buena",1,Z6="La relación es regular (ni buena ni mala)",0.5,Z6="La relación es mala",0)</f>
        <v>1</v>
      </c>
      <c r="BY6" s="8" cm="1">
        <f t="array" ref="BY6">_xlfn.IFS(AA6="Pienso que las cargas de trabajo se distribuyen de manera equitativa dentro de esta dependencia",1,AA6="Pienso que las cargas de trabajo NO se distribuyen de manera equitativa dentro de esta dependencia",0)</f>
        <v>1</v>
      </c>
      <c r="BZ6" s="8" cm="1">
        <f t="array" ref="BZ6">_xlfn.IFS(AB6="Sí",1,AB6="No",0)</f>
        <v>1</v>
      </c>
      <c r="CA6" s="8" cm="1">
        <f t="array" ref="CA6">_xlfn.IFS(AC6="Las atiende una persona diferente a a la que atiende los trámites presenciales en ventanilla",1,AC6="Las atiende la misma persona que atiende los trámites presenciales en ventanilla",0)</f>
        <v>1</v>
      </c>
      <c r="CB6" s="8" cm="1">
        <f t="array" ref="CB6">_xlfn.IFS(AD6="Siguen un proceso diferente al de una solicitud presencial en ventanilla",1,AD6="Siguen el mismo proceso que el de una solicitud presencial en ventanilla",0)</f>
        <v>1</v>
      </c>
      <c r="CC6" s="8" cm="1">
        <f t="array" ref="CC6">_xlfn.IFS(AE6="Sí",1,AE6="No",0)</f>
        <v>1</v>
      </c>
      <c r="CD6" s="8" cm="1">
        <f t="array" ref="CD6">_xlfn.IFS(AF6="Sí",1,AF6="No",0)</f>
        <v>1</v>
      </c>
      <c r="CE6" s="8" cm="1">
        <f t="array" ref="CE6">_xlfn.IFS(AG6="Sí",1,AG6="No",0)</f>
        <v>1</v>
      </c>
      <c r="CF6" s="8" cm="1">
        <f t="array" ref="CF6">_xlfn.IFS(AH6="Sí",1,AH6="No",0)</f>
        <v>1</v>
      </c>
      <c r="CG6" s="8" cm="1">
        <f t="array" ref="CG6">_xlfn.IFS(AI6="El horario es adecuado",1,AI6="El horario debería ampliarse",0)</f>
        <v>1</v>
      </c>
      <c r="CH6" s="8" cm="1">
        <f t="array" ref="CH6">_xlfn.IFS(AJ6="Es un buen ambiente de trabajo",1,AJ6="Es un mal ambiente de trabajo",0)</f>
        <v>1</v>
      </c>
      <c r="CI6" s="8" cm="1">
        <f t="array" ref="CI6">_xlfn.IFS(AK6="Mi jefe/jefa es muy abierto (a) y nos escucha para identificar las necesidades y áreas de mejora de la dependencia",1,AK6="Mi jefe/jefa NO es muy abierto (a) y NO nos escucha para identificar las necesidades y áreas de mejora de la dependencia",0)</f>
        <v>1</v>
      </c>
      <c r="CJ6" s="8" cm="1">
        <f t="array" ref="CJ6">_xlfn.IFS(AL6="De acuerdo",0,AL6="Ni de acuerdo ni en desacuerdo",0.5,AL6="En desacuerdo",1)</f>
        <v>1</v>
      </c>
      <c r="CK6" s="8" cm="1">
        <f t="array" ref="CK6">_xlfn.IFS(AM6="De acuerdo",1,AM6="Ni de acuerdo ni en desacuerdo",0.5,AM6="En desacuerdo",0)</f>
        <v>1</v>
      </c>
      <c r="CL6" s="8" cm="1">
        <f t="array" ref="CL6">_xlfn.IFS(AN6="De acuerdo",1,AN6="Ni de acuerdo ni en desacuerdo",0.5,AN6="En desacuerdo",0)</f>
        <v>1</v>
      </c>
      <c r="CM6" s="8" cm="1">
        <f t="array" ref="CM6">_xlfn.IFS(AO6="De acuerdo",0,AO6="Ni de acuerdo ni en desacuerdo",0.5,AO6="En desacuerdo",1)</f>
        <v>1</v>
      </c>
      <c r="CN6" s="8" cm="1">
        <f t="array" ref="CN6">_xlfn.IFS(AP6="De acuerdo",0,AP6="Ni de acuerdo ni en desacuerdo",0.5,AP6="En desacuerdo",1)</f>
        <v>1</v>
      </c>
      <c r="CO6" s="8" cm="1">
        <f t="array" ref="CO6">_xlfn.IFS(AQ6="De acuerdo",1,AQ6="Ni de acuerdo ni en desacuerdo",0.5,AQ6="En desacuerdo",0)</f>
        <v>1</v>
      </c>
      <c r="CP6" s="8" cm="1">
        <f t="array" ref="CP6">_xlfn.IFS(AR6="De acuerdo",1,AR6="Ni de acuerdo ni en desacuerdo",0.5,AR6="En desacuerdo",0)</f>
        <v>1</v>
      </c>
      <c r="CQ6" s="8" cm="1">
        <f t="array" ref="CQ6">_xlfn.IFS(AS6="De acuerdo",0,AS6="Ni de acuerdo ni en desacuerdo",0.5,AS6="En desacuerdo",1)</f>
        <v>1</v>
      </c>
      <c r="CR6" s="8" cm="1">
        <f t="array" ref="CR6">_xlfn.IFS(AT6="De acuerdo",0,AT6="Ni de acuerdo ni en desacuerdo",0.5,AT6="En desacuerdo",1)</f>
        <v>1</v>
      </c>
      <c r="CS6" s="8" cm="1">
        <f t="array" ref="CS6">_xlfn.IFS(AU6="De acuerdo",0,AU6="Ni de acuerdo ni en desacuerdo",0.5,AU6="En desacuerdo",1)</f>
        <v>1</v>
      </c>
      <c r="CT6" s="25" cm="1">
        <f t="array" ref="CT6">_xlfn.IFS(AV6="De acuerdo",1,AV6="Ni de acuerdo ni en desacuerdo",0.5,AV6="En desacuerdo",0)</f>
        <v>1</v>
      </c>
      <c r="CU6" s="8" cm="1">
        <f t="array" ref="CU6">_xlfn.IFS(AW6="De acuerdo",0,AW6="Ni de acuerdo ni en desacuerdo",0.5,AW6="En desacuerdo",1)</f>
        <v>1</v>
      </c>
    </row>
    <row r="7" spans="1:99" x14ac:dyDescent="0.2">
      <c r="A7" s="64">
        <v>114473384835</v>
      </c>
      <c r="B7" s="24" t="s">
        <v>14</v>
      </c>
      <c r="C7" s="24" t="s">
        <v>927</v>
      </c>
      <c r="D7" s="24" t="s">
        <v>86</v>
      </c>
      <c r="E7" s="24" t="s">
        <v>827</v>
      </c>
      <c r="F7" s="24" t="s">
        <v>828</v>
      </c>
      <c r="G7" s="24" t="s">
        <v>829</v>
      </c>
      <c r="H7" s="24" t="s">
        <v>86</v>
      </c>
      <c r="I7" s="24" t="s">
        <v>86</v>
      </c>
      <c r="J7" s="24" t="s">
        <v>856</v>
      </c>
      <c r="K7" s="24" t="s">
        <v>831</v>
      </c>
      <c r="L7" s="24" t="s">
        <v>867</v>
      </c>
      <c r="M7" s="24" t="s">
        <v>85</v>
      </c>
      <c r="N7" s="24" t="s">
        <v>85</v>
      </c>
      <c r="O7" s="24" t="s">
        <v>163</v>
      </c>
      <c r="P7" s="24" t="s">
        <v>85</v>
      </c>
      <c r="Q7" s="24" t="s">
        <v>86</v>
      </c>
      <c r="R7" s="24" t="s">
        <v>85</v>
      </c>
      <c r="S7" s="24" t="s">
        <v>85</v>
      </c>
      <c r="T7" s="24" t="s">
        <v>834</v>
      </c>
      <c r="U7" s="24" t="s">
        <v>859</v>
      </c>
      <c r="V7" s="24" t="s">
        <v>836</v>
      </c>
      <c r="W7" s="24"/>
      <c r="X7" s="24" t="s">
        <v>837</v>
      </c>
      <c r="Y7" s="24" t="s">
        <v>861</v>
      </c>
      <c r="Z7" s="24" t="s">
        <v>862</v>
      </c>
      <c r="AA7" s="24" t="s">
        <v>863</v>
      </c>
      <c r="AB7" s="24" t="s">
        <v>86</v>
      </c>
      <c r="AC7" s="24" t="s">
        <v>841</v>
      </c>
      <c r="AD7" s="24" t="s">
        <v>842</v>
      </c>
      <c r="AE7" s="24" t="s">
        <v>86</v>
      </c>
      <c r="AF7" s="24" t="s">
        <v>85</v>
      </c>
      <c r="AG7" s="24" t="s">
        <v>85</v>
      </c>
      <c r="AH7" s="24" t="s">
        <v>86</v>
      </c>
      <c r="AI7" s="24" t="s">
        <v>1624</v>
      </c>
      <c r="AJ7" s="24" t="s">
        <v>844</v>
      </c>
      <c r="AK7" s="24" t="s">
        <v>845</v>
      </c>
      <c r="AL7" s="24" t="s">
        <v>847</v>
      </c>
      <c r="AM7" s="24" t="s">
        <v>847</v>
      </c>
      <c r="AN7" s="24" t="s">
        <v>847</v>
      </c>
      <c r="AO7" s="24" t="s">
        <v>870</v>
      </c>
      <c r="AP7" s="24" t="s">
        <v>848</v>
      </c>
      <c r="AQ7" s="24" t="s">
        <v>847</v>
      </c>
      <c r="AR7" s="24" t="s">
        <v>870</v>
      </c>
      <c r="AS7" s="24" t="s">
        <v>870</v>
      </c>
      <c r="AT7" s="24" t="s">
        <v>848</v>
      </c>
      <c r="AU7" s="24" t="s">
        <v>847</v>
      </c>
      <c r="AV7" s="24" t="s">
        <v>847</v>
      </c>
      <c r="AW7" s="24" t="s">
        <v>848</v>
      </c>
      <c r="AY7" s="17">
        <v>114473384835</v>
      </c>
      <c r="AZ7" s="24" t="s">
        <v>14</v>
      </c>
      <c r="BA7" s="8" cm="1">
        <f t="array" ref="BA7">_xlfn.IFS(C7="Mucho",1,C7="Más o menos",0.5,C7="Nada",0)</f>
        <v>0</v>
      </c>
      <c r="BB7" s="8" cm="1">
        <f t="array" ref="BB7">_xlfn.IFS(D7="No",1,D7="No estoy segura/seguro",0.5,D7="Sí",0)</f>
        <v>1</v>
      </c>
      <c r="BC7" s="8" cm="1">
        <f t="array" ref="BC7">_xlfn.IFS(E7="Es poco",1,E7="Es normal (ni mucho ni poco)",0.5,E7="Es mucho",0)</f>
        <v>0.5</v>
      </c>
      <c r="BD7" s="8" cm="1">
        <f t="array" ref="BD7">_xlfn.IFS(F7="Son pocos",1,F7="Son los necesarios (ni muchos ni pocos)",0.5,F7="Son muchos",0)</f>
        <v>0.5</v>
      </c>
      <c r="BE7" s="8" cm="1">
        <f t="array" ref="BE7">_xlfn.IFS(G7="Es económico",1,G7="Es justo (ni mucho ni poco)",0.5,G7="Es caro",0)</f>
        <v>0.5</v>
      </c>
      <c r="BF7" s="8" cm="1">
        <f t="array" ref="BF7">_xlfn.IFS(H7="No",1,H7="Sí",0)</f>
        <v>1</v>
      </c>
      <c r="BG7" s="8" cm="1">
        <f t="array" ref="BG7">_xlfn.IFS(I7="Sí",1,I7="No sé",0.5,I7="No",0)</f>
        <v>0</v>
      </c>
      <c r="BH7" s="8" cm="1">
        <f t="array" ref="BH7">_xlfn.IFS(J7="El número de personal para atender los trámites en esta dependencia es suficiente",1,J7="Necesitamos más personal para atender los trámites en esta dependencia",0)</f>
        <v>0</v>
      </c>
      <c r="BI7" s="8" cm="1">
        <f t="array" ref="BI7">_xlfn.IFS(K7="Sí existe una área específica para brindar información y atender dudas",1,K7="No, es la misma ventanilla donde se realizan los trámites",0)</f>
        <v>1</v>
      </c>
      <c r="BJ7" s="8" cm="1">
        <f t="array" ref="BJ7">_xlfn.IFS(L7="El mayor número de personas llega a esta oficina conociendo cuáles son los costos, requisitos y tiempos para realizar su trámite",1,L7="El mayor número de personas llega a esta oficina sin conocer cuáles son los costos, requisitos y tiempos para realizar su trámite",0)</f>
        <v>1</v>
      </c>
      <c r="BK7" s="8" cm="1">
        <f t="array" ref="BK7">_xlfn.IFS(M7="Sí",1,M7="No",0)</f>
        <v>1</v>
      </c>
      <c r="BL7" s="8" cm="1">
        <f t="array" ref="BL7">_xlfn.IFS(N7="Sí",1,N7="No recuerdo",0.5,N7="No",0)</f>
        <v>1</v>
      </c>
      <c r="BM7" s="8" cm="1">
        <f t="array" ref="BM7">_xlfn.IFS(O7="Sí",1,O7="No recuerdo",0.5,O7="No",0)</f>
        <v>0.5</v>
      </c>
      <c r="BN7" s="8" cm="1">
        <f t="array" ref="BN7">_xlfn.IFS(P7="Sí",1,P7="No recuerdo",0.5,P7="No",0)</f>
        <v>1</v>
      </c>
      <c r="BO7" s="8" cm="1">
        <f t="array" ref="BO7">_xlfn.IFS(Q7="Sí",1,Q7="No recuerdo",0.5,Q7="No",0)</f>
        <v>0</v>
      </c>
      <c r="BP7" s="8" cm="1">
        <f t="array" ref="BP7">_xlfn.IFS(R7="Sí",1,R7="No recuerdo",0.5,R7="No",0)</f>
        <v>1</v>
      </c>
      <c r="BQ7" s="8" cm="1">
        <f t="array" ref="BQ7">_xlfn.IFS(S7="Sí",1,S7="No recuerdo",0.5,S7="No",0)</f>
        <v>1</v>
      </c>
      <c r="BR7" s="8" cm="1">
        <f t="array" ref="BR7">_xlfn.IFS(T7="Han sido buenas (me brindaron nuevos conocimientos para cumplir mejor con mis labores)",1,T7="Han sido malas (no me brindaron nuevos conocimientos para cumplir mejor con mis labores",0)</f>
        <v>1</v>
      </c>
      <c r="BS7" s="8" cm="1">
        <f t="array" ref="BS7">_xlfn.IFS(U7="Actualmente considero que no necesito más capacitaciones para desarrollar mis labores de manera eficiente",1,U7="Actualmente considero que necesito más capacitaciones para desarrollar mis labores de manera eficiente",0)</f>
        <v>0</v>
      </c>
      <c r="BT7" s="8" cm="1">
        <f t="array" ref="BT7">_xlfn.IFS(V7="Pienso que mi desempeño es bueno",1,V7="Pienso que mi desempeño no es ni bueno ni malo (regular)",0.5,V7="Pienso que mi desempeño es malo",0)</f>
        <v>1</v>
      </c>
      <c r="BU7" s="8">
        <v>0</v>
      </c>
      <c r="BV7" s="8" cm="1">
        <f t="array" ref="BV7">_xlfn.IFS(X7="Muy eficiente",1,X7="Regular",0.5,X7="Nada eficiente",0)</f>
        <v>1</v>
      </c>
      <c r="BW7" s="8" cm="1">
        <f t="array" ref="BW7">_xlfn.IFS(Y7="Los tiempos de respuesta son cortos",1,Y7="Los tiempos de respuesta son regulares (ni largos ni cortos)",0.5,Y7="Los tiempos de respuesta son largos",0)</f>
        <v>0.5</v>
      </c>
      <c r="BX7" s="8" cm="1">
        <f t="array" ref="BX7">_xlfn.IFS(Z7="La relación es buena",1,Z7="La relación es regular (ni buena ni mala)",0.5,Z7="La relación es mala",0)</f>
        <v>0.5</v>
      </c>
      <c r="BY7" s="8" cm="1">
        <f t="array" ref="BY7">_xlfn.IFS(AA7="Pienso que las cargas de trabajo se distribuyen de manera equitativa dentro de esta dependencia",1,AA7="Pienso que las cargas de trabajo NO se distribuyen de manera equitativa dentro de esta dependencia",0)</f>
        <v>0</v>
      </c>
      <c r="BZ7" s="8" cm="1">
        <f t="array" ref="BZ7">_xlfn.IFS(AB7="Sí",1,AB7="No",0)</f>
        <v>0</v>
      </c>
      <c r="CA7" s="8" cm="1">
        <f t="array" ref="CA7">_xlfn.IFS(AC7="Las atiende una persona diferente a a la que atiende los trámites presenciales en ventanilla",1,AC7="Las atiende la misma persona que atiende los trámites presenciales en ventanilla",0)</f>
        <v>1</v>
      </c>
      <c r="CB7" s="8" cm="1">
        <f t="array" ref="CB7">_xlfn.IFS(AD7="Siguen un proceso diferente al de una solicitud presencial en ventanilla",1,AD7="Siguen el mismo proceso que el de una solicitud presencial en ventanilla",0)</f>
        <v>0</v>
      </c>
      <c r="CC7" s="8" cm="1">
        <f t="array" ref="CC7">_xlfn.IFS(AE7="Sí",1,AE7="No",0)</f>
        <v>0</v>
      </c>
      <c r="CD7" s="8" cm="1">
        <f t="array" ref="CD7">_xlfn.IFS(AF7="Sí",1,AF7="No",0)</f>
        <v>1</v>
      </c>
      <c r="CE7" s="8" cm="1">
        <f t="array" ref="CE7">_xlfn.IFS(AG7="Sí",1,AG7="No",0)</f>
        <v>1</v>
      </c>
      <c r="CF7" s="8" cm="1">
        <f t="array" ref="CF7">_xlfn.IFS(AH7="Sí",1,AH7="No",0)</f>
        <v>0</v>
      </c>
      <c r="CG7" s="8" cm="1">
        <f t="array" ref="CG7">_xlfn.IFS(AI7="El horario es adecuado",1,AI7="El horario debería ampliarse",0)</f>
        <v>0</v>
      </c>
      <c r="CH7" s="8" cm="1">
        <f t="array" ref="CH7">_xlfn.IFS(AJ7="Es un buen ambiente de trabajo",1,AJ7="Es un mal ambiente de trabajo",0)</f>
        <v>1</v>
      </c>
      <c r="CI7" s="8" cm="1">
        <f t="array" ref="CI7">_xlfn.IFS(AK7="Mi jefe/jefa es muy abierto (a) y nos escucha para identificar las necesidades y áreas de mejora de la dependencia",1,AK7="Mi jefe/jefa NO es muy abierto (a) y NO nos escucha para identificar las necesidades y áreas de mejora de la dependencia",0)</f>
        <v>1</v>
      </c>
      <c r="CJ7" s="8" cm="1">
        <f t="array" ref="CJ7">_xlfn.IFS(AL7="De acuerdo",0,AL7="Ni de acuerdo ni en desacuerdo",0.5,AL7="En desacuerdo",1)</f>
        <v>0</v>
      </c>
      <c r="CK7" s="8" cm="1">
        <f t="array" ref="CK7">_xlfn.IFS(AM7="De acuerdo",1,AM7="Ni de acuerdo ni en desacuerdo",0.5,AM7="En desacuerdo",0)</f>
        <v>1</v>
      </c>
      <c r="CL7" s="8" cm="1">
        <f t="array" ref="CL7">_xlfn.IFS(AN7="De acuerdo",1,AN7="Ni de acuerdo ni en desacuerdo",0.5,AN7="En desacuerdo",0)</f>
        <v>1</v>
      </c>
      <c r="CM7" s="8" cm="1">
        <f t="array" ref="CM7">_xlfn.IFS(AO7="De acuerdo",0,AO7="Ni de acuerdo ni en desacuerdo",0.5,AO7="En desacuerdo",1)</f>
        <v>0.5</v>
      </c>
      <c r="CN7" s="8" cm="1">
        <f t="array" ref="CN7">_xlfn.IFS(AP7="De acuerdo",0,AP7="Ni de acuerdo ni en desacuerdo",0.5,AP7="En desacuerdo",1)</f>
        <v>1</v>
      </c>
      <c r="CO7" s="8" cm="1">
        <f t="array" ref="CO7">_xlfn.IFS(AQ7="De acuerdo",1,AQ7="Ni de acuerdo ni en desacuerdo",0.5,AQ7="En desacuerdo",0)</f>
        <v>1</v>
      </c>
      <c r="CP7" s="8" cm="1">
        <f t="array" ref="CP7">_xlfn.IFS(AR7="De acuerdo",1,AR7="Ni de acuerdo ni en desacuerdo",0.5,AR7="En desacuerdo",0)</f>
        <v>0.5</v>
      </c>
      <c r="CQ7" s="8" cm="1">
        <f t="array" ref="CQ7">_xlfn.IFS(AS7="De acuerdo",0,AS7="Ni de acuerdo ni en desacuerdo",0.5,AS7="En desacuerdo",1)</f>
        <v>0.5</v>
      </c>
      <c r="CR7" s="8" cm="1">
        <f t="array" ref="CR7">_xlfn.IFS(AT7="De acuerdo",0,AT7="Ni de acuerdo ni en desacuerdo",0.5,AT7="En desacuerdo",1)</f>
        <v>1</v>
      </c>
      <c r="CS7" s="8" cm="1">
        <f t="array" ref="CS7">_xlfn.IFS(AU7="De acuerdo",0,AU7="Ni de acuerdo ni en desacuerdo",0.5,AU7="En desacuerdo",1)</f>
        <v>0</v>
      </c>
      <c r="CT7" s="25" cm="1">
        <f t="array" ref="CT7">_xlfn.IFS(AV7="De acuerdo",1,AV7="Ni de acuerdo ni en desacuerdo",0.5,AV7="En desacuerdo",0)</f>
        <v>1</v>
      </c>
      <c r="CU7" s="8" cm="1">
        <f t="array" ref="CU7">_xlfn.IFS(AW7="De acuerdo",0,AW7="Ni de acuerdo ni en desacuerdo",0.5,AW7="En desacuerdo",1)</f>
        <v>1</v>
      </c>
    </row>
    <row r="8" spans="1:99" x14ac:dyDescent="0.2">
      <c r="A8" s="64">
        <v>114471637170</v>
      </c>
      <c r="B8" s="24" t="s">
        <v>14</v>
      </c>
      <c r="C8" s="24" t="s">
        <v>116</v>
      </c>
      <c r="D8" s="24" t="s">
        <v>86</v>
      </c>
      <c r="E8" s="24" t="s">
        <v>827</v>
      </c>
      <c r="F8" s="24" t="s">
        <v>828</v>
      </c>
      <c r="G8" s="24" t="s">
        <v>829</v>
      </c>
      <c r="H8" s="24" t="s">
        <v>86</v>
      </c>
      <c r="I8" s="24" t="s">
        <v>95</v>
      </c>
      <c r="J8" s="24" t="s">
        <v>856</v>
      </c>
      <c r="K8" s="24" t="s">
        <v>831</v>
      </c>
      <c r="L8" s="24" t="s">
        <v>832</v>
      </c>
      <c r="M8" s="24" t="s">
        <v>85</v>
      </c>
      <c r="N8" s="24" t="s">
        <v>85</v>
      </c>
      <c r="O8" s="24" t="s">
        <v>85</v>
      </c>
      <c r="P8" s="24" t="s">
        <v>85</v>
      </c>
      <c r="Q8" s="24" t="s">
        <v>85</v>
      </c>
      <c r="R8" s="24" t="s">
        <v>85</v>
      </c>
      <c r="S8" s="24" t="s">
        <v>85</v>
      </c>
      <c r="T8" s="24" t="s">
        <v>834</v>
      </c>
      <c r="U8" s="24" t="s">
        <v>835</v>
      </c>
      <c r="V8" s="24" t="s">
        <v>836</v>
      </c>
      <c r="W8" s="24"/>
      <c r="X8" s="24" t="s">
        <v>837</v>
      </c>
      <c r="Y8" s="24" t="s">
        <v>861</v>
      </c>
      <c r="Z8" s="24" t="s">
        <v>839</v>
      </c>
      <c r="AA8" s="24" t="s">
        <v>840</v>
      </c>
      <c r="AB8" s="24" t="s">
        <v>85</v>
      </c>
      <c r="AC8" s="24" t="s">
        <v>841</v>
      </c>
      <c r="AD8" s="24" t="s">
        <v>885</v>
      </c>
      <c r="AE8" s="24" t="s">
        <v>85</v>
      </c>
      <c r="AF8" s="24" t="s">
        <v>85</v>
      </c>
      <c r="AG8" s="24" t="s">
        <v>85</v>
      </c>
      <c r="AH8" s="24" t="s">
        <v>85</v>
      </c>
      <c r="AI8" s="24" t="s">
        <v>843</v>
      </c>
      <c r="AJ8" s="24" t="s">
        <v>844</v>
      </c>
      <c r="AK8" s="24" t="s">
        <v>845</v>
      </c>
      <c r="AL8" s="24" t="s">
        <v>848</v>
      </c>
      <c r="AM8" s="24" t="s">
        <v>847</v>
      </c>
      <c r="AN8" s="24" t="s">
        <v>847</v>
      </c>
      <c r="AO8" s="24" t="s">
        <v>848</v>
      </c>
      <c r="AP8" s="24" t="s">
        <v>848</v>
      </c>
      <c r="AQ8" s="24" t="s">
        <v>847</v>
      </c>
      <c r="AR8" s="24" t="s">
        <v>847</v>
      </c>
      <c r="AS8" s="24" t="s">
        <v>848</v>
      </c>
      <c r="AT8" s="24" t="s">
        <v>848</v>
      </c>
      <c r="AU8" s="24" t="s">
        <v>848</v>
      </c>
      <c r="AV8" s="24" t="s">
        <v>847</v>
      </c>
      <c r="AW8" s="24" t="s">
        <v>848</v>
      </c>
      <c r="AY8" s="17">
        <v>114471637170</v>
      </c>
      <c r="AZ8" s="24" t="s">
        <v>14</v>
      </c>
      <c r="BA8" s="8" cm="1">
        <f t="array" ref="BA8">_xlfn.IFS(C8="Mucho",1,C8="Más o menos",0.5,C8="Nada",0)</f>
        <v>1</v>
      </c>
      <c r="BB8" s="8" cm="1">
        <f t="array" ref="BB8">_xlfn.IFS(D8="No",1,D8="No estoy segura/seguro",0.5,D8="Sí",0)</f>
        <v>1</v>
      </c>
      <c r="BC8" s="8" cm="1">
        <f t="array" ref="BC8">_xlfn.IFS(E8="Es poco",1,E8="Es normal (ni mucho ni poco)",0.5,E8="Es mucho",0)</f>
        <v>0.5</v>
      </c>
      <c r="BD8" s="8" cm="1">
        <f t="array" ref="BD8">_xlfn.IFS(F8="Son pocos",1,F8="Son los necesarios (ni muchos ni pocos)",0.5,F8="Son muchos",0)</f>
        <v>0.5</v>
      </c>
      <c r="BE8" s="8" cm="1">
        <f t="array" ref="BE8">_xlfn.IFS(G8="Es económico",1,G8="Es justo (ni mucho ni poco)",0.5,G8="Es caro",0)</f>
        <v>0.5</v>
      </c>
      <c r="BF8" s="8" cm="1">
        <f t="array" ref="BF8">_xlfn.IFS(H8="No",1,H8="Sí",0)</f>
        <v>1</v>
      </c>
      <c r="BG8" s="8" cm="1">
        <f t="array" ref="BG8">_xlfn.IFS(I8="Sí",1,I8="No sé",0.5,I8="No",0)</f>
        <v>0.5</v>
      </c>
      <c r="BH8" s="8" cm="1">
        <f t="array" ref="BH8">_xlfn.IFS(J8="El número de personal para atender los trámites en esta dependencia es suficiente",1,J8="Necesitamos más personal para atender los trámites en esta dependencia",0)</f>
        <v>0</v>
      </c>
      <c r="BI8" s="8" cm="1">
        <f t="array" ref="BI8">_xlfn.IFS(K8="Sí existe una área específica para brindar información y atender dudas",1,K8="No, es la misma ventanilla donde se realizan los trámites",0)</f>
        <v>1</v>
      </c>
      <c r="BJ8" s="8" cm="1">
        <f t="array" ref="BJ8">_xlfn.IFS(L8="El mayor número de personas llega a esta oficina conociendo cuáles son los costos, requisitos y tiempos para realizar su trámite",1,L8="El mayor número de personas llega a esta oficina sin conocer cuáles son los costos, requisitos y tiempos para realizar su trámite",0)</f>
        <v>0</v>
      </c>
      <c r="BK8" s="8" cm="1">
        <f t="array" ref="BK8">_xlfn.IFS(M8="Sí",1,M8="No",0)</f>
        <v>1</v>
      </c>
      <c r="BL8" s="8" cm="1">
        <f t="array" ref="BL8">_xlfn.IFS(N8="Sí",1,N8="No recuerdo",0.5,N8="No",0)</f>
        <v>1</v>
      </c>
      <c r="BM8" s="8" cm="1">
        <f t="array" ref="BM8">_xlfn.IFS(O8="Sí",1,O8="No recuerdo",0.5,O8="No",0)</f>
        <v>1</v>
      </c>
      <c r="BN8" s="8" cm="1">
        <f t="array" ref="BN8">_xlfn.IFS(P8="Sí",1,P8="No recuerdo",0.5,P8="No",0)</f>
        <v>1</v>
      </c>
      <c r="BO8" s="8" cm="1">
        <f t="array" ref="BO8">_xlfn.IFS(Q8="Sí",1,Q8="No recuerdo",0.5,Q8="No",0)</f>
        <v>1</v>
      </c>
      <c r="BP8" s="8" cm="1">
        <f t="array" ref="BP8">_xlfn.IFS(R8="Sí",1,R8="No recuerdo",0.5,R8="No",0)</f>
        <v>1</v>
      </c>
      <c r="BQ8" s="8" cm="1">
        <f t="array" ref="BQ8">_xlfn.IFS(S8="Sí",1,S8="No recuerdo",0.5,S8="No",0)</f>
        <v>1</v>
      </c>
      <c r="BR8" s="8" cm="1">
        <f t="array" ref="BR8">_xlfn.IFS(T8="Han sido buenas (me brindaron nuevos conocimientos para cumplir mejor con mis labores)",1,T8="Han sido malas (no me brindaron nuevos conocimientos para cumplir mejor con mis labores",0)</f>
        <v>1</v>
      </c>
      <c r="BS8" s="8" cm="1">
        <f t="array" ref="BS8">_xlfn.IFS(U8="Actualmente considero que no necesito más capacitaciones para desarrollar mis labores de manera eficiente",1,U8="Actualmente considero que necesito más capacitaciones para desarrollar mis labores de manera eficiente",0)</f>
        <v>1</v>
      </c>
      <c r="BT8" s="8" cm="1">
        <f t="array" ref="BT8">_xlfn.IFS(V8="Pienso que mi desempeño es bueno",1,V8="Pienso que mi desempeño no es ni bueno ni malo (regular)",0.5,V8="Pienso que mi desempeño es malo",0)</f>
        <v>1</v>
      </c>
      <c r="BU8" s="8">
        <v>0</v>
      </c>
      <c r="BV8" s="8" cm="1">
        <f t="array" ref="BV8">_xlfn.IFS(X8="Muy eficiente",1,X8="Regular",0.5,X8="Nada eficiente",0)</f>
        <v>1</v>
      </c>
      <c r="BW8" s="8" cm="1">
        <f t="array" ref="BW8">_xlfn.IFS(Y8="Los tiempos de respuesta son cortos",1,Y8="Los tiempos de respuesta son regulares (ni largos ni cortos)",0.5,Y8="Los tiempos de respuesta son largos",0)</f>
        <v>0.5</v>
      </c>
      <c r="BX8" s="8" cm="1">
        <f t="array" ref="BX8">_xlfn.IFS(Z8="La relación es buena",1,Z8="La relación es regular (ni buena ni mala)",0.5,Z8="La relación es mala",0)</f>
        <v>1</v>
      </c>
      <c r="BY8" s="8" cm="1">
        <f t="array" ref="BY8">_xlfn.IFS(AA8="Pienso que las cargas de trabajo se distribuyen de manera equitativa dentro de esta dependencia",1,AA8="Pienso que las cargas de trabajo NO se distribuyen de manera equitativa dentro de esta dependencia",0)</f>
        <v>1</v>
      </c>
      <c r="BZ8" s="8" cm="1">
        <f t="array" ref="BZ8">_xlfn.IFS(AB8="Sí",1,AB8="No",0)</f>
        <v>1</v>
      </c>
      <c r="CA8" s="8" cm="1">
        <f t="array" ref="CA8">_xlfn.IFS(AC8="Las atiende una persona diferente a a la que atiende los trámites presenciales en ventanilla",1,AC8="Las atiende la misma persona que atiende los trámites presenciales en ventanilla",0)</f>
        <v>1</v>
      </c>
      <c r="CB8" s="8" cm="1">
        <f t="array" ref="CB8">_xlfn.IFS(AD8="Siguen un proceso diferente al de una solicitud presencial en ventanilla",1,AD8="Siguen el mismo proceso que el de una solicitud presencial en ventanilla",0)</f>
        <v>1</v>
      </c>
      <c r="CC8" s="8" cm="1">
        <f t="array" ref="CC8">_xlfn.IFS(AE8="Sí",1,AE8="No",0)</f>
        <v>1</v>
      </c>
      <c r="CD8" s="8" cm="1">
        <f t="array" ref="CD8">_xlfn.IFS(AF8="Sí",1,AF8="No",0)</f>
        <v>1</v>
      </c>
      <c r="CE8" s="8" cm="1">
        <f t="array" ref="CE8">_xlfn.IFS(AG8="Sí",1,AG8="No",0)</f>
        <v>1</v>
      </c>
      <c r="CF8" s="8" cm="1">
        <f t="array" ref="CF8">_xlfn.IFS(AH8="Sí",1,AH8="No",0)</f>
        <v>1</v>
      </c>
      <c r="CG8" s="8" cm="1">
        <f t="array" ref="CG8">_xlfn.IFS(AI8="El horario es adecuado",1,AI8="El horario debería ampliarse",0)</f>
        <v>1</v>
      </c>
      <c r="CH8" s="8" cm="1">
        <f t="array" ref="CH8">_xlfn.IFS(AJ8="Es un buen ambiente de trabajo",1,AJ8="Es un mal ambiente de trabajo",0)</f>
        <v>1</v>
      </c>
      <c r="CI8" s="8" cm="1">
        <f t="array" ref="CI8">_xlfn.IFS(AK8="Mi jefe/jefa es muy abierto (a) y nos escucha para identificar las necesidades y áreas de mejora de la dependencia",1,AK8="Mi jefe/jefa NO es muy abierto (a) y NO nos escucha para identificar las necesidades y áreas de mejora de la dependencia",0)</f>
        <v>1</v>
      </c>
      <c r="CJ8" s="8" cm="1">
        <f t="array" ref="CJ8">_xlfn.IFS(AL8="De acuerdo",0,AL8="Ni de acuerdo ni en desacuerdo",0.5,AL8="En desacuerdo",1)</f>
        <v>1</v>
      </c>
      <c r="CK8" s="8" cm="1">
        <f t="array" ref="CK8">_xlfn.IFS(AM8="De acuerdo",1,AM8="Ni de acuerdo ni en desacuerdo",0.5,AM8="En desacuerdo",0)</f>
        <v>1</v>
      </c>
      <c r="CL8" s="8" cm="1">
        <f t="array" ref="CL8">_xlfn.IFS(AN8="De acuerdo",1,AN8="Ni de acuerdo ni en desacuerdo",0.5,AN8="En desacuerdo",0)</f>
        <v>1</v>
      </c>
      <c r="CM8" s="8" cm="1">
        <f t="array" ref="CM8">_xlfn.IFS(AO8="De acuerdo",0,AO8="Ni de acuerdo ni en desacuerdo",0.5,AO8="En desacuerdo",1)</f>
        <v>1</v>
      </c>
      <c r="CN8" s="8" cm="1">
        <f t="array" ref="CN8">_xlfn.IFS(AP8="De acuerdo",0,AP8="Ni de acuerdo ni en desacuerdo",0.5,AP8="En desacuerdo",1)</f>
        <v>1</v>
      </c>
      <c r="CO8" s="8" cm="1">
        <f t="array" ref="CO8">_xlfn.IFS(AQ8="De acuerdo",1,AQ8="Ni de acuerdo ni en desacuerdo",0.5,AQ8="En desacuerdo",0)</f>
        <v>1</v>
      </c>
      <c r="CP8" s="8" cm="1">
        <f t="array" ref="CP8">_xlfn.IFS(AR8="De acuerdo",1,AR8="Ni de acuerdo ni en desacuerdo",0.5,AR8="En desacuerdo",0)</f>
        <v>1</v>
      </c>
      <c r="CQ8" s="8" cm="1">
        <f t="array" ref="CQ8">_xlfn.IFS(AS8="De acuerdo",0,AS8="Ni de acuerdo ni en desacuerdo",0.5,AS8="En desacuerdo",1)</f>
        <v>1</v>
      </c>
      <c r="CR8" s="8" cm="1">
        <f t="array" ref="CR8">_xlfn.IFS(AT8="De acuerdo",0,AT8="Ni de acuerdo ni en desacuerdo",0.5,AT8="En desacuerdo",1)</f>
        <v>1</v>
      </c>
      <c r="CS8" s="8" cm="1">
        <f t="array" ref="CS8">_xlfn.IFS(AU8="De acuerdo",0,AU8="Ni de acuerdo ni en desacuerdo",0.5,AU8="En desacuerdo",1)</f>
        <v>1</v>
      </c>
      <c r="CT8" s="25" cm="1">
        <f t="array" ref="CT8">_xlfn.IFS(AV8="De acuerdo",1,AV8="Ni de acuerdo ni en desacuerdo",0.5,AV8="En desacuerdo",0)</f>
        <v>1</v>
      </c>
      <c r="CU8" s="8" cm="1">
        <f t="array" ref="CU8">_xlfn.IFS(AW8="De acuerdo",0,AW8="Ni de acuerdo ni en desacuerdo",0.5,AW8="En desacuerdo",1)</f>
        <v>1</v>
      </c>
    </row>
    <row r="9" spans="1:99" x14ac:dyDescent="0.2">
      <c r="A9" s="64">
        <v>114473192975</v>
      </c>
      <c r="B9" s="24" t="s">
        <v>267</v>
      </c>
      <c r="C9" s="24" t="s">
        <v>925</v>
      </c>
      <c r="D9" s="24" t="s">
        <v>85</v>
      </c>
      <c r="E9" s="24" t="s">
        <v>852</v>
      </c>
      <c r="F9" s="24" t="s">
        <v>828</v>
      </c>
      <c r="G9" s="24" t="s">
        <v>865</v>
      </c>
      <c r="H9" s="24" t="s">
        <v>86</v>
      </c>
      <c r="I9" s="24" t="s">
        <v>86</v>
      </c>
      <c r="J9" s="24" t="s">
        <v>830</v>
      </c>
      <c r="K9" s="24" t="s">
        <v>883</v>
      </c>
      <c r="L9" s="24" t="s">
        <v>832</v>
      </c>
      <c r="M9" s="24" t="s">
        <v>86</v>
      </c>
      <c r="N9" s="24"/>
      <c r="O9" s="24"/>
      <c r="P9" s="24"/>
      <c r="Q9" s="24"/>
      <c r="R9" s="24"/>
      <c r="S9" s="24"/>
      <c r="T9" s="24"/>
      <c r="U9" s="24" t="s">
        <v>859</v>
      </c>
      <c r="V9" s="24" t="s">
        <v>836</v>
      </c>
      <c r="W9" s="24"/>
      <c r="X9" s="24" t="s">
        <v>837</v>
      </c>
      <c r="Y9" s="24" t="s">
        <v>861</v>
      </c>
      <c r="Z9" s="24" t="s">
        <v>862</v>
      </c>
      <c r="AA9" s="24" t="s">
        <v>863</v>
      </c>
      <c r="AB9" s="24" t="s">
        <v>85</v>
      </c>
      <c r="AC9" s="24" t="s">
        <v>869</v>
      </c>
      <c r="AD9" s="24" t="s">
        <v>842</v>
      </c>
      <c r="AE9" s="24" t="s">
        <v>86</v>
      </c>
      <c r="AF9" s="24" t="s">
        <v>86</v>
      </c>
      <c r="AG9" s="24" t="s">
        <v>86</v>
      </c>
      <c r="AH9" s="24" t="s">
        <v>86</v>
      </c>
      <c r="AI9" s="24" t="s">
        <v>843</v>
      </c>
      <c r="AJ9" s="24" t="s">
        <v>844</v>
      </c>
      <c r="AK9" s="24" t="s">
        <v>919</v>
      </c>
      <c r="AL9" s="24" t="s">
        <v>848</v>
      </c>
      <c r="AM9" s="24" t="s">
        <v>847</v>
      </c>
      <c r="AN9" s="24" t="s">
        <v>847</v>
      </c>
      <c r="AO9" s="24" t="s">
        <v>870</v>
      </c>
      <c r="AP9" s="24" t="s">
        <v>848</v>
      </c>
      <c r="AQ9" s="24" t="s">
        <v>847</v>
      </c>
      <c r="AR9" s="24" t="s">
        <v>847</v>
      </c>
      <c r="AS9" s="24" t="s">
        <v>847</v>
      </c>
      <c r="AT9" s="24" t="s">
        <v>848</v>
      </c>
      <c r="AU9" s="24" t="s">
        <v>870</v>
      </c>
      <c r="AV9" s="24" t="s">
        <v>847</v>
      </c>
      <c r="AW9" s="24" t="s">
        <v>848</v>
      </c>
      <c r="AY9" s="17">
        <v>114473192975</v>
      </c>
      <c r="AZ9" s="24" t="s">
        <v>267</v>
      </c>
      <c r="BA9" s="8" cm="1">
        <f t="array" ref="BA9">_xlfn.IFS(C9="Mucho",1,C9="Más o menos",0.5,C9="Nada",0)</f>
        <v>0.5</v>
      </c>
      <c r="BB9" s="8" cm="1">
        <f t="array" ref="BB9">_xlfn.IFS(D9="No",1,D9="No estoy segura/seguro",0.5,D9="Sí",0)</f>
        <v>0</v>
      </c>
      <c r="BC9" s="8" cm="1">
        <f t="array" ref="BC9">_xlfn.IFS(E9="Es poco",1,E9="Es normal (ni mucho ni poco)",0.5,E9="Es mucho",0)</f>
        <v>1</v>
      </c>
      <c r="BD9" s="8" cm="1">
        <f t="array" ref="BD9">_xlfn.IFS(F9="Son pocos",1,F9="Son los necesarios (ni muchos ni pocos)",0.5,F9="Son muchos",0)</f>
        <v>0.5</v>
      </c>
      <c r="BE9" s="8" cm="1">
        <f t="array" ref="BE9">_xlfn.IFS(G9="Es económico",1,G9="Es justo (ni mucho ni poco)",0.5,G9="Es caro",0)</f>
        <v>0</v>
      </c>
      <c r="BF9" s="8" cm="1">
        <f t="array" ref="BF9">_xlfn.IFS(H9="No",1,H9="Sí",0)</f>
        <v>1</v>
      </c>
      <c r="BG9" s="8" cm="1">
        <f t="array" ref="BG9">_xlfn.IFS(I9="Sí",1,I9="No sé",0.5,I9="No",0)</f>
        <v>0</v>
      </c>
      <c r="BH9" s="8" cm="1">
        <f t="array" ref="BH9">_xlfn.IFS(J9="El número de personal para atender los trámites en esta dependencia es suficiente",1,J9="Necesitamos más personal para atender los trámites en esta dependencia",0)</f>
        <v>1</v>
      </c>
      <c r="BI9" s="8" cm="1">
        <f t="array" ref="BI9">_xlfn.IFS(K9="Sí existe una área específica para brindar información y atender dudas",1,K9="No, es la misma ventanilla donde se realizan los trámites",0)</f>
        <v>0</v>
      </c>
      <c r="BJ9" s="8" cm="1">
        <f t="array" ref="BJ9">_xlfn.IFS(L9="El mayor número de personas llega a esta oficina conociendo cuáles son los costos, requisitos y tiempos para realizar su trámite",1,L9="El mayor número de personas llega a esta oficina sin conocer cuáles son los costos, requisitos y tiempos para realizar su trámite",0)</f>
        <v>0</v>
      </c>
      <c r="BK9" s="8" cm="1">
        <f t="array" ref="BK9">_xlfn.IFS(M9="Sí",1,M9="No",0)</f>
        <v>0</v>
      </c>
      <c r="BL9" s="8" t="e" cm="1">
        <f t="array" ref="BL9">_xlfn.IFS(N9="Sí",1,N9="No recuerdo",0.5,N9="No",0)</f>
        <v>#N/A</v>
      </c>
      <c r="BM9" s="8" t="e" cm="1">
        <f t="array" ref="BM9">_xlfn.IFS(O9="Sí",1,O9="No recuerdo",0.5,O9="No",0)</f>
        <v>#N/A</v>
      </c>
      <c r="BN9" s="8" t="e" cm="1">
        <f t="array" ref="BN9">_xlfn.IFS(P9="Sí",1,P9="No recuerdo",0.5,P9="No",0)</f>
        <v>#N/A</v>
      </c>
      <c r="BO9" s="8" t="e" cm="1">
        <f t="array" ref="BO9">_xlfn.IFS(Q9="Sí",1,Q9="No recuerdo",0.5,Q9="No",0)</f>
        <v>#N/A</v>
      </c>
      <c r="BP9" s="8" t="e" cm="1">
        <f t="array" ref="BP9">_xlfn.IFS(R9="Sí",1,R9="No recuerdo",0.5,R9="No",0)</f>
        <v>#N/A</v>
      </c>
      <c r="BQ9" s="8" t="e" cm="1">
        <f t="array" ref="BQ9">_xlfn.IFS(S9="Sí",1,S9="No recuerdo",0.5,S9="No",0)</f>
        <v>#N/A</v>
      </c>
      <c r="BR9" s="8" t="e" cm="1">
        <f t="array" ref="BR9">_xlfn.IFS(T9="Han sido buenas (me brindaron nuevos conocimientos para cumplir mejor con mis labores)",1,T9="Han sido malas (no me brindaron nuevos conocimientos para cumplir mejor con mis labores",0)</f>
        <v>#N/A</v>
      </c>
      <c r="BS9" s="8" cm="1">
        <f t="array" ref="BS9">_xlfn.IFS(U9="Actualmente considero que no necesito más capacitaciones para desarrollar mis labores de manera eficiente",1,U9="Actualmente considero que necesito más capacitaciones para desarrollar mis labores de manera eficiente",0)</f>
        <v>0</v>
      </c>
      <c r="BT9" s="8" cm="1">
        <f t="array" ref="BT9">_xlfn.IFS(V9="Pienso que mi desempeño es bueno",1,V9="Pienso que mi desempeño no es ni bueno ni malo (regular)",0.5,V9="Pienso que mi desempeño es malo",0)</f>
        <v>1</v>
      </c>
      <c r="BU9" s="8" t="e" cm="1">
        <f t="array" ref="BU9">_xlfn.IFS(W9="Sí",1,W9="No",0)</f>
        <v>#N/A</v>
      </c>
      <c r="BV9" s="8" cm="1">
        <f t="array" ref="BV9">_xlfn.IFS(X9="Muy eficiente",1,X9="Regular",0.5,X9="Nada eficiente",0)</f>
        <v>1</v>
      </c>
      <c r="BW9" s="8" cm="1">
        <f t="array" ref="BW9">_xlfn.IFS(Y9="Los tiempos de respuesta son cortos",1,Y9="Los tiempos de respuesta son regulares (ni largos ni cortos)",0.5,Y9="Los tiempos de respuesta son largos",0)</f>
        <v>0.5</v>
      </c>
      <c r="BX9" s="8" cm="1">
        <f t="array" ref="BX9">_xlfn.IFS(Z9="La relación es buena",1,Z9="La relación es regular (ni buena ni mala)",0.5,Z9="La relación es mala",0)</f>
        <v>0.5</v>
      </c>
      <c r="BY9" s="8" cm="1">
        <f t="array" ref="BY9">_xlfn.IFS(AA9="Pienso que las cargas de trabajo se distribuyen de manera equitativa dentro de esta dependencia",1,AA9="Pienso que las cargas de trabajo NO se distribuyen de manera equitativa dentro de esta dependencia",0)</f>
        <v>0</v>
      </c>
      <c r="BZ9" s="8" cm="1">
        <f t="array" ref="BZ9">_xlfn.IFS(AB9="Sí",1,AB9="No",0)</f>
        <v>1</v>
      </c>
      <c r="CA9" s="8" cm="1">
        <f t="array" ref="CA9">_xlfn.IFS(AC9="Las atiende una persona diferente a a la que atiende los trámites presenciales en ventanilla",1,AC9="Las atiende la misma persona que atiende los trámites presenciales en ventanilla",0)</f>
        <v>0</v>
      </c>
      <c r="CB9" s="8" cm="1">
        <f t="array" ref="CB9">_xlfn.IFS(AD9="Siguen un proceso diferente al de una solicitud presencial en ventanilla",1,AD9="Siguen el mismo proceso que el de una solicitud presencial en ventanilla",0)</f>
        <v>0</v>
      </c>
      <c r="CC9" s="8" cm="1">
        <f t="array" ref="CC9">_xlfn.IFS(AE9="Sí",1,AE9="No",0)</f>
        <v>0</v>
      </c>
      <c r="CD9" s="8" cm="1">
        <f t="array" ref="CD9">_xlfn.IFS(AF9="Sí",1,AF9="No",0)</f>
        <v>0</v>
      </c>
      <c r="CE9" s="8" cm="1">
        <f t="array" ref="CE9">_xlfn.IFS(AG9="Sí",1,AG9="No",0)</f>
        <v>0</v>
      </c>
      <c r="CF9" s="8" cm="1">
        <f t="array" ref="CF9">_xlfn.IFS(AH9="Sí",1,AH9="No",0)</f>
        <v>0</v>
      </c>
      <c r="CG9" s="8" cm="1">
        <f t="array" ref="CG9">_xlfn.IFS(AI9="El horario es adecuado",1,AI9="El horario debería ampliarse",0)</f>
        <v>1</v>
      </c>
      <c r="CH9" s="8" cm="1">
        <f t="array" ref="CH9">_xlfn.IFS(AJ9="Es un buen ambiente de trabajo",1,AJ9="Es un mal ambiente de trabajo",0)</f>
        <v>1</v>
      </c>
      <c r="CI9" s="8" cm="1">
        <f t="array" ref="CI9">_xlfn.IFS(AK9="Mi jefe/jefa es muy abierto (a) y nos escucha para identificar las necesidades y áreas de mejora de la dependencia",1,AK9="Mi jefe/jefa NO es muy abierto (a) y NO nos escucha para identificar las necesidades y áreas de mejora de la dependencia",0)</f>
        <v>0</v>
      </c>
      <c r="CJ9" s="8" cm="1">
        <f t="array" ref="CJ9">_xlfn.IFS(AL9="De acuerdo",0,AL9="Ni de acuerdo ni en desacuerdo",0.5,AL9="En desacuerdo",1)</f>
        <v>1</v>
      </c>
      <c r="CK9" s="8" cm="1">
        <f t="array" ref="CK9">_xlfn.IFS(AM9="De acuerdo",1,AM9="Ni de acuerdo ni en desacuerdo",0.5,AM9="En desacuerdo",0)</f>
        <v>1</v>
      </c>
      <c r="CL9" s="8" cm="1">
        <f t="array" ref="CL9">_xlfn.IFS(AN9="De acuerdo",1,AN9="Ni de acuerdo ni en desacuerdo",0.5,AN9="En desacuerdo",0)</f>
        <v>1</v>
      </c>
      <c r="CM9" s="8" cm="1">
        <f t="array" ref="CM9">_xlfn.IFS(AO9="De acuerdo",0,AO9="Ni de acuerdo ni en desacuerdo",0.5,AO9="En desacuerdo",1)</f>
        <v>0.5</v>
      </c>
      <c r="CN9" s="8" cm="1">
        <f t="array" ref="CN9">_xlfn.IFS(AP9="De acuerdo",0,AP9="Ni de acuerdo ni en desacuerdo",0.5,AP9="En desacuerdo",1)</f>
        <v>1</v>
      </c>
      <c r="CO9" s="8" cm="1">
        <f t="array" ref="CO9">_xlfn.IFS(AQ9="De acuerdo",1,AQ9="Ni de acuerdo ni en desacuerdo",0.5,AQ9="En desacuerdo",0)</f>
        <v>1</v>
      </c>
      <c r="CP9" s="8" cm="1">
        <f t="array" ref="CP9">_xlfn.IFS(AR9="De acuerdo",1,AR9="Ni de acuerdo ni en desacuerdo",0.5,AR9="En desacuerdo",0)</f>
        <v>1</v>
      </c>
      <c r="CQ9" s="8" cm="1">
        <f t="array" ref="CQ9">_xlfn.IFS(AS9="De acuerdo",0,AS9="Ni de acuerdo ni en desacuerdo",0.5,AS9="En desacuerdo",1)</f>
        <v>0</v>
      </c>
      <c r="CR9" s="8" cm="1">
        <f t="array" ref="CR9">_xlfn.IFS(AT9="De acuerdo",0,AT9="Ni de acuerdo ni en desacuerdo",0.5,AT9="En desacuerdo",1)</f>
        <v>1</v>
      </c>
      <c r="CS9" s="8" cm="1">
        <f t="array" ref="CS9">_xlfn.IFS(AU9="De acuerdo",0,AU9="Ni de acuerdo ni en desacuerdo",0.5,AU9="En desacuerdo",1)</f>
        <v>0.5</v>
      </c>
      <c r="CT9" s="25" cm="1">
        <f t="array" ref="CT9">_xlfn.IFS(AV9="De acuerdo",1,AV9="Ni de acuerdo ni en desacuerdo",0.5,AV9="En desacuerdo",0)</f>
        <v>1</v>
      </c>
      <c r="CU9" s="8" cm="1">
        <f t="array" ref="CU9">_xlfn.IFS(AW9="De acuerdo",0,AW9="Ni de acuerdo ni en desacuerdo",0.5,AW9="En desacuerdo",1)</f>
        <v>1</v>
      </c>
    </row>
    <row r="10" spans="1:99" x14ac:dyDescent="0.2">
      <c r="A10" s="64">
        <v>114471706146</v>
      </c>
      <c r="B10" s="24" t="s">
        <v>11</v>
      </c>
      <c r="C10" s="24" t="s">
        <v>116</v>
      </c>
      <c r="D10" s="24" t="s">
        <v>86</v>
      </c>
      <c r="E10" s="24" t="s">
        <v>827</v>
      </c>
      <c r="F10" s="24" t="s">
        <v>828</v>
      </c>
      <c r="G10" s="24" t="s">
        <v>829</v>
      </c>
      <c r="H10" s="24" t="s">
        <v>86</v>
      </c>
      <c r="I10" s="24" t="s">
        <v>85</v>
      </c>
      <c r="J10" s="24" t="s">
        <v>830</v>
      </c>
      <c r="K10" s="24" t="s">
        <v>883</v>
      </c>
      <c r="L10" s="24" t="s">
        <v>832</v>
      </c>
      <c r="M10" s="24" t="s">
        <v>86</v>
      </c>
      <c r="N10" s="24"/>
      <c r="O10" s="24"/>
      <c r="P10" s="24"/>
      <c r="Q10" s="24"/>
      <c r="R10" s="24"/>
      <c r="S10" s="24"/>
      <c r="T10" s="24"/>
      <c r="U10" s="24" t="s">
        <v>859</v>
      </c>
      <c r="V10" s="24" t="s">
        <v>836</v>
      </c>
      <c r="W10" s="24"/>
      <c r="X10" s="24" t="s">
        <v>183</v>
      </c>
      <c r="Y10" s="24" t="s">
        <v>861</v>
      </c>
      <c r="Z10" s="24" t="s">
        <v>862</v>
      </c>
      <c r="AA10" s="24" t="s">
        <v>840</v>
      </c>
      <c r="AB10" s="24" t="s">
        <v>85</v>
      </c>
      <c r="AC10" s="24" t="s">
        <v>841</v>
      </c>
      <c r="AD10" s="24" t="s">
        <v>842</v>
      </c>
      <c r="AE10" s="24" t="s">
        <v>85</v>
      </c>
      <c r="AF10" s="24" t="s">
        <v>85</v>
      </c>
      <c r="AG10" s="24" t="s">
        <v>86</v>
      </c>
      <c r="AH10" s="24" t="s">
        <v>85</v>
      </c>
      <c r="AI10" s="24" t="s">
        <v>843</v>
      </c>
      <c r="AJ10" s="24" t="s">
        <v>844</v>
      </c>
      <c r="AK10" s="24" t="s">
        <v>845</v>
      </c>
      <c r="AL10" s="24" t="s">
        <v>848</v>
      </c>
      <c r="AM10" s="24" t="s">
        <v>848</v>
      </c>
      <c r="AN10" s="24" t="s">
        <v>847</v>
      </c>
      <c r="AO10" s="24" t="s">
        <v>848</v>
      </c>
      <c r="AP10" s="24" t="s">
        <v>848</v>
      </c>
      <c r="AQ10" s="24" t="s">
        <v>847</v>
      </c>
      <c r="AR10" s="24" t="s">
        <v>847</v>
      </c>
      <c r="AS10" s="24" t="s">
        <v>848</v>
      </c>
      <c r="AT10" s="24" t="s">
        <v>848</v>
      </c>
      <c r="AU10" s="24" t="s">
        <v>848</v>
      </c>
      <c r="AV10" s="24" t="s">
        <v>847</v>
      </c>
      <c r="AW10" s="24" t="s">
        <v>848</v>
      </c>
      <c r="AY10" s="17">
        <v>114471706146</v>
      </c>
      <c r="AZ10" s="24" t="s">
        <v>11</v>
      </c>
      <c r="BA10" s="8" cm="1">
        <f t="array" ref="BA10">_xlfn.IFS(C10="Mucho",1,C10="Más o menos",0.5,C10="Nada",0)</f>
        <v>1</v>
      </c>
      <c r="BB10" s="8" cm="1">
        <f t="array" ref="BB10">_xlfn.IFS(D10="No",1,D10="No estoy segura/seguro",0.5,D10="Sí",0)</f>
        <v>1</v>
      </c>
      <c r="BC10" s="8" cm="1">
        <f t="array" ref="BC10">_xlfn.IFS(E10="Es poco",1,E10="Es normal (ni mucho ni poco)",0.5,E10="Es mucho",0)</f>
        <v>0.5</v>
      </c>
      <c r="BD10" s="8" cm="1">
        <f t="array" ref="BD10">_xlfn.IFS(F10="Son pocos",1,F10="Son los necesarios (ni muchos ni pocos)",0.5,F10="Son muchos",0)</f>
        <v>0.5</v>
      </c>
      <c r="BE10" s="8" cm="1">
        <f t="array" ref="BE10">_xlfn.IFS(G10="Es económico",1,G10="Es justo (ni mucho ni poco)",0.5,G10="Es caro",0)</f>
        <v>0.5</v>
      </c>
      <c r="BF10" s="8" cm="1">
        <f t="array" ref="BF10">_xlfn.IFS(H10="No",1,H10="Sí",0)</f>
        <v>1</v>
      </c>
      <c r="BG10" s="8" cm="1">
        <f t="array" ref="BG10">_xlfn.IFS(I10="Sí",1,I10="No sé",0.5,I10="No",0)</f>
        <v>1</v>
      </c>
      <c r="BH10" s="8" cm="1">
        <f t="array" ref="BH10">_xlfn.IFS(J10="El número de personal para atender los trámites en esta dependencia es suficiente",1,J10="Necesitamos más personal para atender los trámites en esta dependencia",0)</f>
        <v>1</v>
      </c>
      <c r="BI10" s="8" cm="1">
        <f t="array" ref="BI10">_xlfn.IFS(K10="Sí existe una área específica para brindar información y atender dudas",1,K10="No, es la misma ventanilla donde se realizan los trámites",0)</f>
        <v>0</v>
      </c>
      <c r="BJ10" s="8" cm="1">
        <f t="array" ref="BJ10">_xlfn.IFS(L10="El mayor número de personas llega a esta oficina conociendo cuáles son los costos, requisitos y tiempos para realizar su trámite",1,L10="El mayor número de personas llega a esta oficina sin conocer cuáles son los costos, requisitos y tiempos para realizar su trámite",0)</f>
        <v>0</v>
      </c>
      <c r="BK10" s="8" cm="1">
        <f t="array" ref="BK10">_xlfn.IFS(M10="Sí",1,M10="No",0)</f>
        <v>0</v>
      </c>
      <c r="BL10" s="8" t="e" cm="1">
        <f t="array" ref="BL10">_xlfn.IFS(N10="Sí",1,N10="No recuerdo",0.5,N10="No",0)</f>
        <v>#N/A</v>
      </c>
      <c r="BM10" s="8" t="e" cm="1">
        <f t="array" ref="BM10">_xlfn.IFS(O10="Sí",1,O10="No recuerdo",0.5,O10="No",0)</f>
        <v>#N/A</v>
      </c>
      <c r="BN10" s="8" t="e" cm="1">
        <f t="array" ref="BN10">_xlfn.IFS(P10="Sí",1,P10="No recuerdo",0.5,P10="No",0)</f>
        <v>#N/A</v>
      </c>
      <c r="BO10" s="8" t="e" cm="1">
        <f t="array" ref="BO10">_xlfn.IFS(Q10="Sí",1,Q10="No recuerdo",0.5,Q10="No",0)</f>
        <v>#N/A</v>
      </c>
      <c r="BP10" s="8" t="e" cm="1">
        <f t="array" ref="BP10">_xlfn.IFS(R10="Sí",1,R10="No recuerdo",0.5,R10="No",0)</f>
        <v>#N/A</v>
      </c>
      <c r="BQ10" s="8" t="e" cm="1">
        <f t="array" ref="BQ10">_xlfn.IFS(S10="Sí",1,S10="No recuerdo",0.5,S10="No",0)</f>
        <v>#N/A</v>
      </c>
      <c r="BR10" s="8" t="e" cm="1">
        <f t="array" ref="BR10">_xlfn.IFS(T10="Han sido buenas (me brindaron nuevos conocimientos para cumplir mejor con mis labores)",1,T10="Han sido malas (no me brindaron nuevos conocimientos para cumplir mejor con mis labores",0)</f>
        <v>#N/A</v>
      </c>
      <c r="BS10" s="8" cm="1">
        <f t="array" ref="BS10">_xlfn.IFS(U10="Actualmente considero que no necesito más capacitaciones para desarrollar mis labores de manera eficiente",1,U10="Actualmente considero que necesito más capacitaciones para desarrollar mis labores de manera eficiente",0)</f>
        <v>0</v>
      </c>
      <c r="BT10" s="8" cm="1">
        <f t="array" ref="BT10">_xlfn.IFS(V10="Pienso que mi desempeño es bueno",1,V10="Pienso que mi desempeño no es ni bueno ni malo (regular)",0.5,V10="Pienso que mi desempeño es malo",0)</f>
        <v>1</v>
      </c>
      <c r="BU10" s="8" t="e" cm="1">
        <f t="array" ref="BU10">_xlfn.IFS(W10="Sí",1,W10="No",0)</f>
        <v>#N/A</v>
      </c>
      <c r="BV10" s="8" cm="1">
        <f t="array" ref="BV10">_xlfn.IFS(X10="Muy eficiente",1,X10="Regular",0.5,X10="Nada eficiente",0)</f>
        <v>0.5</v>
      </c>
      <c r="BW10" s="8" cm="1">
        <f t="array" ref="BW10">_xlfn.IFS(Y10="Los tiempos de respuesta son cortos",1,Y10="Los tiempos de respuesta son regulares (ni largos ni cortos)",0.5,Y10="Los tiempos de respuesta son largos",0)</f>
        <v>0.5</v>
      </c>
      <c r="BX10" s="8" cm="1">
        <f t="array" ref="BX10">_xlfn.IFS(Z10="La relación es buena",1,Z10="La relación es regular (ni buena ni mala)",0.5,Z10="La relación es mala",0)</f>
        <v>0.5</v>
      </c>
      <c r="BY10" s="8" cm="1">
        <f t="array" ref="BY10">_xlfn.IFS(AA10="Pienso que las cargas de trabajo se distribuyen de manera equitativa dentro de esta dependencia",1,AA10="Pienso que las cargas de trabajo NO se distribuyen de manera equitativa dentro de esta dependencia",0)</f>
        <v>1</v>
      </c>
      <c r="BZ10" s="8" cm="1">
        <f t="array" ref="BZ10">_xlfn.IFS(AB10="Sí",1,AB10="No",0)</f>
        <v>1</v>
      </c>
      <c r="CA10" s="8" cm="1">
        <f t="array" ref="CA10">_xlfn.IFS(AC10="Las atiende una persona diferente a a la que atiende los trámites presenciales en ventanilla",1,AC10="Las atiende la misma persona que atiende los trámites presenciales en ventanilla",0)</f>
        <v>1</v>
      </c>
      <c r="CB10" s="8" cm="1">
        <f t="array" ref="CB10">_xlfn.IFS(AD10="Siguen un proceso diferente al de una solicitud presencial en ventanilla",1,AD10="Siguen el mismo proceso que el de una solicitud presencial en ventanilla",0)</f>
        <v>0</v>
      </c>
      <c r="CC10" s="8" cm="1">
        <f t="array" ref="CC10">_xlfn.IFS(AE10="Sí",1,AE10="No",0)</f>
        <v>1</v>
      </c>
      <c r="CD10" s="8" cm="1">
        <f t="array" ref="CD10">_xlfn.IFS(AF10="Sí",1,AF10="No",0)</f>
        <v>1</v>
      </c>
      <c r="CE10" s="8" cm="1">
        <f t="array" ref="CE10">_xlfn.IFS(AG10="Sí",1,AG10="No",0)</f>
        <v>0</v>
      </c>
      <c r="CF10" s="8" cm="1">
        <f t="array" ref="CF10">_xlfn.IFS(AH10="Sí",1,AH10="No",0)</f>
        <v>1</v>
      </c>
      <c r="CG10" s="8" cm="1">
        <f t="array" ref="CG10">_xlfn.IFS(AI10="El horario es adecuado",1,AI10="El horario debería ampliarse",0)</f>
        <v>1</v>
      </c>
      <c r="CH10" s="8" cm="1">
        <f t="array" ref="CH10">_xlfn.IFS(AJ10="Es un buen ambiente de trabajo",1,AJ10="Es un mal ambiente de trabajo",0)</f>
        <v>1</v>
      </c>
      <c r="CI10" s="8" cm="1">
        <f t="array" ref="CI10">_xlfn.IFS(AK10="Mi jefe/jefa es muy abierto (a) y nos escucha para identificar las necesidades y áreas de mejora de la dependencia",1,AK10="Mi jefe/jefa NO es muy abierto (a) y NO nos escucha para identificar las necesidades y áreas de mejora de la dependencia",0)</f>
        <v>1</v>
      </c>
      <c r="CJ10" s="8" cm="1">
        <f t="array" ref="CJ10">_xlfn.IFS(AL10="De acuerdo",0,AL10="Ni de acuerdo ni en desacuerdo",0.5,AL10="En desacuerdo",1)</f>
        <v>1</v>
      </c>
      <c r="CK10" s="8" cm="1">
        <f t="array" ref="CK10">_xlfn.IFS(AM10="De acuerdo",1,AM10="Ni de acuerdo ni en desacuerdo",0.5,AM10="En desacuerdo",0)</f>
        <v>0</v>
      </c>
      <c r="CL10" s="8" cm="1">
        <f t="array" ref="CL10">_xlfn.IFS(AN10="De acuerdo",1,AN10="Ni de acuerdo ni en desacuerdo",0.5,AN10="En desacuerdo",0)</f>
        <v>1</v>
      </c>
      <c r="CM10" s="8" cm="1">
        <f t="array" ref="CM10">_xlfn.IFS(AO10="De acuerdo",0,AO10="Ni de acuerdo ni en desacuerdo",0.5,AO10="En desacuerdo",1)</f>
        <v>1</v>
      </c>
      <c r="CN10" s="8" cm="1">
        <f t="array" ref="CN10">_xlfn.IFS(AP10="De acuerdo",0,AP10="Ni de acuerdo ni en desacuerdo",0.5,AP10="En desacuerdo",1)</f>
        <v>1</v>
      </c>
      <c r="CO10" s="8" cm="1">
        <f t="array" ref="CO10">_xlfn.IFS(AQ10="De acuerdo",1,AQ10="Ni de acuerdo ni en desacuerdo",0.5,AQ10="En desacuerdo",0)</f>
        <v>1</v>
      </c>
      <c r="CP10" s="8" cm="1">
        <f t="array" ref="CP10">_xlfn.IFS(AR10="De acuerdo",1,AR10="Ni de acuerdo ni en desacuerdo",0.5,AR10="En desacuerdo",0)</f>
        <v>1</v>
      </c>
      <c r="CQ10" s="8" cm="1">
        <f t="array" ref="CQ10">_xlfn.IFS(AS10="De acuerdo",0,AS10="Ni de acuerdo ni en desacuerdo",0.5,AS10="En desacuerdo",1)</f>
        <v>1</v>
      </c>
      <c r="CR10" s="8" cm="1">
        <f t="array" ref="CR10">_xlfn.IFS(AT10="De acuerdo",0,AT10="Ni de acuerdo ni en desacuerdo",0.5,AT10="En desacuerdo",1)</f>
        <v>1</v>
      </c>
      <c r="CS10" s="8" cm="1">
        <f t="array" ref="CS10">_xlfn.IFS(AU10="De acuerdo",0,AU10="Ni de acuerdo ni en desacuerdo",0.5,AU10="En desacuerdo",1)</f>
        <v>1</v>
      </c>
      <c r="CT10" s="25" cm="1">
        <f t="array" ref="CT10">_xlfn.IFS(AV10="De acuerdo",1,AV10="Ni de acuerdo ni en desacuerdo",0.5,AV10="En desacuerdo",0)</f>
        <v>1</v>
      </c>
      <c r="CU10" s="8" cm="1">
        <f t="array" ref="CU10">_xlfn.IFS(AW10="De acuerdo",0,AW10="Ni de acuerdo ni en desacuerdo",0.5,AW10="En desacuerdo",1)</f>
        <v>1</v>
      </c>
    </row>
    <row r="11" spans="1:99" x14ac:dyDescent="0.2">
      <c r="A11" s="64">
        <v>114471704150</v>
      </c>
      <c r="B11" s="24" t="s">
        <v>11</v>
      </c>
      <c r="C11" s="24" t="s">
        <v>116</v>
      </c>
      <c r="D11" s="24" t="s">
        <v>86</v>
      </c>
      <c r="E11" s="24" t="s">
        <v>827</v>
      </c>
      <c r="F11" s="24" t="s">
        <v>828</v>
      </c>
      <c r="G11" s="24" t="s">
        <v>829</v>
      </c>
      <c r="H11" s="24" t="s">
        <v>86</v>
      </c>
      <c r="I11" s="24" t="s">
        <v>85</v>
      </c>
      <c r="J11" s="24" t="s">
        <v>830</v>
      </c>
      <c r="K11" s="24" t="s">
        <v>883</v>
      </c>
      <c r="L11" s="24" t="s">
        <v>832</v>
      </c>
      <c r="M11" s="24" t="s">
        <v>86</v>
      </c>
      <c r="N11" s="24"/>
      <c r="O11" s="24"/>
      <c r="P11" s="24"/>
      <c r="Q11" s="24"/>
      <c r="R11" s="24"/>
      <c r="S11" s="24"/>
      <c r="T11" s="24"/>
      <c r="U11" s="24" t="s">
        <v>859</v>
      </c>
      <c r="V11" s="24" t="s">
        <v>836</v>
      </c>
      <c r="W11" s="24"/>
      <c r="X11" s="24" t="s">
        <v>183</v>
      </c>
      <c r="Y11" s="24" t="s">
        <v>861</v>
      </c>
      <c r="Z11" s="24" t="s">
        <v>862</v>
      </c>
      <c r="AA11" s="24" t="s">
        <v>840</v>
      </c>
      <c r="AB11" s="24" t="s">
        <v>86</v>
      </c>
      <c r="AC11" s="24" t="s">
        <v>869</v>
      </c>
      <c r="AD11" s="24" t="s">
        <v>842</v>
      </c>
      <c r="AE11" s="24" t="s">
        <v>85</v>
      </c>
      <c r="AF11" s="24" t="s">
        <v>85</v>
      </c>
      <c r="AG11" s="24" t="s">
        <v>86</v>
      </c>
      <c r="AH11" s="24" t="s">
        <v>86</v>
      </c>
      <c r="AI11" s="24" t="s">
        <v>843</v>
      </c>
      <c r="AJ11" s="24" t="s">
        <v>1616</v>
      </c>
      <c r="AK11" s="24" t="s">
        <v>919</v>
      </c>
      <c r="AL11" s="24" t="s">
        <v>848</v>
      </c>
      <c r="AM11" s="24" t="s">
        <v>847</v>
      </c>
      <c r="AN11" s="24" t="s">
        <v>870</v>
      </c>
      <c r="AO11" s="24" t="s">
        <v>847</v>
      </c>
      <c r="AP11" s="24" t="s">
        <v>848</v>
      </c>
      <c r="AQ11" s="24" t="s">
        <v>847</v>
      </c>
      <c r="AR11" s="24" t="s">
        <v>847</v>
      </c>
      <c r="AS11" s="24" t="s">
        <v>848</v>
      </c>
      <c r="AT11" s="24" t="s">
        <v>848</v>
      </c>
      <c r="AU11" s="24" t="s">
        <v>848</v>
      </c>
      <c r="AV11" s="24" t="s">
        <v>847</v>
      </c>
      <c r="AW11" s="24" t="s">
        <v>848</v>
      </c>
      <c r="AY11" s="17">
        <v>114471704150</v>
      </c>
      <c r="AZ11" s="24" t="s">
        <v>11</v>
      </c>
      <c r="BA11" s="8" cm="1">
        <f t="array" ref="BA11">_xlfn.IFS(C11="Mucho",1,C11="Más o menos",0.5,C11="Nada",0)</f>
        <v>1</v>
      </c>
      <c r="BB11" s="8" cm="1">
        <f t="array" ref="BB11">_xlfn.IFS(D11="No",1,D11="No estoy segura/seguro",0.5,D11="Sí",0)</f>
        <v>1</v>
      </c>
      <c r="BC11" s="8" cm="1">
        <f t="array" ref="BC11">_xlfn.IFS(E11="Es poco",1,E11="Es normal (ni mucho ni poco)",0.5,E11="Es mucho",0)</f>
        <v>0.5</v>
      </c>
      <c r="BD11" s="8" cm="1">
        <f t="array" ref="BD11">_xlfn.IFS(F11="Son pocos",1,F11="Son los necesarios (ni muchos ni pocos)",0.5,F11="Son muchos",0)</f>
        <v>0.5</v>
      </c>
      <c r="BE11" s="8" cm="1">
        <f t="array" ref="BE11">_xlfn.IFS(G11="Es económico",1,G11="Es justo (ni mucho ni poco)",0.5,G11="Es caro",0)</f>
        <v>0.5</v>
      </c>
      <c r="BF11" s="8" cm="1">
        <f t="array" ref="BF11">_xlfn.IFS(H11="No",1,H11="Sí",0)</f>
        <v>1</v>
      </c>
      <c r="BG11" s="8" cm="1">
        <f t="array" ref="BG11">_xlfn.IFS(I11="Sí",1,I11="No sé",0.5,I11="No",0)</f>
        <v>1</v>
      </c>
      <c r="BH11" s="8" cm="1">
        <f t="array" ref="BH11">_xlfn.IFS(J11="El número de personal para atender los trámites en esta dependencia es suficiente",1,J11="Necesitamos más personal para atender los trámites en esta dependencia",0)</f>
        <v>1</v>
      </c>
      <c r="BI11" s="8" cm="1">
        <f t="array" ref="BI11">_xlfn.IFS(K11="Sí existe una área específica para brindar información y atender dudas",1,K11="No, es la misma ventanilla donde se realizan los trámites",0)</f>
        <v>0</v>
      </c>
      <c r="BJ11" s="8" cm="1">
        <f t="array" ref="BJ11">_xlfn.IFS(L11="El mayor número de personas llega a esta oficina conociendo cuáles son los costos, requisitos y tiempos para realizar su trámite",1,L11="El mayor número de personas llega a esta oficina sin conocer cuáles son los costos, requisitos y tiempos para realizar su trámite",0)</f>
        <v>0</v>
      </c>
      <c r="BK11" s="8" cm="1">
        <f t="array" ref="BK11">_xlfn.IFS(M11="Sí",1,M11="No",0)</f>
        <v>0</v>
      </c>
      <c r="BL11" s="8" t="e" cm="1">
        <f t="array" ref="BL11">_xlfn.IFS(N11="Sí",1,N11="No recuerdo",0.5,N11="No",0)</f>
        <v>#N/A</v>
      </c>
      <c r="BM11" s="8" t="e" cm="1">
        <f t="array" ref="BM11">_xlfn.IFS(O11="Sí",1,O11="No recuerdo",0.5,O11="No",0)</f>
        <v>#N/A</v>
      </c>
      <c r="BN11" s="8" t="e" cm="1">
        <f t="array" ref="BN11">_xlfn.IFS(P11="Sí",1,P11="No recuerdo",0.5,P11="No",0)</f>
        <v>#N/A</v>
      </c>
      <c r="BO11" s="8" t="e" cm="1">
        <f t="array" ref="BO11">_xlfn.IFS(Q11="Sí",1,Q11="No recuerdo",0.5,Q11="No",0)</f>
        <v>#N/A</v>
      </c>
      <c r="BP11" s="8" t="e" cm="1">
        <f t="array" ref="BP11">_xlfn.IFS(R11="Sí",1,R11="No recuerdo",0.5,R11="No",0)</f>
        <v>#N/A</v>
      </c>
      <c r="BQ11" s="8" t="e" cm="1">
        <f t="array" ref="BQ11">_xlfn.IFS(S11="Sí",1,S11="No recuerdo",0.5,S11="No",0)</f>
        <v>#N/A</v>
      </c>
      <c r="BR11" s="8" t="e" cm="1">
        <f t="array" ref="BR11">_xlfn.IFS(T11="Han sido buenas (me brindaron nuevos conocimientos para cumplir mejor con mis labores)",1,T11="Han sido malas (no me brindaron nuevos conocimientos para cumplir mejor con mis labores",0)</f>
        <v>#N/A</v>
      </c>
      <c r="BS11" s="8" cm="1">
        <f t="array" ref="BS11">_xlfn.IFS(U11="Actualmente considero que no necesito más capacitaciones para desarrollar mis labores de manera eficiente",1,U11="Actualmente considero que necesito más capacitaciones para desarrollar mis labores de manera eficiente",0)</f>
        <v>0</v>
      </c>
      <c r="BT11" s="8" cm="1">
        <f t="array" ref="BT11">_xlfn.IFS(V11="Pienso que mi desempeño es bueno",1,V11="Pienso que mi desempeño no es ni bueno ni malo (regular)",0.5,V11="Pienso que mi desempeño es malo",0)</f>
        <v>1</v>
      </c>
      <c r="BU11" s="8" t="e" cm="1">
        <f t="array" ref="BU11">_xlfn.IFS(W11="Sí",1,W11="No",0)</f>
        <v>#N/A</v>
      </c>
      <c r="BV11" s="8" cm="1">
        <f t="array" ref="BV11">_xlfn.IFS(X11="Muy eficiente",1,X11="Regular",0.5,X11="Nada eficiente",0)</f>
        <v>0.5</v>
      </c>
      <c r="BW11" s="8" cm="1">
        <f t="array" ref="BW11">_xlfn.IFS(Y11="Los tiempos de respuesta son cortos",1,Y11="Los tiempos de respuesta son regulares (ni largos ni cortos)",0.5,Y11="Los tiempos de respuesta son largos",0)</f>
        <v>0.5</v>
      </c>
      <c r="BX11" s="8" cm="1">
        <f t="array" ref="BX11">_xlfn.IFS(Z11="La relación es buena",1,Z11="La relación es regular (ni buena ni mala)",0.5,Z11="La relación es mala",0)</f>
        <v>0.5</v>
      </c>
      <c r="BY11" s="8" cm="1">
        <f t="array" ref="BY11">_xlfn.IFS(AA11="Pienso que las cargas de trabajo se distribuyen de manera equitativa dentro de esta dependencia",1,AA11="Pienso que las cargas de trabajo NO se distribuyen de manera equitativa dentro de esta dependencia",0)</f>
        <v>1</v>
      </c>
      <c r="BZ11" s="8" cm="1">
        <f t="array" ref="BZ11">_xlfn.IFS(AB11="Sí",1,AB11="No",0)</f>
        <v>0</v>
      </c>
      <c r="CA11" s="8" cm="1">
        <f t="array" ref="CA11">_xlfn.IFS(AC11="Las atiende una persona diferente a a la que atiende los trámites presenciales en ventanilla",1,AC11="Las atiende la misma persona que atiende los trámites presenciales en ventanilla",0)</f>
        <v>0</v>
      </c>
      <c r="CB11" s="8" cm="1">
        <f t="array" ref="CB11">_xlfn.IFS(AD11="Siguen un proceso diferente al de una solicitud presencial en ventanilla",1,AD11="Siguen el mismo proceso que el de una solicitud presencial en ventanilla",0)</f>
        <v>0</v>
      </c>
      <c r="CC11" s="8" cm="1">
        <f t="array" ref="CC11">_xlfn.IFS(AE11="Sí",1,AE11="No",0)</f>
        <v>1</v>
      </c>
      <c r="CD11" s="8" cm="1">
        <f t="array" ref="CD11">_xlfn.IFS(AF11="Sí",1,AF11="No",0)</f>
        <v>1</v>
      </c>
      <c r="CE11" s="8" cm="1">
        <f t="array" ref="CE11">_xlfn.IFS(AG11="Sí",1,AG11="No",0)</f>
        <v>0</v>
      </c>
      <c r="CF11" s="8" cm="1">
        <f t="array" ref="CF11">_xlfn.IFS(AH11="Sí",1,AH11="No",0)</f>
        <v>0</v>
      </c>
      <c r="CG11" s="8" cm="1">
        <f t="array" ref="CG11">_xlfn.IFS(AI11="El horario es adecuado",1,AI11="El horario debería ampliarse",0)</f>
        <v>1</v>
      </c>
      <c r="CH11" s="8" cm="1">
        <f t="array" ref="CH11">_xlfn.IFS(AJ11="Es un buen ambiente de trabajo",1,AJ11="Es un mal ambiente de trabajo",0)</f>
        <v>0</v>
      </c>
      <c r="CI11" s="8" cm="1">
        <f t="array" ref="CI11">_xlfn.IFS(AK11="Mi jefe/jefa es muy abierto (a) y nos escucha para identificar las necesidades y áreas de mejora de la dependencia",1,AK11="Mi jefe/jefa NO es muy abierto (a) y NO nos escucha para identificar las necesidades y áreas de mejora de la dependencia",0)</f>
        <v>0</v>
      </c>
      <c r="CJ11" s="8" cm="1">
        <f t="array" ref="CJ11">_xlfn.IFS(AL11="De acuerdo",0,AL11="Ni de acuerdo ni en desacuerdo",0.5,AL11="En desacuerdo",1)</f>
        <v>1</v>
      </c>
      <c r="CK11" s="8" cm="1">
        <f t="array" ref="CK11">_xlfn.IFS(AM11="De acuerdo",1,AM11="Ni de acuerdo ni en desacuerdo",0.5,AM11="En desacuerdo",0)</f>
        <v>1</v>
      </c>
      <c r="CL11" s="8" cm="1">
        <f t="array" ref="CL11">_xlfn.IFS(AN11="De acuerdo",1,AN11="Ni de acuerdo ni en desacuerdo",0.5,AN11="En desacuerdo",0)</f>
        <v>0.5</v>
      </c>
      <c r="CM11" s="8" cm="1">
        <f t="array" ref="CM11">_xlfn.IFS(AO11="De acuerdo",0,AO11="Ni de acuerdo ni en desacuerdo",0.5,AO11="En desacuerdo",1)</f>
        <v>0</v>
      </c>
      <c r="CN11" s="8" cm="1">
        <f t="array" ref="CN11">_xlfn.IFS(AP11="De acuerdo",0,AP11="Ni de acuerdo ni en desacuerdo",0.5,AP11="En desacuerdo",1)</f>
        <v>1</v>
      </c>
      <c r="CO11" s="8" cm="1">
        <f t="array" ref="CO11">_xlfn.IFS(AQ11="De acuerdo",1,AQ11="Ni de acuerdo ni en desacuerdo",0.5,AQ11="En desacuerdo",0)</f>
        <v>1</v>
      </c>
      <c r="CP11" s="8" cm="1">
        <f t="array" ref="CP11">_xlfn.IFS(AR11="De acuerdo",1,AR11="Ni de acuerdo ni en desacuerdo",0.5,AR11="En desacuerdo",0)</f>
        <v>1</v>
      </c>
      <c r="CQ11" s="8" cm="1">
        <f t="array" ref="CQ11">_xlfn.IFS(AS11="De acuerdo",0,AS11="Ni de acuerdo ni en desacuerdo",0.5,AS11="En desacuerdo",1)</f>
        <v>1</v>
      </c>
      <c r="CR11" s="8" cm="1">
        <f t="array" ref="CR11">_xlfn.IFS(AT11="De acuerdo",0,AT11="Ni de acuerdo ni en desacuerdo",0.5,AT11="En desacuerdo",1)</f>
        <v>1</v>
      </c>
      <c r="CS11" s="8" cm="1">
        <f t="array" ref="CS11">_xlfn.IFS(AU11="De acuerdo",0,AU11="Ni de acuerdo ni en desacuerdo",0.5,AU11="En desacuerdo",1)</f>
        <v>1</v>
      </c>
      <c r="CT11" s="25" cm="1">
        <f t="array" ref="CT11">_xlfn.IFS(AV11="De acuerdo",1,AV11="Ni de acuerdo ni en desacuerdo",0.5,AV11="En desacuerdo",0)</f>
        <v>1</v>
      </c>
      <c r="CU11" s="8" cm="1">
        <f t="array" ref="CU11">_xlfn.IFS(AW11="De acuerdo",0,AW11="Ni de acuerdo ni en desacuerdo",0.5,AW11="En desacuerdo",1)</f>
        <v>1</v>
      </c>
    </row>
    <row r="12" spans="1:99" x14ac:dyDescent="0.2">
      <c r="A12" s="64">
        <v>114470885918</v>
      </c>
      <c r="B12" s="24" t="s">
        <v>12</v>
      </c>
      <c r="C12" s="24" t="s">
        <v>116</v>
      </c>
      <c r="D12" s="24" t="s">
        <v>86</v>
      </c>
      <c r="E12" s="24" t="s">
        <v>827</v>
      </c>
      <c r="F12" s="24" t="s">
        <v>1635</v>
      </c>
      <c r="G12" s="24" t="s">
        <v>829</v>
      </c>
      <c r="H12" s="24" t="s">
        <v>86</v>
      </c>
      <c r="I12" s="24" t="s">
        <v>86</v>
      </c>
      <c r="J12" s="24" t="s">
        <v>830</v>
      </c>
      <c r="K12" s="24" t="s">
        <v>883</v>
      </c>
      <c r="L12" s="24" t="s">
        <v>832</v>
      </c>
      <c r="M12" s="24" t="s">
        <v>86</v>
      </c>
      <c r="N12" s="24"/>
      <c r="O12" s="24"/>
      <c r="P12" s="24"/>
      <c r="Q12" s="24"/>
      <c r="R12" s="24"/>
      <c r="S12" s="24"/>
      <c r="T12" s="24"/>
      <c r="U12" s="24" t="s">
        <v>859</v>
      </c>
      <c r="V12" s="24" t="s">
        <v>836</v>
      </c>
      <c r="W12" s="24"/>
      <c r="X12" s="24" t="s">
        <v>837</v>
      </c>
      <c r="Y12" s="24" t="s">
        <v>861</v>
      </c>
      <c r="Z12" s="24" t="s">
        <v>839</v>
      </c>
      <c r="AA12" s="24" t="s">
        <v>840</v>
      </c>
      <c r="AB12" s="24" t="s">
        <v>86</v>
      </c>
      <c r="AC12" s="24"/>
      <c r="AD12" s="24"/>
      <c r="AE12" s="24" t="s">
        <v>86</v>
      </c>
      <c r="AF12" s="24" t="s">
        <v>85</v>
      </c>
      <c r="AG12" s="24" t="s">
        <v>86</v>
      </c>
      <c r="AH12" s="24" t="s">
        <v>85</v>
      </c>
      <c r="AI12" s="24" t="s">
        <v>843</v>
      </c>
      <c r="AJ12" s="24" t="s">
        <v>844</v>
      </c>
      <c r="AK12" s="24" t="s">
        <v>845</v>
      </c>
      <c r="AL12" s="24" t="s">
        <v>848</v>
      </c>
      <c r="AM12" s="24" t="s">
        <v>847</v>
      </c>
      <c r="AN12" s="24" t="s">
        <v>847</v>
      </c>
      <c r="AO12" s="24" t="s">
        <v>848</v>
      </c>
      <c r="AP12" s="24" t="s">
        <v>870</v>
      </c>
      <c r="AQ12" s="24" t="s">
        <v>847</v>
      </c>
      <c r="AR12" s="24" t="s">
        <v>847</v>
      </c>
      <c r="AS12" s="24" t="s">
        <v>848</v>
      </c>
      <c r="AT12" s="24" t="s">
        <v>848</v>
      </c>
      <c r="AU12" s="24" t="s">
        <v>848</v>
      </c>
      <c r="AV12" s="24" t="s">
        <v>847</v>
      </c>
      <c r="AW12" s="24" t="s">
        <v>847</v>
      </c>
      <c r="AY12" s="17">
        <v>114470885918</v>
      </c>
      <c r="AZ12" s="24" t="s">
        <v>12</v>
      </c>
      <c r="BA12" s="8" cm="1">
        <f t="array" ref="BA12">_xlfn.IFS(C12="Mucho",1,C12="Más o menos",0.5,C12="Nada",0)</f>
        <v>1</v>
      </c>
      <c r="BB12" s="8" cm="1">
        <f t="array" ref="BB12">_xlfn.IFS(D12="No",1,D12="No estoy segura/seguro",0.5,D12="Sí",0)</f>
        <v>1</v>
      </c>
      <c r="BC12" s="8" cm="1">
        <f t="array" ref="BC12">_xlfn.IFS(E12="Es poco",1,E12="Es normal (ni mucho ni poco)",0.5,E12="Es mucho",0)</f>
        <v>0.5</v>
      </c>
      <c r="BD12" s="8" t="e" cm="1">
        <f t="array" ref="BD12">_xlfn.IFS(F12="Son pocos",1,F12="Son los necesarios (ni muchos ni pocos)",0.5,F12="Son muchos",0)</f>
        <v>#N/A</v>
      </c>
      <c r="BE12" s="8" cm="1">
        <f t="array" ref="BE12">_xlfn.IFS(G12="Es económico",1,G12="Es justo (ni mucho ni poco)",0.5,G12="Es caro",0)</f>
        <v>0.5</v>
      </c>
      <c r="BF12" s="8" cm="1">
        <f t="array" ref="BF12">_xlfn.IFS(H12="No",1,H12="Sí",0)</f>
        <v>1</v>
      </c>
      <c r="BG12" s="8" cm="1">
        <f t="array" ref="BG12">_xlfn.IFS(I12="Sí",1,I12="No sé",0.5,I12="No",0)</f>
        <v>0</v>
      </c>
      <c r="BH12" s="8" cm="1">
        <f t="array" ref="BH12">_xlfn.IFS(J12="El número de personal para atender los trámites en esta dependencia es suficiente",1,J12="Necesitamos más personal para atender los trámites en esta dependencia",0)</f>
        <v>1</v>
      </c>
      <c r="BI12" s="8" cm="1">
        <f t="array" ref="BI12">_xlfn.IFS(K12="Sí existe una área específica para brindar información y atender dudas",1,K12="No, es la misma ventanilla donde se realizan los trámites",0)</f>
        <v>0</v>
      </c>
      <c r="BJ12" s="8" cm="1">
        <f t="array" ref="BJ12">_xlfn.IFS(L12="El mayor número de personas llega a esta oficina conociendo cuáles son los costos, requisitos y tiempos para realizar su trámite",1,L12="El mayor número de personas llega a esta oficina sin conocer cuáles son los costos, requisitos y tiempos para realizar su trámite",0)</f>
        <v>0</v>
      </c>
      <c r="BK12" s="8" cm="1">
        <f t="array" ref="BK12">_xlfn.IFS(M12="Sí",1,M12="No",0)</f>
        <v>0</v>
      </c>
      <c r="BL12" s="8" t="e" cm="1">
        <f t="array" ref="BL12">_xlfn.IFS(N12="Sí",1,N12="No recuerdo",0.5,N12="No",0)</f>
        <v>#N/A</v>
      </c>
      <c r="BM12" s="8" t="e" cm="1">
        <f t="array" ref="BM12">_xlfn.IFS(O12="Sí",1,O12="No recuerdo",0.5,O12="No",0)</f>
        <v>#N/A</v>
      </c>
      <c r="BN12" s="8" t="e" cm="1">
        <f t="array" ref="BN12">_xlfn.IFS(P12="Sí",1,P12="No recuerdo",0.5,P12="No",0)</f>
        <v>#N/A</v>
      </c>
      <c r="BO12" s="8" t="e" cm="1">
        <f t="array" ref="BO12">_xlfn.IFS(Q12="Sí",1,Q12="No recuerdo",0.5,Q12="No",0)</f>
        <v>#N/A</v>
      </c>
      <c r="BP12" s="8" t="e" cm="1">
        <f t="array" ref="BP12">_xlfn.IFS(R12="Sí",1,R12="No recuerdo",0.5,R12="No",0)</f>
        <v>#N/A</v>
      </c>
      <c r="BQ12" s="8" t="e" cm="1">
        <f t="array" ref="BQ12">_xlfn.IFS(S12="Sí",1,S12="No recuerdo",0.5,S12="No",0)</f>
        <v>#N/A</v>
      </c>
      <c r="BR12" s="8" t="e" cm="1">
        <f t="array" ref="BR12">_xlfn.IFS(T12="Han sido buenas (me brindaron nuevos conocimientos para cumplir mejor con mis labores)",1,T12="Han sido malas (no me brindaron nuevos conocimientos para cumplir mejor con mis labores",0)</f>
        <v>#N/A</v>
      </c>
      <c r="BS12" s="8" cm="1">
        <f t="array" ref="BS12">_xlfn.IFS(U12="Actualmente considero que no necesito más capacitaciones para desarrollar mis labores de manera eficiente",1,U12="Actualmente considero que necesito más capacitaciones para desarrollar mis labores de manera eficiente",0)</f>
        <v>0</v>
      </c>
      <c r="BT12" s="8" cm="1">
        <f t="array" ref="BT12">_xlfn.IFS(V12="Pienso que mi desempeño es bueno",1,V12="Pienso que mi desempeño no es ni bueno ni malo (regular)",0.5,V12="Pienso que mi desempeño es malo",0)</f>
        <v>1</v>
      </c>
      <c r="BU12" s="8" t="e" cm="1">
        <f t="array" ref="BU12">_xlfn.IFS(W12="Sí",1,W12="No",0)</f>
        <v>#N/A</v>
      </c>
      <c r="BV12" s="8" cm="1">
        <f t="array" ref="BV12">_xlfn.IFS(X12="Muy eficiente",1,X12="Regular",0.5,X12="Nada eficiente",0)</f>
        <v>1</v>
      </c>
      <c r="BW12" s="8" cm="1">
        <f t="array" ref="BW12">_xlfn.IFS(Y12="Los tiempos de respuesta son cortos",1,Y12="Los tiempos de respuesta son regulares (ni largos ni cortos)",0.5,Y12="Los tiempos de respuesta son largos",0)</f>
        <v>0.5</v>
      </c>
      <c r="BX12" s="8" cm="1">
        <f t="array" ref="BX12">_xlfn.IFS(Z12="La relación es buena",1,Z12="La relación es regular (ni buena ni mala)",0.5,Z12="La relación es mala",0)</f>
        <v>1</v>
      </c>
      <c r="BY12" s="8" cm="1">
        <f t="array" ref="BY12">_xlfn.IFS(AA12="Pienso que las cargas de trabajo se distribuyen de manera equitativa dentro de esta dependencia",1,AA12="Pienso que las cargas de trabajo NO se distribuyen de manera equitativa dentro de esta dependencia",0)</f>
        <v>1</v>
      </c>
      <c r="BZ12" s="8" cm="1">
        <f t="array" ref="BZ12">_xlfn.IFS(AB12="Sí",1,AB12="No",0)</f>
        <v>0</v>
      </c>
      <c r="CA12" s="8" t="e" cm="1">
        <f t="array" ref="CA12">_xlfn.IFS(AC12="Las atiende una persona diferente a a la que atiende los trámites presenciales en ventanilla",1,AC12="Las atiende la misma persona que atiende los trámites presenciales en ventanilla",0)</f>
        <v>#N/A</v>
      </c>
      <c r="CB12" s="8" t="e" cm="1">
        <f t="array" ref="CB12">_xlfn.IFS(AD12="Siguen un proceso diferente al de una solicitud presencial en ventanilla",1,AD12="Siguen el mismo proceso que el de una solicitud presencial en ventanilla",0)</f>
        <v>#N/A</v>
      </c>
      <c r="CC12" s="8" cm="1">
        <f t="array" ref="CC12">_xlfn.IFS(AE12="Sí",1,AE12="No",0)</f>
        <v>0</v>
      </c>
      <c r="CD12" s="8" cm="1">
        <f t="array" ref="CD12">_xlfn.IFS(AF12="Sí",1,AF12="No",0)</f>
        <v>1</v>
      </c>
      <c r="CE12" s="8" cm="1">
        <f t="array" ref="CE12">_xlfn.IFS(AG12="Sí",1,AG12="No",0)</f>
        <v>0</v>
      </c>
      <c r="CF12" s="8" cm="1">
        <f t="array" ref="CF12">_xlfn.IFS(AH12="Sí",1,AH12="No",0)</f>
        <v>1</v>
      </c>
      <c r="CG12" s="8" cm="1">
        <f t="array" ref="CG12">_xlfn.IFS(AI12="El horario es adecuado",1,AI12="El horario debería ampliarse",0)</f>
        <v>1</v>
      </c>
      <c r="CH12" s="8" cm="1">
        <f t="array" ref="CH12">_xlfn.IFS(AJ12="Es un buen ambiente de trabajo",1,AJ12="Es un mal ambiente de trabajo",0)</f>
        <v>1</v>
      </c>
      <c r="CI12" s="8" cm="1">
        <f t="array" ref="CI12">_xlfn.IFS(AK12="Mi jefe/jefa es muy abierto (a) y nos escucha para identificar las necesidades y áreas de mejora de la dependencia",1,AK12="Mi jefe/jefa NO es muy abierto (a) y NO nos escucha para identificar las necesidades y áreas de mejora de la dependencia",0)</f>
        <v>1</v>
      </c>
      <c r="CJ12" s="8" cm="1">
        <f t="array" ref="CJ12">_xlfn.IFS(AL12="De acuerdo",0,AL12="Ni de acuerdo ni en desacuerdo",0.5,AL12="En desacuerdo",1)</f>
        <v>1</v>
      </c>
      <c r="CK12" s="8" cm="1">
        <f t="array" ref="CK12">_xlfn.IFS(AM12="De acuerdo",1,AM12="Ni de acuerdo ni en desacuerdo",0.5,AM12="En desacuerdo",0)</f>
        <v>1</v>
      </c>
      <c r="CL12" s="8" cm="1">
        <f t="array" ref="CL12">_xlfn.IFS(AN12="De acuerdo",1,AN12="Ni de acuerdo ni en desacuerdo",0.5,AN12="En desacuerdo",0)</f>
        <v>1</v>
      </c>
      <c r="CM12" s="8" cm="1">
        <f t="array" ref="CM12">_xlfn.IFS(AO12="De acuerdo",0,AO12="Ni de acuerdo ni en desacuerdo",0.5,AO12="En desacuerdo",1)</f>
        <v>1</v>
      </c>
      <c r="CN12" s="8" cm="1">
        <f t="array" ref="CN12">_xlfn.IFS(AP12="De acuerdo",0,AP12="Ni de acuerdo ni en desacuerdo",0.5,AP12="En desacuerdo",1)</f>
        <v>0.5</v>
      </c>
      <c r="CO12" s="8" cm="1">
        <f t="array" ref="CO12">_xlfn.IFS(AQ12="De acuerdo",1,AQ12="Ni de acuerdo ni en desacuerdo",0.5,AQ12="En desacuerdo",0)</f>
        <v>1</v>
      </c>
      <c r="CP12" s="8" cm="1">
        <f t="array" ref="CP12">_xlfn.IFS(AR12="De acuerdo",1,AR12="Ni de acuerdo ni en desacuerdo",0.5,AR12="En desacuerdo",0)</f>
        <v>1</v>
      </c>
      <c r="CQ12" s="8" cm="1">
        <f t="array" ref="CQ12">_xlfn.IFS(AS12="De acuerdo",0,AS12="Ni de acuerdo ni en desacuerdo",0.5,AS12="En desacuerdo",1)</f>
        <v>1</v>
      </c>
      <c r="CR12" s="8" cm="1">
        <f t="array" ref="CR12">_xlfn.IFS(AT12="De acuerdo",0,AT12="Ni de acuerdo ni en desacuerdo",0.5,AT12="En desacuerdo",1)</f>
        <v>1</v>
      </c>
      <c r="CS12" s="8" cm="1">
        <f t="array" ref="CS12">_xlfn.IFS(AU12="De acuerdo",0,AU12="Ni de acuerdo ni en desacuerdo",0.5,AU12="En desacuerdo",1)</f>
        <v>1</v>
      </c>
      <c r="CT12" s="25" cm="1">
        <f t="array" ref="CT12">_xlfn.IFS(AV12="De acuerdo",1,AV12="Ni de acuerdo ni en desacuerdo",0.5,AV12="En desacuerdo",0)</f>
        <v>1</v>
      </c>
      <c r="CU12" s="8" cm="1">
        <f t="array" ref="CU12">_xlfn.IFS(AW12="De acuerdo",0,AW12="Ni de acuerdo ni en desacuerdo",0.5,AW12="En desacuerdo",1)</f>
        <v>0</v>
      </c>
    </row>
    <row r="13" spans="1:99" x14ac:dyDescent="0.2">
      <c r="A13" s="64">
        <v>114469434978</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t="s">
        <v>624</v>
      </c>
      <c r="AI13" s="24"/>
      <c r="AJ13" s="24"/>
      <c r="AK13" s="24"/>
      <c r="AL13" s="24"/>
      <c r="AM13" s="24"/>
      <c r="AN13" s="24"/>
      <c r="AO13" s="24"/>
      <c r="AP13" s="24"/>
      <c r="AQ13" s="24"/>
      <c r="AR13" s="24"/>
      <c r="AS13" s="24"/>
      <c r="AT13" s="24"/>
      <c r="AU13" s="24"/>
      <c r="AV13" s="24"/>
      <c r="AW13" s="24"/>
      <c r="AY13" s="17">
        <v>114469434978</v>
      </c>
      <c r="AZ13" s="24"/>
      <c r="BA13" s="8" t="e" cm="1">
        <f t="array" ref="BA13">_xlfn.IFS(C13="Mucho",1,C13="Más o menos",0.5,C13="Nada",0)</f>
        <v>#N/A</v>
      </c>
      <c r="BB13" s="8" t="e" cm="1">
        <f t="array" ref="BB13">_xlfn.IFS(D13="No",1,D13="No estoy segura/seguro",0.5,D13="Sí",0)</f>
        <v>#N/A</v>
      </c>
      <c r="BC13" s="8" t="e" cm="1">
        <f t="array" ref="BC13">_xlfn.IFS(E13="Es poco",1,E13="Es normal (ni mucho ni poco)",0.5,E13="Es mucho",0)</f>
        <v>#N/A</v>
      </c>
      <c r="BD13" s="8" t="e" cm="1">
        <f t="array" ref="BD13">_xlfn.IFS(F13="Son pocos",1,F13="Son los necesarios (ni muchos ni pocos)",0.5,F13="Son muchos",0)</f>
        <v>#N/A</v>
      </c>
      <c r="BE13" s="8" t="e" cm="1">
        <f t="array" ref="BE13">_xlfn.IFS(G13="Es económico",1,G13="Es justo (ni mucho ni poco)",0.5,G13="Es caro",0)</f>
        <v>#N/A</v>
      </c>
      <c r="BF13" s="8" t="e" cm="1">
        <f t="array" ref="BF13">_xlfn.IFS(H13="No",1,H13="Sí",0)</f>
        <v>#N/A</v>
      </c>
      <c r="BG13" s="8" t="e" cm="1">
        <f t="array" ref="BG13">_xlfn.IFS(I13="Sí",1,I13="No sé",0.5,I13="No",0)</f>
        <v>#N/A</v>
      </c>
      <c r="BH13" s="8" t="e" cm="1">
        <f t="array" ref="BH13">_xlfn.IFS(J13="El número de personal para atender los trámites en esta dependencia es suficiente",1,J13="Necesitamos más personal para atender los trámites en esta dependencia",0)</f>
        <v>#N/A</v>
      </c>
      <c r="BI13" s="8" t="e" cm="1">
        <f t="array" ref="BI13">_xlfn.IFS(K13="Sí existe una área específica para brindar información y atender dudas",1,K13="No, es la misma ventanilla donde se realizan los trámites",0)</f>
        <v>#N/A</v>
      </c>
      <c r="BJ13" s="8" t="e" cm="1">
        <f t="array" ref="BJ13">_xlfn.IFS(L13="El mayor número de personas llega a esta oficina conociendo cuáles son los costos, requisitos y tiempos para realizar su trámite",1,L13="El mayor número de personas llega a esta oficina sin conocer cuáles son los costos, requisitos y tiempos para realizar su trámite",0)</f>
        <v>#N/A</v>
      </c>
      <c r="BK13" s="8" t="e" cm="1">
        <f t="array" ref="BK13">_xlfn.IFS(M13="Sí",1,M13="No",0)</f>
        <v>#N/A</v>
      </c>
      <c r="BL13" s="8" t="e" cm="1">
        <f t="array" ref="BL13">_xlfn.IFS(N13="Sí",1,N13="No recuerdo",0.5,N13="No",0)</f>
        <v>#N/A</v>
      </c>
      <c r="BM13" s="8" t="e" cm="1">
        <f t="array" ref="BM13">_xlfn.IFS(O13="Sí",1,O13="No recuerdo",0.5,O13="No",0)</f>
        <v>#N/A</v>
      </c>
      <c r="BN13" s="8" t="e" cm="1">
        <f t="array" ref="BN13">_xlfn.IFS(P13="Sí",1,P13="No recuerdo",0.5,P13="No",0)</f>
        <v>#N/A</v>
      </c>
      <c r="BO13" s="8" t="e" cm="1">
        <f t="array" ref="BO13">_xlfn.IFS(Q13="Sí",1,Q13="No recuerdo",0.5,Q13="No",0)</f>
        <v>#N/A</v>
      </c>
      <c r="BP13" s="8" t="e" cm="1">
        <f t="array" ref="BP13">_xlfn.IFS(R13="Sí",1,R13="No recuerdo",0.5,R13="No",0)</f>
        <v>#N/A</v>
      </c>
      <c r="BQ13" s="8" t="e" cm="1">
        <f t="array" ref="BQ13">_xlfn.IFS(S13="Sí",1,S13="No recuerdo",0.5,S13="No",0)</f>
        <v>#N/A</v>
      </c>
      <c r="BR13" s="8" t="e" cm="1">
        <f t="array" ref="BR13">_xlfn.IFS(T13="Han sido buenas (me brindaron nuevos conocimientos para cumplir mejor con mis labores)",1,T13="Han sido malas (no me brindaron nuevos conocimientos para cumplir mejor con mis labores",0)</f>
        <v>#N/A</v>
      </c>
      <c r="BS13" s="8" t="e" cm="1">
        <f t="array" ref="BS13">_xlfn.IFS(U13="Actualmente considero que no necesito más capacitaciones para desarrollar mis labores de manera eficiente",1,U13="Actualmente considero que necesito más capacitaciones para desarrollar mis labores de manera eficiente",0)</f>
        <v>#N/A</v>
      </c>
      <c r="BT13" s="8" t="e" cm="1">
        <f t="array" ref="BT13">_xlfn.IFS(V13="Pienso que mi desempeño es bueno",1,V13="Pienso que mi desempeño no es ni bueno ni malo (regular)",0.5,V13="Pienso que mi desempeño es malo",0)</f>
        <v>#N/A</v>
      </c>
      <c r="BU13" s="8" t="e" cm="1">
        <f t="array" ref="BU13">_xlfn.IFS(W13="Sí",1,W13="No",0)</f>
        <v>#N/A</v>
      </c>
      <c r="BV13" s="8" t="e" cm="1">
        <f t="array" ref="BV13">_xlfn.IFS(X13="Muy eficiente",1,X13="Regular",0.5,X13="Nada eficiente",0)</f>
        <v>#N/A</v>
      </c>
      <c r="BW13" s="8" t="e" cm="1">
        <f t="array" ref="BW13">_xlfn.IFS(Y13="Los tiempos de respuesta son cortos",1,Y13="Los tiempos de respuesta son regulares (ni largos ni cortos)",0.5,Y13="Los tiempos de respuesta son largos",0)</f>
        <v>#N/A</v>
      </c>
      <c r="BX13" s="8" t="e" cm="1">
        <f t="array" ref="BX13">_xlfn.IFS(Z13="La relación es buena",1,Z13="La relación es regular (ni buena ni mala)",0.5,Z13="La relación es mala",0)</f>
        <v>#N/A</v>
      </c>
      <c r="BY13" s="8" t="e" cm="1">
        <f t="array" ref="BY13">_xlfn.IFS(AA13="Pienso que las cargas de trabajo se distribuyen de manera equitativa dentro de esta dependencia",1,AA13="Pienso que las cargas de trabajo NO se distribuyen de manera equitativa dentro de esta dependencia",0)</f>
        <v>#N/A</v>
      </c>
      <c r="BZ13" s="8" t="e" cm="1">
        <f t="array" ref="BZ13">_xlfn.IFS(AB13="Sí",1,AB13="No",0)</f>
        <v>#N/A</v>
      </c>
      <c r="CA13" s="8" t="e" cm="1">
        <f t="array" ref="CA13">_xlfn.IFS(AC13="Las atiende una persona diferente a a la que atiende los trámites presenciales en ventanilla",1,AC13="Las atiende la misma persona que atiende los trámites presenciales en ventanilla",0)</f>
        <v>#N/A</v>
      </c>
      <c r="CB13" s="8" t="e" cm="1">
        <f t="array" ref="CB13">_xlfn.IFS(AD13="Siguen un proceso diferente al de una solicitud presencial en ventanilla",1,AD13="Siguen el mismo proceso que el de una solicitud presencial en ventanilla",0)</f>
        <v>#N/A</v>
      </c>
      <c r="CC13" s="8" t="e" cm="1">
        <f t="array" ref="CC13">_xlfn.IFS(AE13="Sí",1,AE13="No",0)</f>
        <v>#N/A</v>
      </c>
      <c r="CD13" s="8" t="e" cm="1">
        <f t="array" ref="CD13">_xlfn.IFS(AF13="Sí",1,AF13="No",0)</f>
        <v>#N/A</v>
      </c>
      <c r="CE13" s="8" t="e" cm="1">
        <f t="array" ref="CE13">_xlfn.IFS(AG13="Sí",1,AG13="No",0)</f>
        <v>#N/A</v>
      </c>
      <c r="CF13" s="8" t="e" cm="1">
        <f t="array" ref="CF13">_xlfn.IFS(AH13="Sí",1,AH13="No",0)</f>
        <v>#N/A</v>
      </c>
      <c r="CG13" s="8" t="e" cm="1">
        <f t="array" ref="CG13">_xlfn.IFS(AI13="El horario es adecuado",1,AI13="El horario debería ampliarse",0)</f>
        <v>#N/A</v>
      </c>
      <c r="CH13" s="8" t="e" cm="1">
        <f t="array" ref="CH13">_xlfn.IFS(AJ13="Es un buen ambiente de trabajo",1,AJ13="Es un mal ambiente de trabajo",0)</f>
        <v>#N/A</v>
      </c>
      <c r="CI13" s="8" t="e" cm="1">
        <f t="array" ref="CI13">_xlfn.IFS(AK13="Mi jefe/jefa es muy abierto (a) y nos escucha para identificar las necesidades y áreas de mejora de la dependencia",1,AK13="Mi jefe/jefa NO es muy abierto (a) y NO nos escucha para identificar las necesidades y áreas de mejora de la dependencia",0)</f>
        <v>#N/A</v>
      </c>
      <c r="CJ13" s="8" t="e" cm="1">
        <f t="array" ref="CJ13">_xlfn.IFS(AL13="De acuerdo",0,AL13="Ni de acuerdo ni en desacuerdo",0.5,AL13="En desacuerdo",1)</f>
        <v>#N/A</v>
      </c>
      <c r="CK13" s="8" t="e" cm="1">
        <f t="array" ref="CK13">_xlfn.IFS(AM13="De acuerdo",1,AM13="Ni de acuerdo ni en desacuerdo",0.5,AM13="En desacuerdo",0)</f>
        <v>#N/A</v>
      </c>
      <c r="CL13" s="8" t="e" cm="1">
        <f t="array" ref="CL13">_xlfn.IFS(AN13="De acuerdo",1,AN13="Ni de acuerdo ni en desacuerdo",0.5,AN13="En desacuerdo",0)</f>
        <v>#N/A</v>
      </c>
      <c r="CM13" s="8" t="e" cm="1">
        <f t="array" ref="CM13">_xlfn.IFS(AO13="De acuerdo",0,AO13="Ni de acuerdo ni en desacuerdo",0.5,AO13="En desacuerdo",1)</f>
        <v>#N/A</v>
      </c>
      <c r="CN13" s="8" t="e" cm="1">
        <f t="array" ref="CN13">_xlfn.IFS(AP13="De acuerdo",0,AP13="Ni de acuerdo ni en desacuerdo",0.5,AP13="En desacuerdo",1)</f>
        <v>#N/A</v>
      </c>
      <c r="CO13" s="8" t="e" cm="1">
        <f t="array" ref="CO13">_xlfn.IFS(AQ13="De acuerdo",1,AQ13="Ni de acuerdo ni en desacuerdo",0.5,AQ13="En desacuerdo",0)</f>
        <v>#N/A</v>
      </c>
      <c r="CP13" s="8" t="e" cm="1">
        <f t="array" ref="CP13">_xlfn.IFS(AR13="De acuerdo",1,AR13="Ni de acuerdo ni en desacuerdo",0.5,AR13="En desacuerdo",0)</f>
        <v>#N/A</v>
      </c>
      <c r="CQ13" s="8" t="e" cm="1">
        <f t="array" ref="CQ13">_xlfn.IFS(AS13="De acuerdo",0,AS13="Ni de acuerdo ni en desacuerdo",0.5,AS13="En desacuerdo",1)</f>
        <v>#N/A</v>
      </c>
      <c r="CR13" s="8" t="e" cm="1">
        <f t="array" ref="CR13">_xlfn.IFS(AT13="De acuerdo",0,AT13="Ni de acuerdo ni en desacuerdo",0.5,AT13="En desacuerdo",1)</f>
        <v>#N/A</v>
      </c>
      <c r="CS13" s="8" t="e" cm="1">
        <f t="array" ref="CS13">_xlfn.IFS(AU13="De acuerdo",0,AU13="Ni de acuerdo ni en desacuerdo",0.5,AU13="En desacuerdo",1)</f>
        <v>#N/A</v>
      </c>
      <c r="CT13" s="25" t="e" cm="1">
        <f t="array" ref="CT13">_xlfn.IFS(AV13="De acuerdo",1,AV13="Ni de acuerdo ni en desacuerdo",0.5,AV13="En desacuerdo",0)</f>
        <v>#N/A</v>
      </c>
      <c r="CU13" s="8" t="e" cm="1">
        <f t="array" ref="CU13">_xlfn.IFS(AW13="De acuerdo",0,AW13="Ni de acuerdo ni en desacuerdo",0.5,AW13="En desacuerdo",1)</f>
        <v>#N/A</v>
      </c>
    </row>
    <row r="14" spans="1:99" x14ac:dyDescent="0.2">
      <c r="A14" s="64">
        <v>114469395533</v>
      </c>
      <c r="B14" s="24" t="s">
        <v>10</v>
      </c>
      <c r="C14" s="24" t="s">
        <v>116</v>
      </c>
      <c r="D14" s="24" t="s">
        <v>86</v>
      </c>
      <c r="E14" s="24" t="s">
        <v>1608</v>
      </c>
      <c r="F14" s="24" t="s">
        <v>828</v>
      </c>
      <c r="G14" s="24" t="s">
        <v>829</v>
      </c>
      <c r="H14" s="24" t="s">
        <v>86</v>
      </c>
      <c r="I14" s="24" t="s">
        <v>85</v>
      </c>
      <c r="J14" s="24" t="s">
        <v>856</v>
      </c>
      <c r="K14" s="24" t="s">
        <v>883</v>
      </c>
      <c r="L14" s="24" t="s">
        <v>832</v>
      </c>
      <c r="M14" s="24" t="s">
        <v>85</v>
      </c>
      <c r="N14" s="24" t="s">
        <v>85</v>
      </c>
      <c r="O14" s="24" t="s">
        <v>86</v>
      </c>
      <c r="P14" s="24" t="s">
        <v>85</v>
      </c>
      <c r="Q14" s="24" t="s">
        <v>85</v>
      </c>
      <c r="R14" s="24" t="s">
        <v>85</v>
      </c>
      <c r="S14" s="24" t="s">
        <v>85</v>
      </c>
      <c r="T14" s="24" t="s">
        <v>834</v>
      </c>
      <c r="U14" s="24" t="s">
        <v>859</v>
      </c>
      <c r="V14" s="24" t="s">
        <v>836</v>
      </c>
      <c r="W14" s="24"/>
      <c r="X14" s="24" t="s">
        <v>837</v>
      </c>
      <c r="Y14" s="24" t="s">
        <v>838</v>
      </c>
      <c r="Z14" s="24" t="s">
        <v>839</v>
      </c>
      <c r="AA14" s="24" t="s">
        <v>840</v>
      </c>
      <c r="AB14" s="24" t="s">
        <v>85</v>
      </c>
      <c r="AC14" s="24" t="s">
        <v>841</v>
      </c>
      <c r="AD14" s="24" t="s">
        <v>842</v>
      </c>
      <c r="AE14" s="24" t="s">
        <v>85</v>
      </c>
      <c r="AF14" s="24" t="s">
        <v>85</v>
      </c>
      <c r="AG14" s="24" t="s">
        <v>85</v>
      </c>
      <c r="AH14" s="24" t="s">
        <v>86</v>
      </c>
      <c r="AI14" s="24" t="s">
        <v>843</v>
      </c>
      <c r="AJ14" s="24" t="s">
        <v>844</v>
      </c>
      <c r="AK14" s="24" t="s">
        <v>845</v>
      </c>
      <c r="AL14" s="24" t="s">
        <v>848</v>
      </c>
      <c r="AM14" s="24" t="s">
        <v>847</v>
      </c>
      <c r="AN14" s="24" t="s">
        <v>847</v>
      </c>
      <c r="AO14" s="24" t="s">
        <v>870</v>
      </c>
      <c r="AP14" s="24" t="s">
        <v>870</v>
      </c>
      <c r="AQ14" s="24" t="s">
        <v>847</v>
      </c>
      <c r="AR14" s="24" t="s">
        <v>847</v>
      </c>
      <c r="AS14" s="24" t="s">
        <v>848</v>
      </c>
      <c r="AT14" s="24" t="s">
        <v>848</v>
      </c>
      <c r="AU14" s="24" t="s">
        <v>848</v>
      </c>
      <c r="AV14" s="24" t="s">
        <v>847</v>
      </c>
      <c r="AW14" s="24" t="s">
        <v>848</v>
      </c>
      <c r="AY14" s="17">
        <v>114469395533</v>
      </c>
      <c r="AZ14" s="24" t="s">
        <v>10</v>
      </c>
      <c r="BA14" s="8" cm="1">
        <f t="array" ref="BA14">_xlfn.IFS(C14="Mucho",1,C14="Más o menos",0.5,C14="Nada",0)</f>
        <v>1</v>
      </c>
      <c r="BB14" s="8" cm="1">
        <f t="array" ref="BB14">_xlfn.IFS(D14="No",1,D14="No estoy segura/seguro",0.5,D14="Sí",0)</f>
        <v>1</v>
      </c>
      <c r="BC14" s="8" cm="1">
        <f t="array" ref="BC14">_xlfn.IFS(E14="Es poco",1,E14="Es normal (ni mucho ni poco)",0.5,E14="Es mucho",0)</f>
        <v>0</v>
      </c>
      <c r="BD14" s="8" cm="1">
        <f t="array" ref="BD14">_xlfn.IFS(F14="Son pocos",1,F14="Son los necesarios (ni muchos ni pocos)",0.5,F14="Son muchos",0)</f>
        <v>0.5</v>
      </c>
      <c r="BE14" s="8" cm="1">
        <f t="array" ref="BE14">_xlfn.IFS(G14="Es económico",1,G14="Es justo (ni mucho ni poco)",0.5,G14="Es caro",0)</f>
        <v>0.5</v>
      </c>
      <c r="BF14" s="8" cm="1">
        <f t="array" ref="BF14">_xlfn.IFS(H14="No",1,H14="Sí",0)</f>
        <v>1</v>
      </c>
      <c r="BG14" s="8" cm="1">
        <f t="array" ref="BG14">_xlfn.IFS(I14="Sí",1,I14="No sé",0.5,I14="No",0)</f>
        <v>1</v>
      </c>
      <c r="BH14" s="8" cm="1">
        <f t="array" ref="BH14">_xlfn.IFS(J14="El número de personal para atender los trámites en esta dependencia es suficiente",1,J14="Necesitamos más personal para atender los trámites en esta dependencia",0)</f>
        <v>0</v>
      </c>
      <c r="BI14" s="8" cm="1">
        <f t="array" ref="BI14">_xlfn.IFS(K14="Sí existe una área específica para brindar información y atender dudas",1,K14="No, es la misma ventanilla donde se realizan los trámites",0)</f>
        <v>0</v>
      </c>
      <c r="BJ14" s="8" cm="1">
        <f t="array" ref="BJ14">_xlfn.IFS(L14="El mayor número de personas llega a esta oficina conociendo cuáles son los costos, requisitos y tiempos para realizar su trámite",1,L14="El mayor número de personas llega a esta oficina sin conocer cuáles son los costos, requisitos y tiempos para realizar su trámite",0)</f>
        <v>0</v>
      </c>
      <c r="BK14" s="8" cm="1">
        <f t="array" ref="BK14">_xlfn.IFS(M14="Sí",1,M14="No",0)</f>
        <v>1</v>
      </c>
      <c r="BL14" s="8" cm="1">
        <f t="array" ref="BL14">_xlfn.IFS(N14="Sí",1,N14="No recuerdo",0.5,N14="No",0)</f>
        <v>1</v>
      </c>
      <c r="BM14" s="8" cm="1">
        <f t="array" ref="BM14">_xlfn.IFS(O14="Sí",1,O14="No recuerdo",0.5,O14="No",0)</f>
        <v>0</v>
      </c>
      <c r="BN14" s="8" cm="1">
        <f t="array" ref="BN14">_xlfn.IFS(P14="Sí",1,P14="No recuerdo",0.5,P14="No",0)</f>
        <v>1</v>
      </c>
      <c r="BO14" s="8" cm="1">
        <f t="array" ref="BO14">_xlfn.IFS(Q14="Sí",1,Q14="No recuerdo",0.5,Q14="No",0)</f>
        <v>1</v>
      </c>
      <c r="BP14" s="8" cm="1">
        <f t="array" ref="BP14">_xlfn.IFS(R14="Sí",1,R14="No recuerdo",0.5,R14="No",0)</f>
        <v>1</v>
      </c>
      <c r="BQ14" s="8" cm="1">
        <f t="array" ref="BQ14">_xlfn.IFS(S14="Sí",1,S14="No recuerdo",0.5,S14="No",0)</f>
        <v>1</v>
      </c>
      <c r="BR14" s="8" cm="1">
        <f t="array" ref="BR14">_xlfn.IFS(T14="Han sido buenas (me brindaron nuevos conocimientos para cumplir mejor con mis labores)",1,T14="Han sido malas (no me brindaron nuevos conocimientos para cumplir mejor con mis labores",0)</f>
        <v>1</v>
      </c>
      <c r="BS14" s="8" cm="1">
        <f t="array" ref="BS14">_xlfn.IFS(U14="Actualmente considero que no necesito más capacitaciones para desarrollar mis labores de manera eficiente",1,U14="Actualmente considero que necesito más capacitaciones para desarrollar mis labores de manera eficiente",0)</f>
        <v>0</v>
      </c>
      <c r="BT14" s="8" cm="1">
        <f t="array" ref="BT14">_xlfn.IFS(V14="Pienso que mi desempeño es bueno",1,V14="Pienso que mi desempeño no es ni bueno ni malo (regular)",0.5,V14="Pienso que mi desempeño es malo",0)</f>
        <v>1</v>
      </c>
      <c r="BU14" s="8">
        <v>0</v>
      </c>
      <c r="BV14" s="8" cm="1">
        <f t="array" ref="BV14">_xlfn.IFS(X14="Muy eficiente",1,X14="Regular",0.5,X14="Nada eficiente",0)</f>
        <v>1</v>
      </c>
      <c r="BW14" s="8" cm="1">
        <f t="array" ref="BW14">_xlfn.IFS(Y14="Los tiempos de respuesta son cortos",1,Y14="Los tiempos de respuesta son regulares (ni largos ni cortos)",0.5,Y14="Los tiempos de respuesta son largos",0)</f>
        <v>1</v>
      </c>
      <c r="BX14" s="8" cm="1">
        <f t="array" ref="BX14">_xlfn.IFS(Z14="La relación es buena",1,Z14="La relación es regular (ni buena ni mala)",0.5,Z14="La relación es mala",0)</f>
        <v>1</v>
      </c>
      <c r="BY14" s="8" cm="1">
        <f t="array" ref="BY14">_xlfn.IFS(AA14="Pienso que las cargas de trabajo se distribuyen de manera equitativa dentro de esta dependencia",1,AA14="Pienso que las cargas de trabajo NO se distribuyen de manera equitativa dentro de esta dependencia",0)</f>
        <v>1</v>
      </c>
      <c r="BZ14" s="8" cm="1">
        <f t="array" ref="BZ14">_xlfn.IFS(AB14="Sí",1,AB14="No",0)</f>
        <v>1</v>
      </c>
      <c r="CA14" s="8" cm="1">
        <f t="array" ref="CA14">_xlfn.IFS(AC14="Las atiende una persona diferente a a la que atiende los trámites presenciales en ventanilla",1,AC14="Las atiende la misma persona que atiende los trámites presenciales en ventanilla",0)</f>
        <v>1</v>
      </c>
      <c r="CB14" s="8" cm="1">
        <f t="array" ref="CB14">_xlfn.IFS(AD14="Siguen un proceso diferente al de una solicitud presencial en ventanilla",1,AD14="Siguen el mismo proceso que el de una solicitud presencial en ventanilla",0)</f>
        <v>0</v>
      </c>
      <c r="CC14" s="8" cm="1">
        <f t="array" ref="CC14">_xlfn.IFS(AE14="Sí",1,AE14="No",0)</f>
        <v>1</v>
      </c>
      <c r="CD14" s="8" cm="1">
        <f t="array" ref="CD14">_xlfn.IFS(AF14="Sí",1,AF14="No",0)</f>
        <v>1</v>
      </c>
      <c r="CE14" s="8" cm="1">
        <f t="array" ref="CE14">_xlfn.IFS(AG14="Sí",1,AG14="No",0)</f>
        <v>1</v>
      </c>
      <c r="CF14" s="8" cm="1">
        <f t="array" ref="CF14">_xlfn.IFS(AH14="Sí",1,AH14="No",0)</f>
        <v>0</v>
      </c>
      <c r="CG14" s="8" cm="1">
        <f t="array" ref="CG14">_xlfn.IFS(AI14="El horario es adecuado",1,AI14="El horario debería ampliarse",0)</f>
        <v>1</v>
      </c>
      <c r="CH14" s="8" cm="1">
        <f t="array" ref="CH14">_xlfn.IFS(AJ14="Es un buen ambiente de trabajo",1,AJ14="Es un mal ambiente de trabajo",0)</f>
        <v>1</v>
      </c>
      <c r="CI14" s="8" cm="1">
        <f t="array" ref="CI14">_xlfn.IFS(AK14="Mi jefe/jefa es muy abierto (a) y nos escucha para identificar las necesidades y áreas de mejora de la dependencia",1,AK14="Mi jefe/jefa NO es muy abierto (a) y NO nos escucha para identificar las necesidades y áreas de mejora de la dependencia",0)</f>
        <v>1</v>
      </c>
      <c r="CJ14" s="8" cm="1">
        <f t="array" ref="CJ14">_xlfn.IFS(AL14="De acuerdo",0,AL14="Ni de acuerdo ni en desacuerdo",0.5,AL14="En desacuerdo",1)</f>
        <v>1</v>
      </c>
      <c r="CK14" s="8" cm="1">
        <f t="array" ref="CK14">_xlfn.IFS(AM14="De acuerdo",1,AM14="Ni de acuerdo ni en desacuerdo",0.5,AM14="En desacuerdo",0)</f>
        <v>1</v>
      </c>
      <c r="CL14" s="8" cm="1">
        <f t="array" ref="CL14">_xlfn.IFS(AN14="De acuerdo",1,AN14="Ni de acuerdo ni en desacuerdo",0.5,AN14="En desacuerdo",0)</f>
        <v>1</v>
      </c>
      <c r="CM14" s="8" cm="1">
        <f t="array" ref="CM14">_xlfn.IFS(AO14="De acuerdo",0,AO14="Ni de acuerdo ni en desacuerdo",0.5,AO14="En desacuerdo",1)</f>
        <v>0.5</v>
      </c>
      <c r="CN14" s="8" cm="1">
        <f t="array" ref="CN14">_xlfn.IFS(AP14="De acuerdo",0,AP14="Ni de acuerdo ni en desacuerdo",0.5,AP14="En desacuerdo",1)</f>
        <v>0.5</v>
      </c>
      <c r="CO14" s="8" cm="1">
        <f t="array" ref="CO14">_xlfn.IFS(AQ14="De acuerdo",1,AQ14="Ni de acuerdo ni en desacuerdo",0.5,AQ14="En desacuerdo",0)</f>
        <v>1</v>
      </c>
      <c r="CP14" s="8" cm="1">
        <f t="array" ref="CP14">_xlfn.IFS(AR14="De acuerdo",1,AR14="Ni de acuerdo ni en desacuerdo",0.5,AR14="En desacuerdo",0)</f>
        <v>1</v>
      </c>
      <c r="CQ14" s="8" cm="1">
        <f t="array" ref="CQ14">_xlfn.IFS(AS14="De acuerdo",0,AS14="Ni de acuerdo ni en desacuerdo",0.5,AS14="En desacuerdo",1)</f>
        <v>1</v>
      </c>
      <c r="CR14" s="8" cm="1">
        <f t="array" ref="CR14">_xlfn.IFS(AT14="De acuerdo",0,AT14="Ni de acuerdo ni en desacuerdo",0.5,AT14="En desacuerdo",1)</f>
        <v>1</v>
      </c>
      <c r="CS14" s="8" cm="1">
        <f t="array" ref="CS14">_xlfn.IFS(AU14="De acuerdo",0,AU14="Ni de acuerdo ni en desacuerdo",0.5,AU14="En desacuerdo",1)</f>
        <v>1</v>
      </c>
      <c r="CT14" s="25" cm="1">
        <f t="array" ref="CT14">_xlfn.IFS(AV14="De acuerdo",1,AV14="Ni de acuerdo ni en desacuerdo",0.5,AV14="En desacuerdo",0)</f>
        <v>1</v>
      </c>
      <c r="CU14" s="8" cm="1">
        <f t="array" ref="CU14">_xlfn.IFS(AW14="De acuerdo",0,AW14="Ni de acuerdo ni en desacuerdo",0.5,AW14="En desacuerdo",1)</f>
        <v>1</v>
      </c>
    </row>
    <row r="15" spans="1:99" x14ac:dyDescent="0.2">
      <c r="A15" s="64">
        <v>114469207351</v>
      </c>
      <c r="B15" s="24" t="s">
        <v>267</v>
      </c>
      <c r="C15" s="24" t="s">
        <v>116</v>
      </c>
      <c r="D15" s="24" t="s">
        <v>86</v>
      </c>
      <c r="E15" s="24" t="s">
        <v>827</v>
      </c>
      <c r="F15" s="24" t="s">
        <v>828</v>
      </c>
      <c r="G15" s="24" t="s">
        <v>829</v>
      </c>
      <c r="H15" s="24" t="s">
        <v>86</v>
      </c>
      <c r="I15" s="24" t="s">
        <v>86</v>
      </c>
      <c r="J15" s="24" t="s">
        <v>830</v>
      </c>
      <c r="K15" s="24" t="s">
        <v>883</v>
      </c>
      <c r="L15" s="24" t="s">
        <v>867</v>
      </c>
      <c r="M15" s="24" t="s">
        <v>86</v>
      </c>
      <c r="N15" s="24"/>
      <c r="O15" s="24"/>
      <c r="P15" s="24"/>
      <c r="Q15" s="24"/>
      <c r="R15" s="24"/>
      <c r="S15" s="24"/>
      <c r="T15" s="24"/>
      <c r="U15" s="24" t="s">
        <v>859</v>
      </c>
      <c r="V15" s="24" t="s">
        <v>926</v>
      </c>
      <c r="W15" s="24" t="s">
        <v>85</v>
      </c>
      <c r="X15" s="24" t="s">
        <v>837</v>
      </c>
      <c r="Y15" s="24" t="s">
        <v>861</v>
      </c>
      <c r="Z15" s="24" t="s">
        <v>839</v>
      </c>
      <c r="AA15" s="24" t="s">
        <v>840</v>
      </c>
      <c r="AB15" s="24" t="s">
        <v>86</v>
      </c>
      <c r="AC15" s="24"/>
      <c r="AD15" s="24"/>
      <c r="AE15" s="24" t="s">
        <v>86</v>
      </c>
      <c r="AF15" s="24" t="s">
        <v>86</v>
      </c>
      <c r="AG15" s="24" t="s">
        <v>86</v>
      </c>
      <c r="AH15" s="24" t="s">
        <v>85</v>
      </c>
      <c r="AI15" s="24" t="s">
        <v>843</v>
      </c>
      <c r="AJ15" s="24" t="s">
        <v>844</v>
      </c>
      <c r="AK15" s="24" t="s">
        <v>845</v>
      </c>
      <c r="AL15" s="24" t="s">
        <v>848</v>
      </c>
      <c r="AM15" s="24" t="s">
        <v>847</v>
      </c>
      <c r="AN15" s="24" t="s">
        <v>847</v>
      </c>
      <c r="AO15" s="24" t="s">
        <v>848</v>
      </c>
      <c r="AP15" s="24" t="s">
        <v>848</v>
      </c>
      <c r="AQ15" s="24" t="s">
        <v>847</v>
      </c>
      <c r="AR15" s="24" t="s">
        <v>847</v>
      </c>
      <c r="AS15" s="24" t="s">
        <v>870</v>
      </c>
      <c r="AT15" s="24" t="s">
        <v>848</v>
      </c>
      <c r="AU15" s="24" t="s">
        <v>848</v>
      </c>
      <c r="AV15" s="24" t="s">
        <v>847</v>
      </c>
      <c r="AW15" s="24" t="s">
        <v>848</v>
      </c>
      <c r="AY15" s="17">
        <v>114469207351</v>
      </c>
      <c r="AZ15" s="24" t="s">
        <v>267</v>
      </c>
      <c r="BA15" s="8" cm="1">
        <f t="array" ref="BA15">_xlfn.IFS(C15="Mucho",1,C15="Más o menos",0.5,C15="Nada",0)</f>
        <v>1</v>
      </c>
      <c r="BB15" s="8" cm="1">
        <f t="array" ref="BB15">_xlfn.IFS(D15="No",1,D15="No estoy segura/seguro",0.5,D15="Sí",0)</f>
        <v>1</v>
      </c>
      <c r="BC15" s="8" cm="1">
        <f t="array" ref="BC15">_xlfn.IFS(E15="Es poco",1,E15="Es normal (ni mucho ni poco)",0.5,E15="Es mucho",0)</f>
        <v>0.5</v>
      </c>
      <c r="BD15" s="8" cm="1">
        <f t="array" ref="BD15">_xlfn.IFS(F15="Son pocos",1,F15="Son los necesarios (ni muchos ni pocos)",0.5,F15="Son muchos",0)</f>
        <v>0.5</v>
      </c>
      <c r="BE15" s="8" cm="1">
        <f t="array" ref="BE15">_xlfn.IFS(G15="Es económico",1,G15="Es justo (ni mucho ni poco)",0.5,G15="Es caro",0)</f>
        <v>0.5</v>
      </c>
      <c r="BF15" s="8" cm="1">
        <f t="array" ref="BF15">_xlfn.IFS(H15="No",1,H15="Sí",0)</f>
        <v>1</v>
      </c>
      <c r="BG15" s="8" cm="1">
        <f t="array" ref="BG15">_xlfn.IFS(I15="Sí",1,I15="No sé",0.5,I15="No",0)</f>
        <v>0</v>
      </c>
      <c r="BH15" s="8" cm="1">
        <f t="array" ref="BH15">_xlfn.IFS(J15="El número de personal para atender los trámites en esta dependencia es suficiente",1,J15="Necesitamos más personal para atender los trámites en esta dependencia",0)</f>
        <v>1</v>
      </c>
      <c r="BI15" s="8" cm="1">
        <f t="array" ref="BI15">_xlfn.IFS(K15="Sí existe una área específica para brindar información y atender dudas",1,K15="No, es la misma ventanilla donde se realizan los trámites",0)</f>
        <v>0</v>
      </c>
      <c r="BJ15" s="8" cm="1">
        <f t="array" ref="BJ15">_xlfn.IFS(L15="El mayor número de personas llega a esta oficina conociendo cuáles son los costos, requisitos y tiempos para realizar su trámite",1,L15="El mayor número de personas llega a esta oficina sin conocer cuáles son los costos, requisitos y tiempos para realizar su trámite",0)</f>
        <v>1</v>
      </c>
      <c r="BK15" s="8" cm="1">
        <f t="array" ref="BK15">_xlfn.IFS(M15="Sí",1,M15="No",0)</f>
        <v>0</v>
      </c>
      <c r="BL15" s="8" t="e" cm="1">
        <f t="array" ref="BL15">_xlfn.IFS(N15="Sí",1,N15="No recuerdo",0.5,N15="No",0)</f>
        <v>#N/A</v>
      </c>
      <c r="BM15" s="8" t="e" cm="1">
        <f t="array" ref="BM15">_xlfn.IFS(O15="Sí",1,O15="No recuerdo",0.5,O15="No",0)</f>
        <v>#N/A</v>
      </c>
      <c r="BN15" s="8" t="e" cm="1">
        <f t="array" ref="BN15">_xlfn.IFS(P15="Sí",1,P15="No recuerdo",0.5,P15="No",0)</f>
        <v>#N/A</v>
      </c>
      <c r="BO15" s="8" t="e" cm="1">
        <f t="array" ref="BO15">_xlfn.IFS(Q15="Sí",1,Q15="No recuerdo",0.5,Q15="No",0)</f>
        <v>#N/A</v>
      </c>
      <c r="BP15" s="8" t="e" cm="1">
        <f t="array" ref="BP15">_xlfn.IFS(R15="Sí",1,R15="No recuerdo",0.5,R15="No",0)</f>
        <v>#N/A</v>
      </c>
      <c r="BQ15" s="8" t="e" cm="1">
        <f t="array" ref="BQ15">_xlfn.IFS(S15="Sí",1,S15="No recuerdo",0.5,S15="No",0)</f>
        <v>#N/A</v>
      </c>
      <c r="BR15" s="8" t="e" cm="1">
        <f t="array" ref="BR15">_xlfn.IFS(T15="Han sido buenas (me brindaron nuevos conocimientos para cumplir mejor con mis labores)",1,T15="Han sido malas (no me brindaron nuevos conocimientos para cumplir mejor con mis labores",0)</f>
        <v>#N/A</v>
      </c>
      <c r="BS15" s="8" cm="1">
        <f t="array" ref="BS15">_xlfn.IFS(U15="Actualmente considero que no necesito más capacitaciones para desarrollar mis labores de manera eficiente",1,U15="Actualmente considero que necesito más capacitaciones para desarrollar mis labores de manera eficiente",0)</f>
        <v>0</v>
      </c>
      <c r="BT15" s="8" cm="1">
        <f t="array" ref="BT15">_xlfn.IFS(V15="Pienso que mi desempeño es bueno",1,V15="Pienso que mi desempeño no es ni bueno ni malo (regular)",0.5,V15="Pienso que mi desempeño es malo",0)</f>
        <v>0.5</v>
      </c>
      <c r="BU15" s="8" cm="1">
        <f t="array" ref="BU15">_xlfn.IFS(W15="Sí",1,W15="No",0)</f>
        <v>1</v>
      </c>
      <c r="BV15" s="8" cm="1">
        <f t="array" ref="BV15">_xlfn.IFS(X15="Muy eficiente",1,X15="Regular",0.5,X15="Nada eficiente",0)</f>
        <v>1</v>
      </c>
      <c r="BW15" s="8" cm="1">
        <f t="array" ref="BW15">_xlfn.IFS(Y15="Los tiempos de respuesta son cortos",1,Y15="Los tiempos de respuesta son regulares (ni largos ni cortos)",0.5,Y15="Los tiempos de respuesta son largos",0)</f>
        <v>0.5</v>
      </c>
      <c r="BX15" s="8" cm="1">
        <f t="array" ref="BX15">_xlfn.IFS(Z15="La relación es buena",1,Z15="La relación es regular (ni buena ni mala)",0.5,Z15="La relación es mala",0)</f>
        <v>1</v>
      </c>
      <c r="BY15" s="8" cm="1">
        <f t="array" ref="BY15">_xlfn.IFS(AA15="Pienso que las cargas de trabajo se distribuyen de manera equitativa dentro de esta dependencia",1,AA15="Pienso que las cargas de trabajo NO se distribuyen de manera equitativa dentro de esta dependencia",0)</f>
        <v>1</v>
      </c>
      <c r="BZ15" s="8" cm="1">
        <f t="array" ref="BZ15">_xlfn.IFS(AB15="Sí",1,AB15="No",0)</f>
        <v>0</v>
      </c>
      <c r="CA15" s="8" t="e" cm="1">
        <f t="array" ref="CA15">_xlfn.IFS(AC15="Las atiende una persona diferente a a la que atiende los trámites presenciales en ventanilla",1,AC15="Las atiende la misma persona que atiende los trámites presenciales en ventanilla",0)</f>
        <v>#N/A</v>
      </c>
      <c r="CB15" s="8" t="e" cm="1">
        <f t="array" ref="CB15">_xlfn.IFS(AD15="Siguen un proceso diferente al de una solicitud presencial en ventanilla",1,AD15="Siguen el mismo proceso que el de una solicitud presencial en ventanilla",0)</f>
        <v>#N/A</v>
      </c>
      <c r="CC15" s="8" cm="1">
        <f t="array" ref="CC15">_xlfn.IFS(AE15="Sí",1,AE15="No",0)</f>
        <v>0</v>
      </c>
      <c r="CD15" s="8" cm="1">
        <f t="array" ref="CD15">_xlfn.IFS(AF15="Sí",1,AF15="No",0)</f>
        <v>0</v>
      </c>
      <c r="CE15" s="8" cm="1">
        <f t="array" ref="CE15">_xlfn.IFS(AG15="Sí",1,AG15="No",0)</f>
        <v>0</v>
      </c>
      <c r="CF15" s="8" cm="1">
        <f t="array" ref="CF15">_xlfn.IFS(AH15="Sí",1,AH15="No",0)</f>
        <v>1</v>
      </c>
      <c r="CG15" s="8" cm="1">
        <f t="array" ref="CG15">_xlfn.IFS(AI15="El horario es adecuado",1,AI15="El horario debería ampliarse",0)</f>
        <v>1</v>
      </c>
      <c r="CH15" s="8" cm="1">
        <f t="array" ref="CH15">_xlfn.IFS(AJ15="Es un buen ambiente de trabajo",1,AJ15="Es un mal ambiente de trabajo",0)</f>
        <v>1</v>
      </c>
      <c r="CI15" s="8" cm="1">
        <f t="array" ref="CI15">_xlfn.IFS(AK15="Mi jefe/jefa es muy abierto (a) y nos escucha para identificar las necesidades y áreas de mejora de la dependencia",1,AK15="Mi jefe/jefa NO es muy abierto (a) y NO nos escucha para identificar las necesidades y áreas de mejora de la dependencia",0)</f>
        <v>1</v>
      </c>
      <c r="CJ15" s="8" cm="1">
        <f t="array" ref="CJ15">_xlfn.IFS(AL15="De acuerdo",0,AL15="Ni de acuerdo ni en desacuerdo",0.5,AL15="En desacuerdo",1)</f>
        <v>1</v>
      </c>
      <c r="CK15" s="8" cm="1">
        <f t="array" ref="CK15">_xlfn.IFS(AM15="De acuerdo",1,AM15="Ni de acuerdo ni en desacuerdo",0.5,AM15="En desacuerdo",0)</f>
        <v>1</v>
      </c>
      <c r="CL15" s="8" cm="1">
        <f t="array" ref="CL15">_xlfn.IFS(AN15="De acuerdo",1,AN15="Ni de acuerdo ni en desacuerdo",0.5,AN15="En desacuerdo",0)</f>
        <v>1</v>
      </c>
      <c r="CM15" s="8" cm="1">
        <f t="array" ref="CM15">_xlfn.IFS(AO15="De acuerdo",0,AO15="Ni de acuerdo ni en desacuerdo",0.5,AO15="En desacuerdo",1)</f>
        <v>1</v>
      </c>
      <c r="CN15" s="8" cm="1">
        <f t="array" ref="CN15">_xlfn.IFS(AP15="De acuerdo",0,AP15="Ni de acuerdo ni en desacuerdo",0.5,AP15="En desacuerdo",1)</f>
        <v>1</v>
      </c>
      <c r="CO15" s="8" cm="1">
        <f t="array" ref="CO15">_xlfn.IFS(AQ15="De acuerdo",1,AQ15="Ni de acuerdo ni en desacuerdo",0.5,AQ15="En desacuerdo",0)</f>
        <v>1</v>
      </c>
      <c r="CP15" s="8" cm="1">
        <f t="array" ref="CP15">_xlfn.IFS(AR15="De acuerdo",1,AR15="Ni de acuerdo ni en desacuerdo",0.5,AR15="En desacuerdo",0)</f>
        <v>1</v>
      </c>
      <c r="CQ15" s="8" cm="1">
        <f t="array" ref="CQ15">_xlfn.IFS(AS15="De acuerdo",0,AS15="Ni de acuerdo ni en desacuerdo",0.5,AS15="En desacuerdo",1)</f>
        <v>0.5</v>
      </c>
      <c r="CR15" s="8" cm="1">
        <f t="array" ref="CR15">_xlfn.IFS(AT15="De acuerdo",0,AT15="Ni de acuerdo ni en desacuerdo",0.5,AT15="En desacuerdo",1)</f>
        <v>1</v>
      </c>
      <c r="CS15" s="8" cm="1">
        <f t="array" ref="CS15">_xlfn.IFS(AU15="De acuerdo",0,AU15="Ni de acuerdo ni en desacuerdo",0.5,AU15="En desacuerdo",1)</f>
        <v>1</v>
      </c>
      <c r="CT15" s="25" cm="1">
        <f t="array" ref="CT15">_xlfn.IFS(AV15="De acuerdo",1,AV15="Ni de acuerdo ni en desacuerdo",0.5,AV15="En desacuerdo",0)</f>
        <v>1</v>
      </c>
      <c r="CU15" s="8" cm="1">
        <f t="array" ref="CU15">_xlfn.IFS(AW15="De acuerdo",0,AW15="Ni de acuerdo ni en desacuerdo",0.5,AW15="En desacuerdo",1)</f>
        <v>1</v>
      </c>
    </row>
    <row r="16" spans="1:99" x14ac:dyDescent="0.2">
      <c r="A16" s="64">
        <v>114466389471</v>
      </c>
      <c r="B16" s="24" t="s">
        <v>15</v>
      </c>
      <c r="C16" s="24" t="s">
        <v>116</v>
      </c>
      <c r="D16" s="24" t="s">
        <v>851</v>
      </c>
      <c r="E16" s="24" t="s">
        <v>827</v>
      </c>
      <c r="F16" s="24" t="s">
        <v>828</v>
      </c>
      <c r="G16" s="24" t="s">
        <v>829</v>
      </c>
      <c r="H16" s="24" t="s">
        <v>86</v>
      </c>
      <c r="I16" s="24" t="s">
        <v>86</v>
      </c>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t="s">
        <v>624</v>
      </c>
      <c r="AI16" s="24"/>
      <c r="AJ16" s="24"/>
      <c r="AK16" s="24"/>
      <c r="AL16" s="24"/>
      <c r="AM16" s="24"/>
      <c r="AN16" s="24"/>
      <c r="AO16" s="24"/>
      <c r="AP16" s="24"/>
      <c r="AQ16" s="24"/>
      <c r="AR16" s="24"/>
      <c r="AS16" s="24"/>
      <c r="AT16" s="24"/>
      <c r="AU16" s="24"/>
      <c r="AV16" s="24"/>
      <c r="AW16" s="24"/>
      <c r="AY16" s="17">
        <v>114466389471</v>
      </c>
      <c r="AZ16" s="24" t="s">
        <v>15</v>
      </c>
      <c r="BA16" s="8" cm="1">
        <f t="array" ref="BA16">_xlfn.IFS(C16="Mucho",1,C16="Más o menos",0.5,C16="Nada",0)</f>
        <v>1</v>
      </c>
      <c r="BB16" s="8" cm="1">
        <f t="array" ref="BB16">_xlfn.IFS(D16="No",1,D16="No estoy segura/seguro",0.5,D16="Sí",0)</f>
        <v>0.5</v>
      </c>
      <c r="BC16" s="8" cm="1">
        <f t="array" ref="BC16">_xlfn.IFS(E16="Es poco",1,E16="Es normal (ni mucho ni poco)",0.5,E16="Es mucho",0)</f>
        <v>0.5</v>
      </c>
      <c r="BD16" s="8" cm="1">
        <f t="array" ref="BD16">_xlfn.IFS(F16="Son pocos",1,F16="Son los necesarios (ni muchos ni pocos)",0.5,F16="Son muchos",0)</f>
        <v>0.5</v>
      </c>
      <c r="BE16" s="8" cm="1">
        <f t="array" ref="BE16">_xlfn.IFS(G16="Es económico",1,G16="Es justo (ni mucho ni poco)",0.5,G16="Es caro",0)</f>
        <v>0.5</v>
      </c>
      <c r="BF16" s="8" cm="1">
        <f t="array" ref="BF16">_xlfn.IFS(H16="No",1,H16="Sí",0)</f>
        <v>1</v>
      </c>
      <c r="BG16" s="8" cm="1">
        <f t="array" ref="BG16">_xlfn.IFS(I16="Sí",1,I16="No sé",0.5,I16="No",0)</f>
        <v>0</v>
      </c>
      <c r="BH16" s="8" t="e" cm="1">
        <f t="array" ref="BH16">_xlfn.IFS(J16="El número de personal para atender los trámites en esta dependencia es suficiente",1,J16="Necesitamos más personal para atender los trámites en esta dependencia",0)</f>
        <v>#N/A</v>
      </c>
      <c r="BI16" s="8" t="e" cm="1">
        <f t="array" ref="BI16">_xlfn.IFS(K16="Sí existe una área específica para brindar información y atender dudas",1,K16="No, es la misma ventanilla donde se realizan los trámites",0)</f>
        <v>#N/A</v>
      </c>
      <c r="BJ16" s="8" t="e" cm="1">
        <f t="array" ref="BJ16">_xlfn.IFS(L16="El mayor número de personas llega a esta oficina conociendo cuáles son los costos, requisitos y tiempos para realizar su trámite",1,L16="El mayor número de personas llega a esta oficina sin conocer cuáles son los costos, requisitos y tiempos para realizar su trámite",0)</f>
        <v>#N/A</v>
      </c>
      <c r="BK16" s="8" t="e" cm="1">
        <f t="array" ref="BK16">_xlfn.IFS(M16="Sí",1,M16="No",0)</f>
        <v>#N/A</v>
      </c>
      <c r="BL16" s="8" t="e" cm="1">
        <f t="array" ref="BL16">_xlfn.IFS(N16="Sí",1,N16="No recuerdo",0.5,N16="No",0)</f>
        <v>#N/A</v>
      </c>
      <c r="BM16" s="8" t="e" cm="1">
        <f t="array" ref="BM16">_xlfn.IFS(O16="Sí",1,O16="No recuerdo",0.5,O16="No",0)</f>
        <v>#N/A</v>
      </c>
      <c r="BN16" s="8" t="e" cm="1">
        <f t="array" ref="BN16">_xlfn.IFS(P16="Sí",1,P16="No recuerdo",0.5,P16="No",0)</f>
        <v>#N/A</v>
      </c>
      <c r="BO16" s="8" t="e" cm="1">
        <f t="array" ref="BO16">_xlfn.IFS(Q16="Sí",1,Q16="No recuerdo",0.5,Q16="No",0)</f>
        <v>#N/A</v>
      </c>
      <c r="BP16" s="8" t="e" cm="1">
        <f t="array" ref="BP16">_xlfn.IFS(R16="Sí",1,R16="No recuerdo",0.5,R16="No",0)</f>
        <v>#N/A</v>
      </c>
      <c r="BQ16" s="8" t="e" cm="1">
        <f t="array" ref="BQ16">_xlfn.IFS(S16="Sí",1,S16="No recuerdo",0.5,S16="No",0)</f>
        <v>#N/A</v>
      </c>
      <c r="BR16" s="8" t="e" cm="1">
        <f t="array" ref="BR16">_xlfn.IFS(T16="Han sido buenas (me brindaron nuevos conocimientos para cumplir mejor con mis labores)",1,T16="Han sido malas (no me brindaron nuevos conocimientos para cumplir mejor con mis labores",0)</f>
        <v>#N/A</v>
      </c>
      <c r="BS16" s="8" t="e" cm="1">
        <f t="array" ref="BS16">_xlfn.IFS(U16="Actualmente considero que no necesito más capacitaciones para desarrollar mis labores de manera eficiente",1,U16="Actualmente considero que necesito más capacitaciones para desarrollar mis labores de manera eficiente",0)</f>
        <v>#N/A</v>
      </c>
      <c r="BT16" s="8" t="e" cm="1">
        <f t="array" ref="BT16">_xlfn.IFS(V16="Pienso que mi desempeño es bueno",1,V16="Pienso que mi desempeño no es ni bueno ni malo (regular)",0.5,V16="Pienso que mi desempeño es malo",0)</f>
        <v>#N/A</v>
      </c>
      <c r="BU16" s="8" t="e" cm="1">
        <f t="array" ref="BU16">_xlfn.IFS(W16="Sí",1,W16="No",0)</f>
        <v>#N/A</v>
      </c>
      <c r="BV16" s="8" t="e" cm="1">
        <f t="array" ref="BV16">_xlfn.IFS(X16="Muy eficiente",1,X16="Regular",0.5,X16="Nada eficiente",0)</f>
        <v>#N/A</v>
      </c>
      <c r="BW16" s="8" t="e" cm="1">
        <f t="array" ref="BW16">_xlfn.IFS(Y16="Los tiempos de respuesta son cortos",1,Y16="Los tiempos de respuesta son regulares (ni largos ni cortos)",0.5,Y16="Los tiempos de respuesta son largos",0)</f>
        <v>#N/A</v>
      </c>
      <c r="BX16" s="8" t="e" cm="1">
        <f t="array" ref="BX16">_xlfn.IFS(Z16="La relación es buena",1,Z16="La relación es regular (ni buena ni mala)",0.5,Z16="La relación es mala",0)</f>
        <v>#N/A</v>
      </c>
      <c r="BY16" s="8" t="e" cm="1">
        <f t="array" ref="BY16">_xlfn.IFS(AA16="Pienso que las cargas de trabajo se distribuyen de manera equitativa dentro de esta dependencia",1,AA16="Pienso que las cargas de trabajo NO se distribuyen de manera equitativa dentro de esta dependencia",0)</f>
        <v>#N/A</v>
      </c>
      <c r="BZ16" s="8" t="e" cm="1">
        <f t="array" ref="BZ16">_xlfn.IFS(AB16="Sí",1,AB16="No",0)</f>
        <v>#N/A</v>
      </c>
      <c r="CA16" s="8" t="e" cm="1">
        <f t="array" ref="CA16">_xlfn.IFS(AC16="Las atiende una persona diferente a a la que atiende los trámites presenciales en ventanilla",1,AC16="Las atiende la misma persona que atiende los trámites presenciales en ventanilla",0)</f>
        <v>#N/A</v>
      </c>
      <c r="CB16" s="8" t="e" cm="1">
        <f t="array" ref="CB16">_xlfn.IFS(AD16="Siguen un proceso diferente al de una solicitud presencial en ventanilla",1,AD16="Siguen el mismo proceso que el de una solicitud presencial en ventanilla",0)</f>
        <v>#N/A</v>
      </c>
      <c r="CC16" s="8" t="e" cm="1">
        <f t="array" ref="CC16">_xlfn.IFS(AE16="Sí",1,AE16="No",0)</f>
        <v>#N/A</v>
      </c>
      <c r="CD16" s="8" t="e" cm="1">
        <f t="array" ref="CD16">_xlfn.IFS(AF16="Sí",1,AF16="No",0)</f>
        <v>#N/A</v>
      </c>
      <c r="CE16" s="8" t="e" cm="1">
        <f t="array" ref="CE16">_xlfn.IFS(AG16="Sí",1,AG16="No",0)</f>
        <v>#N/A</v>
      </c>
      <c r="CF16" s="8" t="e" cm="1">
        <f t="array" ref="CF16">_xlfn.IFS(AH16="Sí",1,AH16="No",0)</f>
        <v>#N/A</v>
      </c>
      <c r="CG16" s="8" t="e" cm="1">
        <f t="array" ref="CG16">_xlfn.IFS(AI16="El horario es adecuado",1,AI16="El horario debería ampliarse",0)</f>
        <v>#N/A</v>
      </c>
      <c r="CH16" s="8" t="e" cm="1">
        <f t="array" ref="CH16">_xlfn.IFS(AJ16="Es un buen ambiente de trabajo",1,AJ16="Es un mal ambiente de trabajo",0)</f>
        <v>#N/A</v>
      </c>
      <c r="CI16" s="8" t="e" cm="1">
        <f t="array" ref="CI16">_xlfn.IFS(AK16="Mi jefe/jefa es muy abierto (a) y nos escucha para identificar las necesidades y áreas de mejora de la dependencia",1,AK16="Mi jefe/jefa NO es muy abierto (a) y NO nos escucha para identificar las necesidades y áreas de mejora de la dependencia",0)</f>
        <v>#N/A</v>
      </c>
      <c r="CJ16" s="8" t="e" cm="1">
        <f t="array" ref="CJ16">_xlfn.IFS(AL16="De acuerdo",0,AL16="Ni de acuerdo ni en desacuerdo",0.5,AL16="En desacuerdo",1)</f>
        <v>#N/A</v>
      </c>
      <c r="CK16" s="8" t="e" cm="1">
        <f t="array" ref="CK16">_xlfn.IFS(AM16="De acuerdo",1,AM16="Ni de acuerdo ni en desacuerdo",0.5,AM16="En desacuerdo",0)</f>
        <v>#N/A</v>
      </c>
      <c r="CL16" s="8" t="e" cm="1">
        <f t="array" ref="CL16">_xlfn.IFS(AN16="De acuerdo",1,AN16="Ni de acuerdo ni en desacuerdo",0.5,AN16="En desacuerdo",0)</f>
        <v>#N/A</v>
      </c>
      <c r="CM16" s="8" t="e" cm="1">
        <f t="array" ref="CM16">_xlfn.IFS(AO16="De acuerdo",0,AO16="Ni de acuerdo ni en desacuerdo",0.5,AO16="En desacuerdo",1)</f>
        <v>#N/A</v>
      </c>
      <c r="CN16" s="8" t="e" cm="1">
        <f t="array" ref="CN16">_xlfn.IFS(AP16="De acuerdo",0,AP16="Ni de acuerdo ni en desacuerdo",0.5,AP16="En desacuerdo",1)</f>
        <v>#N/A</v>
      </c>
      <c r="CO16" s="8" t="e" cm="1">
        <f t="array" ref="CO16">_xlfn.IFS(AQ16="De acuerdo",1,AQ16="Ni de acuerdo ni en desacuerdo",0.5,AQ16="En desacuerdo",0)</f>
        <v>#N/A</v>
      </c>
      <c r="CP16" s="8" t="e" cm="1">
        <f t="array" ref="CP16">_xlfn.IFS(AR16="De acuerdo",1,AR16="Ni de acuerdo ni en desacuerdo",0.5,AR16="En desacuerdo",0)</f>
        <v>#N/A</v>
      </c>
      <c r="CQ16" s="8" t="e" cm="1">
        <f t="array" ref="CQ16">_xlfn.IFS(AS16="De acuerdo",0,AS16="Ni de acuerdo ni en desacuerdo",0.5,AS16="En desacuerdo",1)</f>
        <v>#N/A</v>
      </c>
      <c r="CR16" s="8" t="e" cm="1">
        <f t="array" ref="CR16">_xlfn.IFS(AT16="De acuerdo",0,AT16="Ni de acuerdo ni en desacuerdo",0.5,AT16="En desacuerdo",1)</f>
        <v>#N/A</v>
      </c>
      <c r="CS16" s="8" t="e" cm="1">
        <f t="array" ref="CS16">_xlfn.IFS(AU16="De acuerdo",0,AU16="Ni de acuerdo ni en desacuerdo",0.5,AU16="En desacuerdo",1)</f>
        <v>#N/A</v>
      </c>
      <c r="CT16" s="25" t="e" cm="1">
        <f t="array" ref="CT16">_xlfn.IFS(AV16="De acuerdo",1,AV16="Ni de acuerdo ni en desacuerdo",0.5,AV16="En desacuerdo",0)</f>
        <v>#N/A</v>
      </c>
      <c r="CU16" s="8" t="e" cm="1">
        <f t="array" ref="CU16">_xlfn.IFS(AW16="De acuerdo",0,AW16="Ni de acuerdo ni en desacuerdo",0.5,AW16="En desacuerdo",1)</f>
        <v>#N/A</v>
      </c>
    </row>
    <row r="17" spans="1:100" x14ac:dyDescent="0.2">
      <c r="A17" s="64">
        <v>114466427537</v>
      </c>
      <c r="B17" s="24" t="s">
        <v>14</v>
      </c>
      <c r="C17" s="24" t="s">
        <v>116</v>
      </c>
      <c r="D17" s="24" t="s">
        <v>86</v>
      </c>
      <c r="E17" s="24" t="s">
        <v>1608</v>
      </c>
      <c r="F17" s="24" t="s">
        <v>1635</v>
      </c>
      <c r="G17" s="24" t="s">
        <v>829</v>
      </c>
      <c r="H17" s="24" t="s">
        <v>86</v>
      </c>
      <c r="I17" s="24" t="s">
        <v>85</v>
      </c>
      <c r="J17" s="24" t="s">
        <v>830</v>
      </c>
      <c r="K17" s="24" t="s">
        <v>831</v>
      </c>
      <c r="L17" s="24" t="s">
        <v>867</v>
      </c>
      <c r="M17" s="24" t="s">
        <v>85</v>
      </c>
      <c r="N17" s="24" t="s">
        <v>86</v>
      </c>
      <c r="O17" s="24" t="s">
        <v>85</v>
      </c>
      <c r="P17" s="24" t="s">
        <v>85</v>
      </c>
      <c r="Q17" s="24" t="s">
        <v>85</v>
      </c>
      <c r="R17" s="24" t="s">
        <v>85</v>
      </c>
      <c r="S17" s="24" t="s">
        <v>85</v>
      </c>
      <c r="T17" s="24" t="s">
        <v>834</v>
      </c>
      <c r="U17" s="24" t="s">
        <v>859</v>
      </c>
      <c r="V17" s="24" t="s">
        <v>836</v>
      </c>
      <c r="W17" s="24"/>
      <c r="X17" s="24" t="s">
        <v>1619</v>
      </c>
      <c r="Y17" s="24" t="s">
        <v>861</v>
      </c>
      <c r="Z17" s="24" t="s">
        <v>839</v>
      </c>
      <c r="AA17" s="24" t="s">
        <v>863</v>
      </c>
      <c r="AB17" s="24" t="s">
        <v>85</v>
      </c>
      <c r="AC17" s="24" t="s">
        <v>841</v>
      </c>
      <c r="AD17" s="24" t="s">
        <v>885</v>
      </c>
      <c r="AE17" s="24" t="s">
        <v>85</v>
      </c>
      <c r="AF17" s="24" t="s">
        <v>85</v>
      </c>
      <c r="AG17" s="24" t="s">
        <v>85</v>
      </c>
      <c r="AH17" s="24" t="s">
        <v>85</v>
      </c>
      <c r="AI17" s="24" t="s">
        <v>843</v>
      </c>
      <c r="AJ17" s="24" t="s">
        <v>844</v>
      </c>
      <c r="AK17" s="24" t="s">
        <v>845</v>
      </c>
      <c r="AL17" s="24" t="s">
        <v>848</v>
      </c>
      <c r="AM17" s="24" t="s">
        <v>848</v>
      </c>
      <c r="AN17" s="24" t="s">
        <v>870</v>
      </c>
      <c r="AO17" s="24" t="s">
        <v>848</v>
      </c>
      <c r="AP17" s="24" t="s">
        <v>870</v>
      </c>
      <c r="AQ17" s="24" t="s">
        <v>848</v>
      </c>
      <c r="AR17" s="24" t="s">
        <v>870</v>
      </c>
      <c r="AS17" s="24" t="s">
        <v>870</v>
      </c>
      <c r="AT17" s="24" t="s">
        <v>848</v>
      </c>
      <c r="AU17" s="24" t="s">
        <v>848</v>
      </c>
      <c r="AV17" s="24" t="s">
        <v>847</v>
      </c>
      <c r="AW17" s="24" t="s">
        <v>848</v>
      </c>
      <c r="AY17" s="17">
        <v>114466427537</v>
      </c>
      <c r="AZ17" s="24" t="s">
        <v>14</v>
      </c>
      <c r="BA17" s="8" cm="1">
        <f t="array" ref="BA17">_xlfn.IFS(C17="Mucho",1,C17="Más o menos",0.5,C17="Nada",0)</f>
        <v>1</v>
      </c>
      <c r="BB17" s="8" cm="1">
        <f t="array" ref="BB17">_xlfn.IFS(D17="No",1,D17="No estoy segura/seguro",0.5,D17="Sí",0)</f>
        <v>1</v>
      </c>
      <c r="BC17" s="8" cm="1">
        <f t="array" ref="BC17">_xlfn.IFS(E17="Es poco",1,E17="Es normal (ni mucho ni poco)",0.5,E17="Es mucho",0)</f>
        <v>0</v>
      </c>
      <c r="BD17" s="8">
        <v>0</v>
      </c>
      <c r="BE17" s="8" cm="1">
        <f t="array" ref="BE17">_xlfn.IFS(G17="Es económico",1,G17="Es justo (ni mucho ni poco)",0.5,G17="Es caro",0)</f>
        <v>0.5</v>
      </c>
      <c r="BF17" s="8" cm="1">
        <f t="array" ref="BF17">_xlfn.IFS(H17="No",1,H17="Sí",0)</f>
        <v>1</v>
      </c>
      <c r="BG17" s="8" cm="1">
        <f t="array" ref="BG17">_xlfn.IFS(I17="Sí",1,I17="No sé",0.5,I17="No",0)</f>
        <v>1</v>
      </c>
      <c r="BH17" s="8" cm="1">
        <f t="array" ref="BH17">_xlfn.IFS(J17="El número de personal para atender los trámites en esta dependencia es suficiente",1,J17="Necesitamos más personal para atender los trámites en esta dependencia",0)</f>
        <v>1</v>
      </c>
      <c r="BI17" s="8" cm="1">
        <f t="array" ref="BI17">_xlfn.IFS(K17="Sí existe una área específica para brindar información y atender dudas",1,K17="No, es la misma ventanilla donde se realizan los trámites",0)</f>
        <v>1</v>
      </c>
      <c r="BJ17" s="8" cm="1">
        <f t="array" ref="BJ17">_xlfn.IFS(L17="El mayor número de personas llega a esta oficina conociendo cuáles son los costos, requisitos y tiempos para realizar su trámite",1,L17="El mayor número de personas llega a esta oficina sin conocer cuáles son los costos, requisitos y tiempos para realizar su trámite",0)</f>
        <v>1</v>
      </c>
      <c r="BK17" s="8" cm="1">
        <f t="array" ref="BK17">_xlfn.IFS(M17="Sí",1,M17="No",0)</f>
        <v>1</v>
      </c>
      <c r="BL17" s="8" cm="1">
        <f t="array" ref="BL17">_xlfn.IFS(N17="Sí",1,N17="No recuerdo",0.5,N17="No",0)</f>
        <v>0</v>
      </c>
      <c r="BM17" s="8" cm="1">
        <f t="array" ref="BM17">_xlfn.IFS(O17="Sí",1,O17="No recuerdo",0.5,O17="No",0)</f>
        <v>1</v>
      </c>
      <c r="BN17" s="8" cm="1">
        <f t="array" ref="BN17">_xlfn.IFS(P17="Sí",1,P17="No recuerdo",0.5,P17="No",0)</f>
        <v>1</v>
      </c>
      <c r="BO17" s="8" cm="1">
        <f t="array" ref="BO17">_xlfn.IFS(Q17="Sí",1,Q17="No recuerdo",0.5,Q17="No",0)</f>
        <v>1</v>
      </c>
      <c r="BP17" s="8" cm="1">
        <f t="array" ref="BP17">_xlfn.IFS(R17="Sí",1,R17="No recuerdo",0.5,R17="No",0)</f>
        <v>1</v>
      </c>
      <c r="BQ17" s="8" cm="1">
        <f t="array" ref="BQ17">_xlfn.IFS(S17="Sí",1,S17="No recuerdo",0.5,S17="No",0)</f>
        <v>1</v>
      </c>
      <c r="BR17" s="8" cm="1">
        <f t="array" ref="BR17">_xlfn.IFS(T17="Han sido buenas (me brindaron nuevos conocimientos para cumplir mejor con mis labores)",1,T17="Han sido malas (no me brindaron nuevos conocimientos para cumplir mejor con mis labores",0)</f>
        <v>1</v>
      </c>
      <c r="BS17" s="8" cm="1">
        <f t="array" ref="BS17">_xlfn.IFS(U17="Actualmente considero que no necesito más capacitaciones para desarrollar mis labores de manera eficiente",1,U17="Actualmente considero que necesito más capacitaciones para desarrollar mis labores de manera eficiente",0)</f>
        <v>0</v>
      </c>
      <c r="BT17" s="8" cm="1">
        <f t="array" ref="BT17">_xlfn.IFS(V17="Pienso que mi desempeño es bueno",1,V17="Pienso que mi desempeño no es ni bueno ni malo (regular)",0.5,V17="Pienso que mi desempeño es malo",0)</f>
        <v>1</v>
      </c>
      <c r="BU17" s="8">
        <v>0</v>
      </c>
      <c r="BV17" s="8" cm="1">
        <f t="array" ref="BV17">_xlfn.IFS(X17="Muy eficiente",1,X17="Regular",0.5,X17="Nada eficiente",0)</f>
        <v>0</v>
      </c>
      <c r="BW17" s="8" cm="1">
        <f t="array" ref="BW17">_xlfn.IFS(Y17="Los tiempos de respuesta son cortos",1,Y17="Los tiempos de respuesta son regulares (ni largos ni cortos)",0.5,Y17="Los tiempos de respuesta son largos",0)</f>
        <v>0.5</v>
      </c>
      <c r="BX17" s="8" cm="1">
        <f t="array" ref="BX17">_xlfn.IFS(Z17="La relación es buena",1,Z17="La relación es regular (ni buena ni mala)",0.5,Z17="La relación es mala",0)</f>
        <v>1</v>
      </c>
      <c r="BY17" s="8" cm="1">
        <f t="array" ref="BY17">_xlfn.IFS(AA17="Pienso que las cargas de trabajo se distribuyen de manera equitativa dentro de esta dependencia",1,AA17="Pienso que las cargas de trabajo NO se distribuyen de manera equitativa dentro de esta dependencia",0)</f>
        <v>0</v>
      </c>
      <c r="BZ17" s="8" cm="1">
        <f t="array" ref="BZ17">_xlfn.IFS(AB17="Sí",1,AB17="No",0)</f>
        <v>1</v>
      </c>
      <c r="CA17" s="8" cm="1">
        <f t="array" ref="CA17">_xlfn.IFS(AC17="Las atiende una persona diferente a a la que atiende los trámites presenciales en ventanilla",1,AC17="Las atiende la misma persona que atiende los trámites presenciales en ventanilla",0)</f>
        <v>1</v>
      </c>
      <c r="CB17" s="8" cm="1">
        <f t="array" ref="CB17">_xlfn.IFS(AD17="Siguen un proceso diferente al de una solicitud presencial en ventanilla",1,AD17="Siguen el mismo proceso que el de una solicitud presencial en ventanilla",0)</f>
        <v>1</v>
      </c>
      <c r="CC17" s="8" cm="1">
        <f t="array" ref="CC17">_xlfn.IFS(AE17="Sí",1,AE17="No",0)</f>
        <v>1</v>
      </c>
      <c r="CD17" s="8" cm="1">
        <f t="array" ref="CD17">_xlfn.IFS(AF17="Sí",1,AF17="No",0)</f>
        <v>1</v>
      </c>
      <c r="CE17" s="8" cm="1">
        <f t="array" ref="CE17">_xlfn.IFS(AG17="Sí",1,AG17="No",0)</f>
        <v>1</v>
      </c>
      <c r="CF17" s="8" cm="1">
        <f t="array" ref="CF17">_xlfn.IFS(AH17="Sí",1,AH17="No",0)</f>
        <v>1</v>
      </c>
      <c r="CG17" s="8" cm="1">
        <f t="array" ref="CG17">_xlfn.IFS(AI17="El horario es adecuado",1,AI17="El horario debería ampliarse",0)</f>
        <v>1</v>
      </c>
      <c r="CH17" s="8" cm="1">
        <f t="array" ref="CH17">_xlfn.IFS(AJ17="Es un buen ambiente de trabajo",1,AJ17="Es un mal ambiente de trabajo",0)</f>
        <v>1</v>
      </c>
      <c r="CI17" s="8" cm="1">
        <f t="array" ref="CI17">_xlfn.IFS(AK17="Mi jefe/jefa es muy abierto (a) y nos escucha para identificar las necesidades y áreas de mejora de la dependencia",1,AK17="Mi jefe/jefa NO es muy abierto (a) y NO nos escucha para identificar las necesidades y áreas de mejora de la dependencia",0)</f>
        <v>1</v>
      </c>
      <c r="CJ17" s="8" cm="1">
        <f t="array" ref="CJ17">_xlfn.IFS(AL17="De acuerdo",0,AL17="Ni de acuerdo ni en desacuerdo",0.5,AL17="En desacuerdo",1)</f>
        <v>1</v>
      </c>
      <c r="CK17" s="8" cm="1">
        <f t="array" ref="CK17">_xlfn.IFS(AM17="De acuerdo",1,AM17="Ni de acuerdo ni en desacuerdo",0.5,AM17="En desacuerdo",0)</f>
        <v>0</v>
      </c>
      <c r="CL17" s="8" cm="1">
        <f t="array" ref="CL17">_xlfn.IFS(AN17="De acuerdo",1,AN17="Ni de acuerdo ni en desacuerdo",0.5,AN17="En desacuerdo",0)</f>
        <v>0.5</v>
      </c>
      <c r="CM17" s="8" cm="1">
        <f t="array" ref="CM17">_xlfn.IFS(AO17="De acuerdo",0,AO17="Ni de acuerdo ni en desacuerdo",0.5,AO17="En desacuerdo",1)</f>
        <v>1</v>
      </c>
      <c r="CN17" s="8" cm="1">
        <f t="array" ref="CN17">_xlfn.IFS(AP17="De acuerdo",0,AP17="Ni de acuerdo ni en desacuerdo",0.5,AP17="En desacuerdo",1)</f>
        <v>0.5</v>
      </c>
      <c r="CO17" s="8" cm="1">
        <f t="array" ref="CO17">_xlfn.IFS(AQ17="De acuerdo",1,AQ17="Ni de acuerdo ni en desacuerdo",0.5,AQ17="En desacuerdo",0)</f>
        <v>0</v>
      </c>
      <c r="CP17" s="8" cm="1">
        <f t="array" ref="CP17">_xlfn.IFS(AR17="De acuerdo",1,AR17="Ni de acuerdo ni en desacuerdo",0.5,AR17="En desacuerdo",0)</f>
        <v>0.5</v>
      </c>
      <c r="CQ17" s="8" cm="1">
        <f t="array" ref="CQ17">_xlfn.IFS(AS17="De acuerdo",0,AS17="Ni de acuerdo ni en desacuerdo",0.5,AS17="En desacuerdo",1)</f>
        <v>0.5</v>
      </c>
      <c r="CR17" s="8" cm="1">
        <f t="array" ref="CR17">_xlfn.IFS(AT17="De acuerdo",0,AT17="Ni de acuerdo ni en desacuerdo",0.5,AT17="En desacuerdo",1)</f>
        <v>1</v>
      </c>
      <c r="CS17" s="8" cm="1">
        <f t="array" ref="CS17">_xlfn.IFS(AU17="De acuerdo",0,AU17="Ni de acuerdo ni en desacuerdo",0.5,AU17="En desacuerdo",1)</f>
        <v>1</v>
      </c>
      <c r="CT17" s="25" cm="1">
        <f t="array" ref="CT17">_xlfn.IFS(AV17="De acuerdo",1,AV17="Ni de acuerdo ni en desacuerdo",0.5,AV17="En desacuerdo",0)</f>
        <v>1</v>
      </c>
      <c r="CU17" s="8" cm="1">
        <f t="array" ref="CU17">_xlfn.IFS(AW17="De acuerdo",0,AW17="Ni de acuerdo ni en desacuerdo",0.5,AW17="En desacuerdo",1)</f>
        <v>1</v>
      </c>
    </row>
    <row r="18" spans="1:100" x14ac:dyDescent="0.2">
      <c r="A18" s="64">
        <v>114466397019</v>
      </c>
      <c r="B18" s="66" t="s">
        <v>15</v>
      </c>
      <c r="C18" s="66" t="s">
        <v>116</v>
      </c>
      <c r="D18" s="66" t="s">
        <v>851</v>
      </c>
      <c r="E18" s="66" t="s">
        <v>827</v>
      </c>
      <c r="F18" s="66" t="s">
        <v>828</v>
      </c>
      <c r="G18" s="66" t="s">
        <v>829</v>
      </c>
      <c r="H18" s="66" t="s">
        <v>86</v>
      </c>
      <c r="I18" s="66" t="s">
        <v>86</v>
      </c>
      <c r="J18" s="66" t="s">
        <v>856</v>
      </c>
      <c r="K18" s="66" t="s">
        <v>883</v>
      </c>
      <c r="L18" s="66" t="s">
        <v>832</v>
      </c>
      <c r="M18" s="66" t="s">
        <v>86</v>
      </c>
      <c r="N18" s="66"/>
      <c r="O18" s="66"/>
      <c r="P18" s="66"/>
      <c r="Q18" s="66"/>
      <c r="R18" s="66"/>
      <c r="S18" s="66"/>
      <c r="T18" s="66"/>
      <c r="U18" s="66" t="s">
        <v>859</v>
      </c>
      <c r="V18" s="66" t="s">
        <v>836</v>
      </c>
      <c r="W18" s="66"/>
      <c r="X18" s="66" t="s">
        <v>183</v>
      </c>
      <c r="Y18" s="66" t="s">
        <v>861</v>
      </c>
      <c r="Z18" s="66" t="s">
        <v>862</v>
      </c>
      <c r="AA18" s="66" t="s">
        <v>840</v>
      </c>
      <c r="AB18" s="66" t="s">
        <v>86</v>
      </c>
      <c r="AC18" s="66" t="s">
        <v>869</v>
      </c>
      <c r="AD18" s="66" t="s">
        <v>842</v>
      </c>
      <c r="AE18" s="66" t="s">
        <v>85</v>
      </c>
      <c r="AF18" s="66" t="s">
        <v>86</v>
      </c>
      <c r="AG18" s="66" t="s">
        <v>86</v>
      </c>
      <c r="AH18" s="24" t="s">
        <v>85</v>
      </c>
      <c r="AI18" s="66" t="s">
        <v>843</v>
      </c>
      <c r="AJ18" s="66" t="s">
        <v>844</v>
      </c>
      <c r="AK18" s="66" t="s">
        <v>845</v>
      </c>
      <c r="AL18" s="66" t="s">
        <v>848</v>
      </c>
      <c r="AM18" s="66" t="s">
        <v>847</v>
      </c>
      <c r="AN18" s="66" t="s">
        <v>847</v>
      </c>
      <c r="AO18" s="66" t="s">
        <v>848</v>
      </c>
      <c r="AP18" s="66" t="s">
        <v>848</v>
      </c>
      <c r="AQ18" s="66" t="s">
        <v>847</v>
      </c>
      <c r="AR18" s="66" t="s">
        <v>847</v>
      </c>
      <c r="AS18" s="66" t="s">
        <v>848</v>
      </c>
      <c r="AT18" s="66" t="s">
        <v>848</v>
      </c>
      <c r="AU18" s="66" t="s">
        <v>848</v>
      </c>
      <c r="AV18" s="66" t="s">
        <v>847</v>
      </c>
      <c r="AW18" s="66" t="s">
        <v>848</v>
      </c>
      <c r="AY18" s="67">
        <v>114466397019</v>
      </c>
      <c r="AZ18" s="66" t="s">
        <v>15</v>
      </c>
      <c r="BA18" s="8" cm="1">
        <f t="array" ref="BA18">_xlfn.IFS(C18="Mucho",1,C18="Más o menos",0.5,C18="Nada",0)</f>
        <v>1</v>
      </c>
      <c r="BB18" s="8" cm="1">
        <f t="array" ref="BB18">_xlfn.IFS(D18="No",1,D18="No estoy segura/seguro",0.5,D18="Sí",0)</f>
        <v>0.5</v>
      </c>
      <c r="BC18" s="8" cm="1">
        <f t="array" ref="BC18">_xlfn.IFS(E18="Es poco",1,E18="Es normal (ni mucho ni poco)",0.5,E18="Es mucho",0)</f>
        <v>0.5</v>
      </c>
      <c r="BD18" s="8" cm="1">
        <f t="array" ref="BD18">_xlfn.IFS(F18="Son pocos",1,F18="Son los necesarios (ni muchos ni pocos)",0.5,F18="Son muchos",0)</f>
        <v>0.5</v>
      </c>
      <c r="BE18" s="8" cm="1">
        <f t="array" ref="BE18">_xlfn.IFS(G18="Es económico",1,G18="Es justo (ni mucho ni poco)",0.5,G18="Es caro",0)</f>
        <v>0.5</v>
      </c>
      <c r="BF18" s="8" cm="1">
        <f t="array" ref="BF18">_xlfn.IFS(H18="No",1,H18="Sí",0)</f>
        <v>1</v>
      </c>
      <c r="BG18" s="8" cm="1">
        <f t="array" ref="BG18">_xlfn.IFS(I18="Sí",1,I18="No sé",0.5,I18="No",0)</f>
        <v>0</v>
      </c>
      <c r="BH18" s="8" cm="1">
        <f t="array" ref="BH18">_xlfn.IFS(J18="El número de personal para atender los trámites en esta dependencia es suficiente",1,J18="Necesitamos más personal para atender los trámites en esta dependencia",0)</f>
        <v>0</v>
      </c>
      <c r="BI18" s="8" cm="1">
        <f t="array" ref="BI18">_xlfn.IFS(K18="Sí existe una área específica para brindar información y atender dudas",1,K18="No, es la misma ventanilla donde se realizan los trámites",0)</f>
        <v>0</v>
      </c>
      <c r="BJ18" s="8" cm="1">
        <f t="array" ref="BJ18">_xlfn.IFS(L18="El mayor número de personas llega a esta oficina conociendo cuáles son los costos, requisitos y tiempos para realizar su trámite",1,L18="El mayor número de personas llega a esta oficina sin conocer cuáles son los costos, requisitos y tiempos para realizar su trámite",0)</f>
        <v>0</v>
      </c>
      <c r="BK18" s="8" cm="1">
        <f t="array" ref="BK18">_xlfn.IFS(M18="Sí",1,M18="No",0)</f>
        <v>0</v>
      </c>
      <c r="BL18" s="8" t="e" cm="1">
        <f t="array" ref="BL18">_xlfn.IFS(N18="Sí",1,N18="No recuerdo",0.5,N18="No",0)</f>
        <v>#N/A</v>
      </c>
      <c r="BM18" s="8" t="e" cm="1">
        <f t="array" ref="BM18">_xlfn.IFS(O18="Sí",1,O18="No recuerdo",0.5,O18="No",0)</f>
        <v>#N/A</v>
      </c>
      <c r="BN18" s="8" t="e" cm="1">
        <f t="array" ref="BN18">_xlfn.IFS(P18="Sí",1,P18="No recuerdo",0.5,P18="No",0)</f>
        <v>#N/A</v>
      </c>
      <c r="BO18" s="8" t="e" cm="1">
        <f t="array" ref="BO18">_xlfn.IFS(Q18="Sí",1,Q18="No recuerdo",0.5,Q18="No",0)</f>
        <v>#N/A</v>
      </c>
      <c r="BP18" s="8" t="e" cm="1">
        <f t="array" ref="BP18">_xlfn.IFS(R18="Sí",1,R18="No recuerdo",0.5,R18="No",0)</f>
        <v>#N/A</v>
      </c>
      <c r="BQ18" s="8" t="e" cm="1">
        <f t="array" ref="BQ18">_xlfn.IFS(S18="Sí",1,S18="No recuerdo",0.5,S18="No",0)</f>
        <v>#N/A</v>
      </c>
      <c r="BR18" s="8" t="e" cm="1">
        <f t="array" ref="BR18">_xlfn.IFS(T18="Han sido buenas (me brindaron nuevos conocimientos para cumplir mejor con mis labores)",1,T18="Han sido malas (no me brindaron nuevos conocimientos para cumplir mejor con mis labores",0)</f>
        <v>#N/A</v>
      </c>
      <c r="BS18" s="8" cm="1">
        <f t="array" ref="BS18">_xlfn.IFS(U18="Actualmente considero que no necesito más capacitaciones para desarrollar mis labores de manera eficiente",1,U18="Actualmente considero que necesito más capacitaciones para desarrollar mis labores de manera eficiente",0)</f>
        <v>0</v>
      </c>
      <c r="BT18" s="8" cm="1">
        <f t="array" ref="BT18">_xlfn.IFS(V18="Pienso que mi desempeño es bueno",1,V18="Pienso que mi desempeño no es ni bueno ni malo (regular)",0.5,V18="Pienso que mi desempeño es malo",0)</f>
        <v>1</v>
      </c>
      <c r="BU18" s="8" t="e" cm="1">
        <f t="array" ref="BU18">_xlfn.IFS(W18="Sí",1,W18="No",0)</f>
        <v>#N/A</v>
      </c>
      <c r="BV18" s="8" cm="1">
        <f t="array" ref="BV18">_xlfn.IFS(X18="Muy eficiente",1,X18="Regular",0.5,X18="Nada eficiente",0)</f>
        <v>0.5</v>
      </c>
      <c r="BW18" s="8" cm="1">
        <f t="array" ref="BW18">_xlfn.IFS(Y18="Los tiempos de respuesta son cortos",1,Y18="Los tiempos de respuesta son regulares (ni largos ni cortos)",0.5,Y18="Los tiempos de respuesta son largos",0)</f>
        <v>0.5</v>
      </c>
      <c r="BX18" s="8" cm="1">
        <f t="array" ref="BX18">_xlfn.IFS(Z18="La relación es buena",1,Z18="La relación es regular (ni buena ni mala)",0.5,Z18="La relación es mala",0)</f>
        <v>0.5</v>
      </c>
      <c r="BY18" s="8" cm="1">
        <f t="array" ref="BY18">_xlfn.IFS(AA18="Pienso que las cargas de trabajo se distribuyen de manera equitativa dentro de esta dependencia",1,AA18="Pienso que las cargas de trabajo NO se distribuyen de manera equitativa dentro de esta dependencia",0)</f>
        <v>1</v>
      </c>
      <c r="BZ18" s="8" cm="1">
        <f t="array" ref="BZ18">_xlfn.IFS(AB18="Sí",1,AB18="No",0)</f>
        <v>0</v>
      </c>
      <c r="CA18" s="8" cm="1">
        <f t="array" ref="CA18">_xlfn.IFS(AC18="Las atiende una persona diferente a a la que atiende los trámites presenciales en ventanilla",1,AC18="Las atiende la misma persona que atiende los trámites presenciales en ventanilla",0)</f>
        <v>0</v>
      </c>
      <c r="CB18" s="8" cm="1">
        <f t="array" ref="CB18">_xlfn.IFS(AD18="Siguen un proceso diferente al de una solicitud presencial en ventanilla",1,AD18="Siguen el mismo proceso que el de una solicitud presencial en ventanilla",0)</f>
        <v>0</v>
      </c>
      <c r="CC18" s="8" cm="1">
        <f t="array" ref="CC18">_xlfn.IFS(AE18="Sí",1,AE18="No",0)</f>
        <v>1</v>
      </c>
      <c r="CD18" s="8" cm="1">
        <f t="array" ref="CD18">_xlfn.IFS(AF18="Sí",1,AF18="No",0)</f>
        <v>0</v>
      </c>
      <c r="CE18" s="8" cm="1">
        <f t="array" ref="CE18">_xlfn.IFS(AG18="Sí",1,AG18="No",0)</f>
        <v>0</v>
      </c>
      <c r="CF18" s="8" cm="1">
        <f t="array" ref="CF18">_xlfn.IFS(AH18="Sí",1,AH18="No",0)</f>
        <v>1</v>
      </c>
      <c r="CG18" s="8" cm="1">
        <f t="array" ref="CG18">_xlfn.IFS(AI18="El horario es adecuado",1,AI18="El horario debería ampliarse",0)</f>
        <v>1</v>
      </c>
      <c r="CH18" s="8" cm="1">
        <f t="array" ref="CH18">_xlfn.IFS(AJ18="Es un buen ambiente de trabajo",1,AJ18="Es un mal ambiente de trabajo",0)</f>
        <v>1</v>
      </c>
      <c r="CI18" s="8" cm="1">
        <f t="array" ref="CI18">_xlfn.IFS(AK18="Mi jefe/jefa es muy abierto (a) y nos escucha para identificar las necesidades y áreas de mejora de la dependencia",1,AK18="Mi jefe/jefa NO es muy abierto (a) y NO nos escucha para identificar las necesidades y áreas de mejora de la dependencia",0)</f>
        <v>1</v>
      </c>
      <c r="CJ18" s="8" cm="1">
        <f t="array" ref="CJ18">_xlfn.IFS(AL18="De acuerdo",0,AL18="Ni de acuerdo ni en desacuerdo",0.5,AL18="En desacuerdo",1)</f>
        <v>1</v>
      </c>
      <c r="CK18" s="8" cm="1">
        <f t="array" ref="CK18">_xlfn.IFS(AM18="De acuerdo",1,AM18="Ni de acuerdo ni en desacuerdo",0.5,AM18="En desacuerdo",0)</f>
        <v>1</v>
      </c>
      <c r="CL18" s="8" cm="1">
        <f t="array" ref="CL18">_xlfn.IFS(AN18="De acuerdo",1,AN18="Ni de acuerdo ni en desacuerdo",0.5,AN18="En desacuerdo",0)</f>
        <v>1</v>
      </c>
      <c r="CM18" s="8" cm="1">
        <f t="array" ref="CM18">_xlfn.IFS(AO18="De acuerdo",0,AO18="Ni de acuerdo ni en desacuerdo",0.5,AO18="En desacuerdo",1)</f>
        <v>1</v>
      </c>
      <c r="CN18" s="8" cm="1">
        <f t="array" ref="CN18">_xlfn.IFS(AP18="De acuerdo",0,AP18="Ni de acuerdo ni en desacuerdo",0.5,AP18="En desacuerdo",1)</f>
        <v>1</v>
      </c>
      <c r="CO18" s="8" cm="1">
        <f t="array" ref="CO18">_xlfn.IFS(AQ18="De acuerdo",1,AQ18="Ni de acuerdo ni en desacuerdo",0.5,AQ18="En desacuerdo",0)</f>
        <v>1</v>
      </c>
      <c r="CP18" s="8" cm="1">
        <f t="array" ref="CP18">_xlfn.IFS(AR18="De acuerdo",1,AR18="Ni de acuerdo ni en desacuerdo",0.5,AR18="En desacuerdo",0)</f>
        <v>1</v>
      </c>
      <c r="CQ18" s="8" cm="1">
        <f t="array" ref="CQ18">_xlfn.IFS(AS18="De acuerdo",0,AS18="Ni de acuerdo ni en desacuerdo",0.5,AS18="En desacuerdo",1)</f>
        <v>1</v>
      </c>
      <c r="CR18" s="8" cm="1">
        <f t="array" ref="CR18">_xlfn.IFS(AT18="De acuerdo",0,AT18="Ni de acuerdo ni en desacuerdo",0.5,AT18="En desacuerdo",1)</f>
        <v>1</v>
      </c>
      <c r="CS18" s="8" cm="1">
        <f t="array" ref="CS18">_xlfn.IFS(AU18="De acuerdo",0,AU18="Ni de acuerdo ni en desacuerdo",0.5,AU18="En desacuerdo",1)</f>
        <v>1</v>
      </c>
      <c r="CT18" s="25" cm="1">
        <f t="array" ref="CT18">_xlfn.IFS(AV18="De acuerdo",1,AV18="Ni de acuerdo ni en desacuerdo",0.5,AV18="En desacuerdo",0)</f>
        <v>1</v>
      </c>
      <c r="CU18" s="8" cm="1">
        <f t="array" ref="CU18">_xlfn.IFS(AW18="De acuerdo",0,AW18="Ni de acuerdo ni en desacuerdo",0.5,AW18="En desacuerdo",1)</f>
        <v>1</v>
      </c>
    </row>
    <row r="19" spans="1:100" x14ac:dyDescent="0.2">
      <c r="A19" s="64">
        <v>114466384196</v>
      </c>
      <c r="B19" s="24" t="s">
        <v>15</v>
      </c>
      <c r="C19" s="24" t="s">
        <v>116</v>
      </c>
      <c r="D19" s="24" t="s">
        <v>86</v>
      </c>
      <c r="E19" s="24" t="s">
        <v>827</v>
      </c>
      <c r="F19" s="24" t="s">
        <v>828</v>
      </c>
      <c r="G19" s="24" t="s">
        <v>829</v>
      </c>
      <c r="H19" s="24" t="s">
        <v>86</v>
      </c>
      <c r="I19" s="24" t="s">
        <v>85</v>
      </c>
      <c r="J19" s="24" t="s">
        <v>830</v>
      </c>
      <c r="K19" s="24" t="s">
        <v>883</v>
      </c>
      <c r="L19" s="24" t="s">
        <v>832</v>
      </c>
      <c r="M19" s="24" t="s">
        <v>85</v>
      </c>
      <c r="N19" s="24" t="s">
        <v>85</v>
      </c>
      <c r="O19" s="24" t="s">
        <v>85</v>
      </c>
      <c r="P19" s="24" t="s">
        <v>85</v>
      </c>
      <c r="Q19" s="24" t="s">
        <v>85</v>
      </c>
      <c r="R19" s="24" t="s">
        <v>85</v>
      </c>
      <c r="S19" s="24" t="s">
        <v>85</v>
      </c>
      <c r="T19" s="24" t="s">
        <v>834</v>
      </c>
      <c r="U19" s="24" t="s">
        <v>835</v>
      </c>
      <c r="V19" s="24" t="s">
        <v>836</v>
      </c>
      <c r="W19" s="24"/>
      <c r="X19" s="24" t="s">
        <v>837</v>
      </c>
      <c r="Y19" s="24" t="s">
        <v>861</v>
      </c>
      <c r="Z19" s="24" t="s">
        <v>862</v>
      </c>
      <c r="AA19" s="24" t="s">
        <v>840</v>
      </c>
      <c r="AB19" s="24" t="s">
        <v>86</v>
      </c>
      <c r="AC19" s="24" t="s">
        <v>869</v>
      </c>
      <c r="AD19" s="24" t="s">
        <v>842</v>
      </c>
      <c r="AE19" s="24" t="s">
        <v>86</v>
      </c>
      <c r="AF19" s="24" t="s">
        <v>85</v>
      </c>
      <c r="AG19" s="24" t="s">
        <v>85</v>
      </c>
      <c r="AH19" s="24" t="s">
        <v>85</v>
      </c>
      <c r="AI19" s="24" t="s">
        <v>843</v>
      </c>
      <c r="AJ19" s="24" t="s">
        <v>844</v>
      </c>
      <c r="AK19" s="24" t="s">
        <v>845</v>
      </c>
      <c r="AL19" s="24" t="s">
        <v>847</v>
      </c>
      <c r="AM19" s="24" t="s">
        <v>847</v>
      </c>
      <c r="AN19" s="24" t="s">
        <v>847</v>
      </c>
      <c r="AO19" s="24" t="s">
        <v>847</v>
      </c>
      <c r="AP19" s="24" t="s">
        <v>847</v>
      </c>
      <c r="AQ19" s="24" t="s">
        <v>847</v>
      </c>
      <c r="AR19" s="24" t="s">
        <v>847</v>
      </c>
      <c r="AS19" s="24" t="s">
        <v>847</v>
      </c>
      <c r="AT19" s="24" t="s">
        <v>847</v>
      </c>
      <c r="AU19" s="24" t="s">
        <v>847</v>
      </c>
      <c r="AV19" s="24" t="s">
        <v>847</v>
      </c>
      <c r="AW19" s="24" t="s">
        <v>847</v>
      </c>
      <c r="AX19" s="70"/>
      <c r="AY19" s="17">
        <v>114466384196</v>
      </c>
      <c r="AZ19" s="24" t="s">
        <v>15</v>
      </c>
      <c r="BA19" s="8" cm="1">
        <f t="array" ref="BA19">_xlfn.IFS(C19="Mucho",1,C19="Más o menos",0.5,C19="Nada",0)</f>
        <v>1</v>
      </c>
      <c r="BB19" s="8" cm="1">
        <f t="array" ref="BB19">_xlfn.IFS(D19="No",1,D19="No estoy segura/seguro",0.5,D19="Sí",0)</f>
        <v>1</v>
      </c>
      <c r="BC19" s="8" cm="1">
        <f t="array" ref="BC19">_xlfn.IFS(E19="Es poco",1,E19="Es normal (ni mucho ni poco)",0.5,E19="Es mucho",0)</f>
        <v>0.5</v>
      </c>
      <c r="BD19" s="8" cm="1">
        <f t="array" ref="BD19">_xlfn.IFS(F19="Son pocos",1,F19="Son los necesarios (ni muchos ni pocos)",0.5,F19="Son muchos",0)</f>
        <v>0.5</v>
      </c>
      <c r="BE19" s="8" cm="1">
        <f t="array" ref="BE19">_xlfn.IFS(G19="Es económico",1,G19="Es justo (ni mucho ni poco)",0.5,G19="Es caro",0)</f>
        <v>0.5</v>
      </c>
      <c r="BF19" s="8" cm="1">
        <f t="array" ref="BF19">_xlfn.IFS(H19="No",1,H19="Sí",0)</f>
        <v>1</v>
      </c>
      <c r="BG19" s="8" cm="1">
        <f t="array" ref="BG19">_xlfn.IFS(I19="Sí",1,I19="No sé",0.5,I19="No",0)</f>
        <v>1</v>
      </c>
      <c r="BH19" s="8" cm="1">
        <f t="array" ref="BH19">_xlfn.IFS(J19="El número de personal para atender los trámites en esta dependencia es suficiente",1,J19="Necesitamos más personal para atender los trámites en esta dependencia",0)</f>
        <v>1</v>
      </c>
      <c r="BI19" s="8" cm="1">
        <f t="array" ref="BI19">_xlfn.IFS(K19="Sí existe una área específica para brindar información y atender dudas",1,K19="No, es la misma ventanilla donde se realizan los trámites",0)</f>
        <v>0</v>
      </c>
      <c r="BJ19" s="8" cm="1">
        <f t="array" ref="BJ19">_xlfn.IFS(L19="El mayor número de personas llega a esta oficina conociendo cuáles son los costos, requisitos y tiempos para realizar su trámite",1,L19="El mayor número de personas llega a esta oficina sin conocer cuáles son los costos, requisitos y tiempos para realizar su trámite",0)</f>
        <v>0</v>
      </c>
      <c r="BK19" s="8" cm="1">
        <f t="array" ref="BK19">_xlfn.IFS(M19="Sí",1,M19="No",0)</f>
        <v>1</v>
      </c>
      <c r="BL19" s="8" cm="1">
        <f t="array" ref="BL19">_xlfn.IFS(N19="Sí",1,N19="No recuerdo",0.5,N19="No",0)</f>
        <v>1</v>
      </c>
      <c r="BM19" s="8" cm="1">
        <f t="array" ref="BM19">_xlfn.IFS(O19="Sí",1,O19="No recuerdo",0.5,O19="No",0)</f>
        <v>1</v>
      </c>
      <c r="BN19" s="8" cm="1">
        <f t="array" ref="BN19">_xlfn.IFS(P19="Sí",1,P19="No recuerdo",0.5,P19="No",0)</f>
        <v>1</v>
      </c>
      <c r="BO19" s="8" cm="1">
        <f t="array" ref="BO19">_xlfn.IFS(Q19="Sí",1,Q19="No recuerdo",0.5,Q19="No",0)</f>
        <v>1</v>
      </c>
      <c r="BP19" s="8" cm="1">
        <f t="array" ref="BP19">_xlfn.IFS(R19="Sí",1,R19="No recuerdo",0.5,R19="No",0)</f>
        <v>1</v>
      </c>
      <c r="BQ19" s="8" cm="1">
        <f t="array" ref="BQ19">_xlfn.IFS(S19="Sí",1,S19="No recuerdo",0.5,S19="No",0)</f>
        <v>1</v>
      </c>
      <c r="BR19" s="8" cm="1">
        <f t="array" ref="BR19">_xlfn.IFS(T19="Han sido buenas (me brindaron nuevos conocimientos para cumplir mejor con mis labores)",1,T19="Han sido malas (no me brindaron nuevos conocimientos para cumplir mejor con mis labores",0)</f>
        <v>1</v>
      </c>
      <c r="BS19" s="8" cm="1">
        <f t="array" ref="BS19">_xlfn.IFS(U19="Actualmente considero que no necesito más capacitaciones para desarrollar mis labores de manera eficiente",1,U19="Actualmente considero que necesito más capacitaciones para desarrollar mis labores de manera eficiente",0)</f>
        <v>1</v>
      </c>
      <c r="BT19" s="8" cm="1">
        <f t="array" ref="BT19">_xlfn.IFS(V19="Pienso que mi desempeño es bueno",1,V19="Pienso que mi desempeño no es ni bueno ni malo (regular)",0.5,V19="Pienso que mi desempeño es malo",0)</f>
        <v>1</v>
      </c>
      <c r="BU19" s="8">
        <v>0</v>
      </c>
      <c r="BV19" s="8" cm="1">
        <f t="array" ref="BV19">_xlfn.IFS(X19="Muy eficiente",1,X19="Regular",0.5,X19="Nada eficiente",0)</f>
        <v>1</v>
      </c>
      <c r="BW19" s="8" cm="1">
        <f t="array" ref="BW19">_xlfn.IFS(Y19="Los tiempos de respuesta son cortos",1,Y19="Los tiempos de respuesta son regulares (ni largos ni cortos)",0.5,Y19="Los tiempos de respuesta son largos",0)</f>
        <v>0.5</v>
      </c>
      <c r="BX19" s="8" cm="1">
        <f t="array" ref="BX19">_xlfn.IFS(Z19="La relación es buena",1,Z19="La relación es regular (ni buena ni mala)",0.5,Z19="La relación es mala",0)</f>
        <v>0.5</v>
      </c>
      <c r="BY19" s="8" cm="1">
        <f t="array" ref="BY19">_xlfn.IFS(AA19="Pienso que las cargas de trabajo se distribuyen de manera equitativa dentro de esta dependencia",1,AA19="Pienso que las cargas de trabajo NO se distribuyen de manera equitativa dentro de esta dependencia",0)</f>
        <v>1</v>
      </c>
      <c r="BZ19" s="8" cm="1">
        <f t="array" ref="BZ19">_xlfn.IFS(AB19="Sí",1,AB19="No",0)</f>
        <v>0</v>
      </c>
      <c r="CA19" s="8" cm="1">
        <f t="array" ref="CA19">_xlfn.IFS(AC19="Las atiende una persona diferente a a la que atiende los trámites presenciales en ventanilla",1,AC19="Las atiende la misma persona que atiende los trámites presenciales en ventanilla",0)</f>
        <v>0</v>
      </c>
      <c r="CB19" s="8" cm="1">
        <f t="array" ref="CB19">_xlfn.IFS(AD19="Siguen un proceso diferente al de una solicitud presencial en ventanilla",1,AD19="Siguen el mismo proceso que el de una solicitud presencial en ventanilla",0)</f>
        <v>0</v>
      </c>
      <c r="CC19" s="8" cm="1">
        <f t="array" ref="CC19">_xlfn.IFS(AE19="Sí",1,AE19="No",0)</f>
        <v>0</v>
      </c>
      <c r="CD19" s="8" cm="1">
        <f t="array" ref="CD19">_xlfn.IFS(AF19="Sí",1,AF19="No",0)</f>
        <v>1</v>
      </c>
      <c r="CE19" s="8" cm="1">
        <f t="array" ref="CE19">_xlfn.IFS(AG19="Sí",1,AG19="No",0)</f>
        <v>1</v>
      </c>
      <c r="CF19" s="8" cm="1">
        <f t="array" ref="CF19">_xlfn.IFS(AH19="Sí",1,AH19="No",0)</f>
        <v>1</v>
      </c>
      <c r="CG19" s="8" cm="1">
        <f t="array" ref="CG19">_xlfn.IFS(AI19="El horario es adecuado",1,AI19="El horario debería ampliarse",0)</f>
        <v>1</v>
      </c>
      <c r="CH19" s="8" cm="1">
        <f t="array" ref="CH19">_xlfn.IFS(AJ19="Es un buen ambiente de trabajo",1,AJ19="Es un mal ambiente de trabajo",0)</f>
        <v>1</v>
      </c>
      <c r="CI19" s="8" cm="1">
        <f t="array" ref="CI19">_xlfn.IFS(AK19="Mi jefe/jefa es muy abierto (a) y nos escucha para identificar las necesidades y áreas de mejora de la dependencia",1,AK19="Mi jefe/jefa NO es muy abierto (a) y NO nos escucha para identificar las necesidades y áreas de mejora de la dependencia",0)</f>
        <v>1</v>
      </c>
      <c r="CJ19" s="8" cm="1">
        <f t="array" ref="CJ19">_xlfn.IFS(AL19="De acuerdo",0,AL19="Ni de acuerdo ni en desacuerdo",0.5,AL19="En desacuerdo",1)</f>
        <v>0</v>
      </c>
      <c r="CK19" s="8" cm="1">
        <f t="array" ref="CK19">_xlfn.IFS(AM19="De acuerdo",1,AM19="Ni de acuerdo ni en desacuerdo",0.5,AM19="En desacuerdo",0)</f>
        <v>1</v>
      </c>
      <c r="CL19" s="8" cm="1">
        <f t="array" ref="CL19">_xlfn.IFS(AN19="De acuerdo",1,AN19="Ni de acuerdo ni en desacuerdo",0.5,AN19="En desacuerdo",0)</f>
        <v>1</v>
      </c>
      <c r="CM19" s="8" cm="1">
        <f t="array" ref="CM19">_xlfn.IFS(AO19="De acuerdo",0,AO19="Ni de acuerdo ni en desacuerdo",0.5,AO19="En desacuerdo",1)</f>
        <v>0</v>
      </c>
      <c r="CN19" s="8" cm="1">
        <f t="array" ref="CN19">_xlfn.IFS(AP19="De acuerdo",0,AP19="Ni de acuerdo ni en desacuerdo",0.5,AP19="En desacuerdo",1)</f>
        <v>0</v>
      </c>
      <c r="CO19" s="8" cm="1">
        <f t="array" ref="CO19">_xlfn.IFS(AQ19="De acuerdo",1,AQ19="Ni de acuerdo ni en desacuerdo",0.5,AQ19="En desacuerdo",0)</f>
        <v>1</v>
      </c>
      <c r="CP19" s="8" cm="1">
        <f t="array" ref="CP19">_xlfn.IFS(AR19="De acuerdo",1,AR19="Ni de acuerdo ni en desacuerdo",0.5,AR19="En desacuerdo",0)</f>
        <v>1</v>
      </c>
      <c r="CQ19" s="8" cm="1">
        <f t="array" ref="CQ19">_xlfn.IFS(AS19="De acuerdo",0,AS19="Ni de acuerdo ni en desacuerdo",0.5,AS19="En desacuerdo",1)</f>
        <v>0</v>
      </c>
      <c r="CR19" s="8" cm="1">
        <f t="array" ref="CR19">_xlfn.IFS(AT19="De acuerdo",0,AT19="Ni de acuerdo ni en desacuerdo",0.5,AT19="En desacuerdo",1)</f>
        <v>0</v>
      </c>
      <c r="CS19" s="8" cm="1">
        <f t="array" ref="CS19">_xlfn.IFS(AU19="De acuerdo",0,AU19="Ni de acuerdo ni en desacuerdo",0.5,AU19="En desacuerdo",1)</f>
        <v>0</v>
      </c>
      <c r="CT19" s="25" cm="1">
        <f t="array" ref="CT19">_xlfn.IFS(AV19="De acuerdo",1,AV19="Ni de acuerdo ni en desacuerdo",0.5,AV19="En desacuerdo",0)</f>
        <v>1</v>
      </c>
      <c r="CU19" s="8" cm="1">
        <f t="array" ref="CU19">_xlfn.IFS(AW19="De acuerdo",0,AW19="Ni de acuerdo ni en desacuerdo",0.5,AW19="En desacuerdo",1)</f>
        <v>0</v>
      </c>
    </row>
    <row r="20" spans="1:100" x14ac:dyDescent="0.2">
      <c r="A20" s="69"/>
      <c r="B20" s="35"/>
      <c r="C20" s="35"/>
      <c r="D20" s="35"/>
      <c r="E20" s="35"/>
      <c r="F20" s="35"/>
      <c r="G20" s="35"/>
      <c r="H20" s="35"/>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Y20" s="71"/>
      <c r="AZ20" s="72"/>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row>
    <row r="21" spans="1:100" x14ac:dyDescent="0.2">
      <c r="A21" s="69"/>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Y21" s="71"/>
      <c r="AZ21" s="72"/>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row>
    <row r="22" spans="1:100" x14ac:dyDescent="0.2">
      <c r="A22" s="69"/>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Y22" s="71"/>
      <c r="AZ22" s="72"/>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row>
    <row r="23" spans="1:100" x14ac:dyDescent="0.2">
      <c r="A23" s="6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Y23" s="71"/>
      <c r="AZ23" s="72"/>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row>
    <row r="24" spans="1:100" x14ac:dyDescent="0.2">
      <c r="A24" s="69"/>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Y24" s="71"/>
      <c r="AZ24" s="72"/>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row>
    <row r="25" spans="1:100" x14ac:dyDescent="0.2">
      <c r="A25" s="69"/>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Y25" s="71"/>
      <c r="AZ25" s="72"/>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row>
    <row r="26" spans="1:100" x14ac:dyDescent="0.2">
      <c r="A26" s="69"/>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Y26" s="71"/>
      <c r="AZ26" s="72"/>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row>
    <row r="27" spans="1:100" x14ac:dyDescent="0.2">
      <c r="A27" s="69"/>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Y27" s="71"/>
      <c r="AZ27" s="72"/>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row>
    <row r="28" spans="1:100" x14ac:dyDescent="0.2">
      <c r="A28" s="69"/>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Y28" s="71"/>
      <c r="AZ28" s="72"/>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row>
    <row r="29" spans="1:100" x14ac:dyDescent="0.2">
      <c r="A29" s="69"/>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Y29" s="71"/>
      <c r="AZ29" s="72"/>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row>
    <row r="30" spans="1:100" x14ac:dyDescent="0.2">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row>
  </sheetData>
  <pageMargins left="0.7" right="0.7" top="0.75" bottom="0.75" header="0.3" footer="0.3"/>
  <ignoredErrors>
    <ignoredError sqref="CF2:CS3 BL4:CB4 BL5:BU5 BL9:BR13 BA12:BK13 BL15:BR16 BH16:BK16 BL18:BR18 BU9:BU13 BS13:BT13 BV13:BZ13 BU16 BS16:BT16 BV16:CS16 CC13:CS13 CA13:CB13 CA12:CB12 CA15:CB15 BU15 BU18" evalError="1"/>
    <ignoredError sqref="CT13:CU13 CT16:CU16 CT2:CU3" evalError="1" formula="1"/>
    <ignoredError sqref="CT4:CU12 CT17:CU19 CT14:CU1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26AFD-3C54-8246-B3FB-2641DA213953}">
  <sheetPr codeName="Hoja21"/>
  <dimension ref="A1:BU9"/>
  <sheetViews>
    <sheetView workbookViewId="0"/>
  </sheetViews>
  <sheetFormatPr baseColWidth="10" defaultColWidth="8.83203125" defaultRowHeight="15" x14ac:dyDescent="0.2"/>
  <cols>
    <col min="1" max="2" width="8.83203125" style="5"/>
    <col min="3" max="4" width="17.6640625" style="5" bestFit="1" customWidth="1"/>
    <col min="5" max="16384" width="8.83203125" style="5"/>
  </cols>
  <sheetData>
    <row r="1" spans="1:73" s="4" customFormat="1" ht="14" x14ac:dyDescent="0.15">
      <c r="A1" s="4" t="s">
        <v>17</v>
      </c>
      <c r="B1" s="4" t="s">
        <v>18</v>
      </c>
      <c r="C1" s="4" t="s">
        <v>19</v>
      </c>
      <c r="D1" s="4" t="s">
        <v>20</v>
      </c>
      <c r="E1" s="4" t="s">
        <v>21</v>
      </c>
      <c r="F1" s="4" t="s">
        <v>22</v>
      </c>
      <c r="G1" s="4" t="s">
        <v>23</v>
      </c>
      <c r="H1" s="4" t="s">
        <v>24</v>
      </c>
      <c r="I1" s="4" t="s">
        <v>25</v>
      </c>
      <c r="J1" s="4" t="s">
        <v>1663</v>
      </c>
      <c r="L1" s="4" t="s">
        <v>756</v>
      </c>
      <c r="M1" s="4" t="s">
        <v>60</v>
      </c>
      <c r="N1" s="4" t="s">
        <v>61</v>
      </c>
      <c r="O1" s="4" t="s">
        <v>1134</v>
      </c>
      <c r="P1" s="4" t="s">
        <v>1135</v>
      </c>
      <c r="Q1" s="4" t="s">
        <v>1136</v>
      </c>
      <c r="R1" s="4" t="s">
        <v>1137</v>
      </c>
      <c r="S1" s="4" t="s">
        <v>1664</v>
      </c>
      <c r="T1" s="4" t="s">
        <v>1139</v>
      </c>
      <c r="U1" s="4" t="s">
        <v>1140</v>
      </c>
      <c r="V1" s="4" t="s">
        <v>1141</v>
      </c>
      <c r="W1" s="4" t="s">
        <v>1665</v>
      </c>
      <c r="X1" s="4" t="s">
        <v>1143</v>
      </c>
      <c r="Y1" s="4" t="s">
        <v>1666</v>
      </c>
      <c r="AF1" s="4" t="s">
        <v>775</v>
      </c>
      <c r="AK1" s="4" t="s">
        <v>1145</v>
      </c>
      <c r="AL1" s="4" t="s">
        <v>1667</v>
      </c>
      <c r="AM1" s="4" t="s">
        <v>40</v>
      </c>
      <c r="AN1" s="4" t="s">
        <v>40</v>
      </c>
      <c r="AO1" s="4" t="s">
        <v>1668</v>
      </c>
      <c r="AP1" s="4" t="s">
        <v>779</v>
      </c>
      <c r="AQ1" s="4" t="s">
        <v>788</v>
      </c>
      <c r="AR1" s="4" t="s">
        <v>1148</v>
      </c>
      <c r="AS1" s="4" t="s">
        <v>1669</v>
      </c>
      <c r="AT1" s="4" t="s">
        <v>1150</v>
      </c>
      <c r="AU1" s="4" t="s">
        <v>1151</v>
      </c>
      <c r="AV1" s="4" t="s">
        <v>1152</v>
      </c>
      <c r="AW1" s="4" t="s">
        <v>1153</v>
      </c>
      <c r="AX1" s="4" t="s">
        <v>1670</v>
      </c>
      <c r="AY1" s="4" t="s">
        <v>1155</v>
      </c>
      <c r="AZ1" s="4" t="s">
        <v>1671</v>
      </c>
      <c r="BA1" s="4" t="s">
        <v>1672</v>
      </c>
      <c r="BB1" s="4" t="s">
        <v>1158</v>
      </c>
      <c r="BI1" s="4" t="s">
        <v>1159</v>
      </c>
    </row>
    <row r="2" spans="1:73" s="4" customFormat="1" ht="14" x14ac:dyDescent="0.15">
      <c r="J2" s="4" t="s">
        <v>1160</v>
      </c>
      <c r="K2" s="4" t="s">
        <v>1161</v>
      </c>
      <c r="L2" s="4" t="s">
        <v>65</v>
      </c>
      <c r="M2" s="4" t="s">
        <v>65</v>
      </c>
      <c r="N2" s="4" t="s">
        <v>65</v>
      </c>
      <c r="O2" s="4" t="s">
        <v>65</v>
      </c>
      <c r="P2" s="4" t="s">
        <v>65</v>
      </c>
      <c r="Q2" s="4" t="s">
        <v>65</v>
      </c>
      <c r="R2" s="4" t="s">
        <v>65</v>
      </c>
      <c r="S2" s="4" t="s">
        <v>65</v>
      </c>
      <c r="T2" s="4" t="s">
        <v>65</v>
      </c>
      <c r="U2" s="4" t="s">
        <v>65</v>
      </c>
      <c r="V2" s="4" t="s">
        <v>801</v>
      </c>
      <c r="W2" s="4" t="s">
        <v>801</v>
      </c>
      <c r="X2" s="4" t="s">
        <v>65</v>
      </c>
      <c r="Y2" s="4" t="s">
        <v>1162</v>
      </c>
      <c r="Z2" s="4" t="s">
        <v>1163</v>
      </c>
      <c r="AA2" s="4" t="s">
        <v>1164</v>
      </c>
      <c r="AB2" s="4" t="s">
        <v>1165</v>
      </c>
      <c r="AC2" s="4" t="s">
        <v>1166</v>
      </c>
      <c r="AD2" s="4" t="s">
        <v>1167</v>
      </c>
      <c r="AE2" s="4" t="s">
        <v>72</v>
      </c>
      <c r="AF2" s="4" t="s">
        <v>806</v>
      </c>
      <c r="AG2" s="4" t="s">
        <v>808</v>
      </c>
      <c r="AH2" s="4" t="s">
        <v>809</v>
      </c>
      <c r="AI2" s="4" t="s">
        <v>810</v>
      </c>
      <c r="AJ2" s="4" t="s">
        <v>811</v>
      </c>
      <c r="AK2" s="4" t="s">
        <v>65</v>
      </c>
      <c r="AL2" s="4" t="s">
        <v>65</v>
      </c>
      <c r="AM2" s="4" t="s">
        <v>65</v>
      </c>
      <c r="AN2" s="4" t="s">
        <v>65</v>
      </c>
      <c r="AO2" s="4" t="s">
        <v>65</v>
      </c>
      <c r="AP2" s="4" t="s">
        <v>801</v>
      </c>
      <c r="AQ2" s="4" t="s">
        <v>65</v>
      </c>
      <c r="AR2" s="4" t="s">
        <v>1168</v>
      </c>
      <c r="AS2" s="4" t="s">
        <v>65</v>
      </c>
      <c r="AT2" s="4" t="s">
        <v>65</v>
      </c>
      <c r="AU2" s="4" t="s">
        <v>65</v>
      </c>
      <c r="AV2" s="4" t="s">
        <v>801</v>
      </c>
      <c r="AW2" s="4" t="s">
        <v>65</v>
      </c>
      <c r="AX2" s="4" t="s">
        <v>65</v>
      </c>
      <c r="AY2" s="4" t="s">
        <v>801</v>
      </c>
      <c r="AZ2" s="4" t="s">
        <v>65</v>
      </c>
      <c r="BA2" s="4" t="s">
        <v>65</v>
      </c>
      <c r="BB2" s="4" t="s">
        <v>1169</v>
      </c>
      <c r="BC2" s="4" t="s">
        <v>931</v>
      </c>
      <c r="BD2" s="4" t="s">
        <v>890</v>
      </c>
      <c r="BE2" s="4" t="s">
        <v>894</v>
      </c>
      <c r="BF2" s="4" t="s">
        <v>876</v>
      </c>
      <c r="BG2" s="4" t="s">
        <v>886</v>
      </c>
      <c r="BH2" s="4" t="s">
        <v>72</v>
      </c>
      <c r="BI2" s="4" t="s">
        <v>1170</v>
      </c>
      <c r="BJ2" s="4" t="s">
        <v>812</v>
      </c>
      <c r="BK2" s="4" t="s">
        <v>813</v>
      </c>
      <c r="BL2" s="4" t="s">
        <v>814</v>
      </c>
      <c r="BM2" s="4" t="s">
        <v>815</v>
      </c>
      <c r="BN2" s="4" t="s">
        <v>816</v>
      </c>
      <c r="BO2" s="4" t="s">
        <v>817</v>
      </c>
      <c r="BP2" s="4" t="s">
        <v>818</v>
      </c>
      <c r="BQ2" s="4" t="s">
        <v>819</v>
      </c>
      <c r="BR2" s="4" t="s">
        <v>820</v>
      </c>
      <c r="BS2" s="4" t="s">
        <v>821</v>
      </c>
      <c r="BT2" s="4" t="s">
        <v>822</v>
      </c>
      <c r="BU2" s="4" t="s">
        <v>823</v>
      </c>
    </row>
    <row r="3" spans="1:73" x14ac:dyDescent="0.2">
      <c r="A3" s="5">
        <v>114505963589</v>
      </c>
      <c r="B3" s="5">
        <v>429269745</v>
      </c>
      <c r="C3" s="6">
        <v>45303.358287037037</v>
      </c>
      <c r="D3" s="6">
        <v>45303.372650462959</v>
      </c>
      <c r="E3" s="5" t="s">
        <v>824</v>
      </c>
      <c r="J3" s="5" t="s">
        <v>1160</v>
      </c>
      <c r="L3" s="5" t="s">
        <v>881</v>
      </c>
      <c r="M3" s="5" t="s">
        <v>154</v>
      </c>
      <c r="N3" s="5" t="s">
        <v>159</v>
      </c>
      <c r="O3" s="5" t="s">
        <v>14</v>
      </c>
      <c r="P3" s="5" t="s">
        <v>1197</v>
      </c>
      <c r="Q3" s="5" t="s">
        <v>116</v>
      </c>
      <c r="R3" s="5" t="s">
        <v>851</v>
      </c>
      <c r="S3" s="5" t="s">
        <v>1186</v>
      </c>
      <c r="T3" s="5" t="s">
        <v>1174</v>
      </c>
      <c r="U3" s="5" t="s">
        <v>86</v>
      </c>
      <c r="V3" s="5" t="s">
        <v>1233</v>
      </c>
      <c r="W3" s="5" t="s">
        <v>1673</v>
      </c>
      <c r="X3" s="5" t="s">
        <v>1194</v>
      </c>
      <c r="Z3" s="5" t="s">
        <v>1163</v>
      </c>
      <c r="AF3" s="5" t="s">
        <v>86</v>
      </c>
      <c r="AG3" s="5" t="s">
        <v>85</v>
      </c>
      <c r="AH3" s="5" t="s">
        <v>86</v>
      </c>
      <c r="AI3" s="5" t="s">
        <v>86</v>
      </c>
      <c r="AJ3" s="5" t="s">
        <v>85</v>
      </c>
      <c r="AK3" s="5" t="s">
        <v>86</v>
      </c>
      <c r="AL3" s="5" t="s">
        <v>86</v>
      </c>
      <c r="AM3" s="5" t="s">
        <v>1674</v>
      </c>
      <c r="AN3" s="5" t="s">
        <v>1675</v>
      </c>
      <c r="AO3" s="5" t="s">
        <v>836</v>
      </c>
      <c r="AP3" s="5" t="s">
        <v>1676</v>
      </c>
      <c r="AQ3" s="5" t="s">
        <v>86</v>
      </c>
      <c r="AR3" s="5" t="s">
        <v>1168</v>
      </c>
      <c r="AS3" s="5" t="s">
        <v>86</v>
      </c>
      <c r="AT3" s="5" t="s">
        <v>85</v>
      </c>
      <c r="AU3" s="5" t="s">
        <v>85</v>
      </c>
      <c r="AW3" s="5" t="s">
        <v>1195</v>
      </c>
      <c r="AX3" s="5" t="s">
        <v>86</v>
      </c>
      <c r="AY3" s="5" t="s">
        <v>1677</v>
      </c>
      <c r="AZ3" s="5" t="s">
        <v>844</v>
      </c>
      <c r="BA3" s="5" t="s">
        <v>86</v>
      </c>
      <c r="BB3" s="5" t="s">
        <v>1169</v>
      </c>
      <c r="BE3" s="5" t="s">
        <v>894</v>
      </c>
      <c r="BF3" s="5" t="s">
        <v>876</v>
      </c>
      <c r="BG3" s="5" t="s">
        <v>886</v>
      </c>
      <c r="BI3" s="5" t="s">
        <v>870</v>
      </c>
      <c r="BJ3" s="5" t="s">
        <v>848</v>
      </c>
      <c r="BK3" s="5" t="s">
        <v>847</v>
      </c>
      <c r="BL3" s="5" t="s">
        <v>870</v>
      </c>
      <c r="BM3" s="5" t="s">
        <v>848</v>
      </c>
      <c r="BN3" s="5" t="s">
        <v>870</v>
      </c>
      <c r="BO3" s="5" t="s">
        <v>847</v>
      </c>
      <c r="BP3" s="5" t="s">
        <v>847</v>
      </c>
      <c r="BQ3" s="5" t="s">
        <v>848</v>
      </c>
      <c r="BR3" s="5" t="s">
        <v>848</v>
      </c>
      <c r="BS3" s="5" t="s">
        <v>848</v>
      </c>
      <c r="BT3" s="5" t="s">
        <v>847</v>
      </c>
      <c r="BU3" s="5" t="s">
        <v>848</v>
      </c>
    </row>
    <row r="4" spans="1:73" x14ac:dyDescent="0.2">
      <c r="A4" s="5">
        <v>114504214573</v>
      </c>
      <c r="B4" s="5">
        <v>429269745</v>
      </c>
      <c r="C4" s="6">
        <v>45301.398101851853</v>
      </c>
      <c r="D4" s="6">
        <v>45301.406643518516</v>
      </c>
      <c r="E4" s="5" t="s">
        <v>903</v>
      </c>
      <c r="J4" s="5" t="s">
        <v>1160</v>
      </c>
      <c r="L4" s="5" t="s">
        <v>825</v>
      </c>
      <c r="M4" s="5" t="s">
        <v>153</v>
      </c>
      <c r="N4" s="5" t="s">
        <v>159</v>
      </c>
      <c r="O4" s="5" t="s">
        <v>12</v>
      </c>
      <c r="P4" s="5" t="s">
        <v>1216</v>
      </c>
      <c r="Q4" s="5" t="s">
        <v>116</v>
      </c>
      <c r="R4" s="5" t="s">
        <v>86</v>
      </c>
      <c r="S4" s="5" t="s">
        <v>1186</v>
      </c>
      <c r="T4" s="5" t="s">
        <v>1174</v>
      </c>
      <c r="U4" s="5" t="s">
        <v>85</v>
      </c>
      <c r="W4" s="5" t="s">
        <v>1678</v>
      </c>
      <c r="X4" s="5" t="s">
        <v>1194</v>
      </c>
      <c r="AD4" s="5" t="s">
        <v>1167</v>
      </c>
      <c r="AF4" s="5" t="s">
        <v>163</v>
      </c>
      <c r="AG4" s="5" t="s">
        <v>85</v>
      </c>
      <c r="AH4" s="5" t="s">
        <v>163</v>
      </c>
      <c r="AI4" s="5" t="s">
        <v>85</v>
      </c>
      <c r="AJ4" s="5" t="s">
        <v>85</v>
      </c>
      <c r="AK4" s="5" t="s">
        <v>85</v>
      </c>
      <c r="AL4" s="5" t="s">
        <v>85</v>
      </c>
      <c r="AM4" s="5" t="s">
        <v>1674</v>
      </c>
      <c r="AN4" s="5" t="s">
        <v>1675</v>
      </c>
      <c r="AO4" s="5" t="s">
        <v>836</v>
      </c>
      <c r="AQ4" s="5" t="s">
        <v>86</v>
      </c>
      <c r="AR4" s="5" t="s">
        <v>1168</v>
      </c>
      <c r="AS4" s="5" t="s">
        <v>85</v>
      </c>
      <c r="AT4" s="5" t="s">
        <v>85</v>
      </c>
      <c r="AU4" s="5" t="s">
        <v>85</v>
      </c>
      <c r="AW4" s="5" t="s">
        <v>1195</v>
      </c>
      <c r="AX4" s="5" t="s">
        <v>85</v>
      </c>
      <c r="AY4" s="5" t="s">
        <v>1679</v>
      </c>
      <c r="AZ4" s="5" t="s">
        <v>844</v>
      </c>
      <c r="BA4" s="5" t="s">
        <v>85</v>
      </c>
      <c r="BE4" s="5" t="s">
        <v>894</v>
      </c>
      <c r="BI4" s="5" t="s">
        <v>870</v>
      </c>
      <c r="BJ4" s="5" t="s">
        <v>848</v>
      </c>
      <c r="BK4" s="5" t="s">
        <v>847</v>
      </c>
      <c r="BL4" s="5" t="s">
        <v>847</v>
      </c>
      <c r="BM4" s="5" t="s">
        <v>848</v>
      </c>
      <c r="BN4" s="5" t="s">
        <v>848</v>
      </c>
      <c r="BO4" s="5" t="s">
        <v>847</v>
      </c>
      <c r="BP4" s="5" t="s">
        <v>847</v>
      </c>
      <c r="BQ4" s="5" t="s">
        <v>870</v>
      </c>
      <c r="BR4" s="5" t="s">
        <v>848</v>
      </c>
      <c r="BS4" s="5" t="s">
        <v>848</v>
      </c>
      <c r="BT4" s="5" t="s">
        <v>847</v>
      </c>
      <c r="BU4" s="5" t="s">
        <v>848</v>
      </c>
    </row>
    <row r="5" spans="1:73" x14ac:dyDescent="0.2">
      <c r="A5" s="5">
        <v>114503448541</v>
      </c>
      <c r="B5" s="5">
        <v>429269745</v>
      </c>
      <c r="C5" s="6">
        <v>45300.479444444441</v>
      </c>
      <c r="D5" s="6">
        <v>45300.486875000002</v>
      </c>
      <c r="E5" s="5" t="s">
        <v>1680</v>
      </c>
      <c r="J5" s="5" t="s">
        <v>1160</v>
      </c>
      <c r="L5" s="5" t="s">
        <v>881</v>
      </c>
      <c r="M5" s="5" t="s">
        <v>154</v>
      </c>
      <c r="N5" s="5" t="s">
        <v>159</v>
      </c>
      <c r="O5" s="5" t="s">
        <v>10</v>
      </c>
      <c r="P5" s="5" t="s">
        <v>1197</v>
      </c>
      <c r="Q5" s="5" t="s">
        <v>116</v>
      </c>
      <c r="R5" s="5" t="s">
        <v>86</v>
      </c>
      <c r="S5" s="5" t="s">
        <v>1186</v>
      </c>
      <c r="T5" s="5" t="s">
        <v>1174</v>
      </c>
      <c r="U5" s="5" t="s">
        <v>1217</v>
      </c>
      <c r="V5" s="5" t="s">
        <v>1681</v>
      </c>
      <c r="W5" s="5" t="s">
        <v>1682</v>
      </c>
      <c r="X5" s="5" t="s">
        <v>1176</v>
      </c>
      <c r="AD5" s="5" t="s">
        <v>1167</v>
      </c>
      <c r="AF5" s="5" t="s">
        <v>85</v>
      </c>
      <c r="AG5" s="5" t="s">
        <v>85</v>
      </c>
      <c r="AH5" s="5" t="s">
        <v>85</v>
      </c>
      <c r="AI5" s="5" t="s">
        <v>85</v>
      </c>
      <c r="AJ5" s="5" t="s">
        <v>163</v>
      </c>
      <c r="AK5" s="5" t="s">
        <v>163</v>
      </c>
      <c r="AL5" s="5" t="s">
        <v>86</v>
      </c>
      <c r="AM5" s="5" t="s">
        <v>1674</v>
      </c>
      <c r="AN5" s="5" t="s">
        <v>1675</v>
      </c>
      <c r="AO5" s="5" t="s">
        <v>836</v>
      </c>
      <c r="AP5" s="5" t="s">
        <v>1683</v>
      </c>
      <c r="AQ5" s="5" t="s">
        <v>85</v>
      </c>
      <c r="AS5" s="5" t="s">
        <v>85</v>
      </c>
      <c r="AT5" s="5" t="s">
        <v>86</v>
      </c>
      <c r="AU5" s="5" t="s">
        <v>85</v>
      </c>
      <c r="AW5" s="5" t="s">
        <v>85</v>
      </c>
      <c r="AX5" s="5" t="s">
        <v>85</v>
      </c>
      <c r="AY5" s="5" t="s">
        <v>1684</v>
      </c>
      <c r="AZ5" s="5" t="s">
        <v>844</v>
      </c>
      <c r="BA5" s="5" t="s">
        <v>85</v>
      </c>
      <c r="BG5" s="5" t="s">
        <v>886</v>
      </c>
      <c r="BH5" s="5" t="s">
        <v>1685</v>
      </c>
      <c r="BI5" s="5" t="s">
        <v>847</v>
      </c>
      <c r="BJ5" s="5" t="s">
        <v>848</v>
      </c>
      <c r="BK5" s="5" t="s">
        <v>847</v>
      </c>
      <c r="BL5" s="5" t="s">
        <v>847</v>
      </c>
      <c r="BM5" s="5" t="s">
        <v>848</v>
      </c>
      <c r="BN5" s="5" t="s">
        <v>870</v>
      </c>
      <c r="BO5" s="5" t="s">
        <v>847</v>
      </c>
      <c r="BP5" s="5" t="s">
        <v>847</v>
      </c>
      <c r="BQ5" s="5" t="s">
        <v>848</v>
      </c>
      <c r="BR5" s="5" t="s">
        <v>848</v>
      </c>
      <c r="BS5" s="5" t="s">
        <v>848</v>
      </c>
      <c r="BT5" s="5" t="s">
        <v>847</v>
      </c>
      <c r="BU5" s="5" t="s">
        <v>848</v>
      </c>
    </row>
    <row r="6" spans="1:73" x14ac:dyDescent="0.2">
      <c r="A6" s="5">
        <v>114503378267</v>
      </c>
      <c r="B6" s="5">
        <v>429269745</v>
      </c>
      <c r="C6" s="6">
        <v>45300.424444444441</v>
      </c>
      <c r="D6" s="6">
        <v>45300.424861111111</v>
      </c>
      <c r="E6" s="5" t="s">
        <v>1686</v>
      </c>
      <c r="K6" s="5" t="s">
        <v>1161</v>
      </c>
    </row>
    <row r="7" spans="1:73" x14ac:dyDescent="0.2">
      <c r="A7" s="5">
        <v>114494552141</v>
      </c>
      <c r="B7" s="5">
        <v>429269745</v>
      </c>
      <c r="C7" s="6">
        <v>45281.582650462966</v>
      </c>
      <c r="D7" s="6">
        <v>45281.59103009259</v>
      </c>
      <c r="E7" s="5" t="s">
        <v>215</v>
      </c>
      <c r="J7" s="5" t="s">
        <v>1160</v>
      </c>
      <c r="L7" s="5" t="s">
        <v>825</v>
      </c>
      <c r="M7" s="5" t="s">
        <v>153</v>
      </c>
      <c r="N7" s="5" t="s">
        <v>158</v>
      </c>
      <c r="O7" s="5" t="s">
        <v>11</v>
      </c>
      <c r="P7" s="5" t="s">
        <v>1172</v>
      </c>
      <c r="Q7" s="5" t="s">
        <v>116</v>
      </c>
      <c r="R7" s="5" t="s">
        <v>86</v>
      </c>
      <c r="S7" s="5" t="s">
        <v>1173</v>
      </c>
      <c r="T7" s="5" t="s">
        <v>1174</v>
      </c>
      <c r="U7" s="5" t="s">
        <v>85</v>
      </c>
      <c r="V7" s="5" t="s">
        <v>1687</v>
      </c>
      <c r="W7" s="5" t="s">
        <v>1688</v>
      </c>
      <c r="X7" s="5" t="s">
        <v>1194</v>
      </c>
      <c r="Z7" s="5" t="s">
        <v>1163</v>
      </c>
      <c r="AF7" s="5" t="s">
        <v>85</v>
      </c>
      <c r="AG7" s="5" t="s">
        <v>85</v>
      </c>
      <c r="AH7" s="5" t="s">
        <v>85</v>
      </c>
      <c r="AI7" s="5" t="s">
        <v>85</v>
      </c>
      <c r="AJ7" s="5" t="s">
        <v>85</v>
      </c>
      <c r="AK7" s="5" t="s">
        <v>163</v>
      </c>
      <c r="AL7" s="5" t="s">
        <v>86</v>
      </c>
      <c r="AM7" s="5" t="s">
        <v>1674</v>
      </c>
      <c r="AN7" s="5" t="s">
        <v>1689</v>
      </c>
      <c r="AO7" s="5" t="s">
        <v>836</v>
      </c>
      <c r="AP7" s="5" t="s">
        <v>1690</v>
      </c>
      <c r="AQ7" s="5" t="s">
        <v>85</v>
      </c>
      <c r="AS7" s="5" t="s">
        <v>85</v>
      </c>
      <c r="AT7" s="5" t="s">
        <v>86</v>
      </c>
      <c r="AU7" s="5" t="s">
        <v>85</v>
      </c>
      <c r="AW7" s="5" t="s">
        <v>85</v>
      </c>
      <c r="AX7" s="5" t="s">
        <v>85</v>
      </c>
      <c r="AY7" s="5" t="s">
        <v>1691</v>
      </c>
      <c r="AZ7" s="5" t="s">
        <v>844</v>
      </c>
      <c r="BA7" s="5" t="s">
        <v>85</v>
      </c>
      <c r="BB7" s="5" t="s">
        <v>1169</v>
      </c>
      <c r="BC7" s="5" t="s">
        <v>931</v>
      </c>
      <c r="BI7" s="5" t="s">
        <v>847</v>
      </c>
      <c r="BJ7" s="5" t="s">
        <v>848</v>
      </c>
      <c r="BK7" s="5" t="s">
        <v>847</v>
      </c>
      <c r="BL7" s="5" t="s">
        <v>847</v>
      </c>
      <c r="BM7" s="5" t="s">
        <v>848</v>
      </c>
      <c r="BN7" s="5" t="s">
        <v>848</v>
      </c>
      <c r="BO7" s="5" t="s">
        <v>847</v>
      </c>
      <c r="BP7" s="5" t="s">
        <v>847</v>
      </c>
      <c r="BQ7" s="5" t="s">
        <v>870</v>
      </c>
      <c r="BR7" s="5" t="s">
        <v>847</v>
      </c>
      <c r="BS7" s="5" t="s">
        <v>848</v>
      </c>
      <c r="BT7" s="5" t="s">
        <v>847</v>
      </c>
      <c r="BU7" s="5" t="s">
        <v>848</v>
      </c>
    </row>
    <row r="8" spans="1:73" x14ac:dyDescent="0.2">
      <c r="A8" s="5">
        <v>114493840204</v>
      </c>
      <c r="B8" s="5">
        <v>429269745</v>
      </c>
      <c r="C8" s="6">
        <v>45280.611875000002</v>
      </c>
      <c r="D8" s="6">
        <v>45280.620474537034</v>
      </c>
      <c r="E8" s="5" t="s">
        <v>1692</v>
      </c>
      <c r="J8" s="5" t="s">
        <v>1160</v>
      </c>
      <c r="L8" s="5" t="s">
        <v>855</v>
      </c>
      <c r="M8" s="5" t="s">
        <v>154</v>
      </c>
      <c r="N8" s="5" t="s">
        <v>160</v>
      </c>
      <c r="O8" s="5" t="s">
        <v>267</v>
      </c>
      <c r="P8" s="5" t="s">
        <v>1197</v>
      </c>
      <c r="Q8" s="5" t="s">
        <v>116</v>
      </c>
      <c r="R8" s="5" t="s">
        <v>851</v>
      </c>
      <c r="S8" s="5" t="s">
        <v>1173</v>
      </c>
      <c r="T8" s="5" t="s">
        <v>1246</v>
      </c>
      <c r="V8" s="5" t="s">
        <v>1693</v>
      </c>
      <c r="W8" s="5" t="s">
        <v>1694</v>
      </c>
      <c r="X8" s="5" t="s">
        <v>1194</v>
      </c>
      <c r="Z8" s="5" t="s">
        <v>1163</v>
      </c>
      <c r="AF8" s="5" t="s">
        <v>86</v>
      </c>
      <c r="AG8" s="5" t="s">
        <v>86</v>
      </c>
      <c r="AH8" s="5" t="s">
        <v>163</v>
      </c>
      <c r="AI8" s="5" t="s">
        <v>85</v>
      </c>
      <c r="AJ8" s="5" t="s">
        <v>85</v>
      </c>
      <c r="AK8" s="5" t="s">
        <v>85</v>
      </c>
      <c r="AL8" s="5" t="s">
        <v>86</v>
      </c>
      <c r="AM8" s="5" t="s">
        <v>1695</v>
      </c>
      <c r="AN8" s="5" t="s">
        <v>1675</v>
      </c>
      <c r="AO8" s="5" t="s">
        <v>836</v>
      </c>
      <c r="AP8" s="5" t="s">
        <v>1696</v>
      </c>
      <c r="AQ8" s="5" t="s">
        <v>86</v>
      </c>
      <c r="AR8" s="5" t="s">
        <v>1168</v>
      </c>
      <c r="AS8" s="5" t="s">
        <v>86</v>
      </c>
      <c r="AT8" s="5" t="s">
        <v>85</v>
      </c>
      <c r="AU8" s="5" t="s">
        <v>85</v>
      </c>
      <c r="AW8" s="5" t="s">
        <v>85</v>
      </c>
      <c r="AX8" s="5" t="s">
        <v>86</v>
      </c>
      <c r="AY8" s="5" t="s">
        <v>1697</v>
      </c>
      <c r="AZ8" s="5" t="s">
        <v>844</v>
      </c>
      <c r="BA8" s="5" t="s">
        <v>85</v>
      </c>
      <c r="BB8" s="5" t="s">
        <v>1169</v>
      </c>
      <c r="BI8" s="5" t="s">
        <v>847</v>
      </c>
      <c r="BJ8" s="5" t="s">
        <v>848</v>
      </c>
      <c r="BK8" s="5" t="s">
        <v>847</v>
      </c>
      <c r="BL8" s="5" t="s">
        <v>847</v>
      </c>
      <c r="BM8" s="5" t="s">
        <v>848</v>
      </c>
      <c r="BN8" s="5" t="s">
        <v>848</v>
      </c>
      <c r="BO8" s="5" t="s">
        <v>847</v>
      </c>
      <c r="BP8" s="5" t="s">
        <v>847</v>
      </c>
      <c r="BQ8" s="5" t="s">
        <v>847</v>
      </c>
      <c r="BR8" s="5" t="s">
        <v>870</v>
      </c>
      <c r="BS8" s="5" t="s">
        <v>847</v>
      </c>
      <c r="BT8" s="5" t="s">
        <v>847</v>
      </c>
      <c r="BU8" s="5" t="s">
        <v>848</v>
      </c>
    </row>
    <row r="9" spans="1:73" x14ac:dyDescent="0.2">
      <c r="A9" s="5">
        <v>114492074875</v>
      </c>
      <c r="B9" s="5">
        <v>429269745</v>
      </c>
      <c r="C9" s="6">
        <v>45278.546631944446</v>
      </c>
      <c r="D9" s="6">
        <v>45278.549467592595</v>
      </c>
      <c r="E9" s="5" t="s">
        <v>1698</v>
      </c>
      <c r="J9" s="5" t="s">
        <v>1160</v>
      </c>
      <c r="L9" s="5" t="s">
        <v>1203</v>
      </c>
      <c r="M9" s="5" t="s">
        <v>153</v>
      </c>
      <c r="N9" s="5" t="s">
        <v>159</v>
      </c>
      <c r="O9" s="5" t="s">
        <v>15</v>
      </c>
      <c r="P9" s="5" t="s">
        <v>1216</v>
      </c>
      <c r="Q9" s="5" t="s">
        <v>116</v>
      </c>
      <c r="R9" s="5" t="s">
        <v>86</v>
      </c>
      <c r="S9" s="5" t="s">
        <v>1186</v>
      </c>
      <c r="T9" s="5" t="s">
        <v>1246</v>
      </c>
      <c r="V9" s="5" t="s">
        <v>1699</v>
      </c>
      <c r="W9" s="5" t="s">
        <v>1182</v>
      </c>
      <c r="X9" s="5" t="s">
        <v>1176</v>
      </c>
      <c r="Z9" s="5" t="s">
        <v>1163</v>
      </c>
      <c r="AF9" s="5" t="s">
        <v>86</v>
      </c>
      <c r="AG9" s="5" t="s">
        <v>86</v>
      </c>
      <c r="AH9" s="5" t="s">
        <v>86</v>
      </c>
      <c r="AI9" s="5" t="s">
        <v>86</v>
      </c>
      <c r="AJ9" s="5" t="s">
        <v>86</v>
      </c>
      <c r="AK9" s="5" t="s">
        <v>86</v>
      </c>
      <c r="AL9" s="5" t="s">
        <v>86</v>
      </c>
      <c r="AM9" s="5" t="s">
        <v>1674</v>
      </c>
      <c r="AN9" s="5" t="s">
        <v>1689</v>
      </c>
      <c r="AO9" s="5" t="s">
        <v>836</v>
      </c>
      <c r="AQ9" s="5" t="s">
        <v>85</v>
      </c>
      <c r="AS9" s="5" t="s">
        <v>85</v>
      </c>
      <c r="AT9" s="5" t="s">
        <v>86</v>
      </c>
      <c r="AU9" s="5" t="s">
        <v>85</v>
      </c>
      <c r="AW9" s="5" t="s">
        <v>1195</v>
      </c>
      <c r="AX9" s="5" t="s">
        <v>1700</v>
      </c>
      <c r="AZ9" s="5" t="s">
        <v>178</v>
      </c>
      <c r="BA9" s="5" t="s">
        <v>163</v>
      </c>
      <c r="BB9" s="5" t="s">
        <v>1169</v>
      </c>
      <c r="BI9" s="5" t="s">
        <v>870</v>
      </c>
      <c r="BJ9" s="5" t="s">
        <v>870</v>
      </c>
      <c r="BK9" s="5" t="s">
        <v>870</v>
      </c>
      <c r="BL9" s="5" t="s">
        <v>870</v>
      </c>
      <c r="BM9" s="5" t="s">
        <v>848</v>
      </c>
      <c r="BN9" s="5" t="s">
        <v>848</v>
      </c>
      <c r="BO9" s="5" t="s">
        <v>848</v>
      </c>
      <c r="BP9" s="5" t="s">
        <v>848</v>
      </c>
      <c r="BQ9" s="5" t="s">
        <v>848</v>
      </c>
      <c r="BR9" s="5" t="s">
        <v>848</v>
      </c>
      <c r="BS9" s="5" t="s">
        <v>848</v>
      </c>
      <c r="BT9" s="5" t="s">
        <v>847</v>
      </c>
      <c r="BU9" s="5" t="s">
        <v>848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756DE-930F-1F43-9BE1-7641D0ED26A2}">
  <sheetPr codeName="Hoja22"/>
  <dimension ref="A1:H81"/>
  <sheetViews>
    <sheetView zoomScale="90" zoomScaleNormal="90"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10.83203125" style="33" customWidth="1"/>
    <col min="9" max="16384" width="10.83203125" style="33" hidden="1"/>
  </cols>
  <sheetData>
    <row r="1" spans="1:7" x14ac:dyDescent="0.2">
      <c r="A1" s="146" t="s">
        <v>535</v>
      </c>
      <c r="B1" s="146"/>
      <c r="C1" s="146"/>
      <c r="D1" s="146"/>
      <c r="E1" s="146"/>
      <c r="F1" s="146"/>
      <c r="G1" s="146"/>
    </row>
    <row r="2" spans="1:7" x14ac:dyDescent="0.2">
      <c r="A2" s="146" t="s">
        <v>1701</v>
      </c>
      <c r="B2" s="146"/>
      <c r="C2" s="146"/>
      <c r="D2" s="146"/>
      <c r="E2" s="146"/>
      <c r="F2" s="146"/>
      <c r="G2" s="146"/>
    </row>
    <row r="3" spans="1:7" x14ac:dyDescent="0.2">
      <c r="A3" s="9" t="s">
        <v>449</v>
      </c>
      <c r="B3" s="9" t="s">
        <v>448</v>
      </c>
      <c r="C3" s="9" t="s">
        <v>452</v>
      </c>
      <c r="D3" s="9" t="s">
        <v>450</v>
      </c>
      <c r="E3" s="9" t="s">
        <v>556</v>
      </c>
      <c r="F3" s="9" t="s">
        <v>451</v>
      </c>
      <c r="G3" s="9" t="s">
        <v>474</v>
      </c>
    </row>
    <row r="4" spans="1:7" ht="73" customHeight="1"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409" customHeight="1" x14ac:dyDescent="0.2">
      <c r="A13" s="91" t="s">
        <v>2148</v>
      </c>
      <c r="B13" s="11" t="s">
        <v>1263</v>
      </c>
      <c r="C13" s="11" t="s">
        <v>458</v>
      </c>
      <c r="D13" s="11" t="s">
        <v>1702</v>
      </c>
      <c r="E13" s="11" t="s">
        <v>1264</v>
      </c>
      <c r="F13" s="11" t="s">
        <v>455</v>
      </c>
      <c r="G13" s="11" t="s">
        <v>476</v>
      </c>
    </row>
    <row r="14" spans="1:7" ht="136" x14ac:dyDescent="0.2">
      <c r="A14" s="91" t="s">
        <v>2148</v>
      </c>
      <c r="B14" s="11" t="s">
        <v>606</v>
      </c>
      <c r="C14" s="11" t="s">
        <v>458</v>
      </c>
      <c r="D14" s="11" t="s">
        <v>1268</v>
      </c>
      <c r="E14" s="11" t="s">
        <v>1265</v>
      </c>
      <c r="F14" s="11" t="s">
        <v>455</v>
      </c>
      <c r="G14" s="11" t="s">
        <v>478</v>
      </c>
    </row>
    <row r="15" spans="1:7" ht="68" x14ac:dyDescent="0.2">
      <c r="A15" s="91" t="s">
        <v>2148</v>
      </c>
      <c r="B15" s="11" t="s">
        <v>950</v>
      </c>
      <c r="C15" s="11" t="s">
        <v>458</v>
      </c>
      <c r="D15" s="11" t="s">
        <v>1269</v>
      </c>
      <c r="E15" s="11" t="s">
        <v>980</v>
      </c>
      <c r="F15" s="11" t="s">
        <v>455</v>
      </c>
      <c r="G15" s="11" t="s">
        <v>479</v>
      </c>
    </row>
    <row r="16" spans="1:7" ht="136" x14ac:dyDescent="0.2">
      <c r="A16" s="91" t="s">
        <v>2148</v>
      </c>
      <c r="B16" s="11" t="s">
        <v>951</v>
      </c>
      <c r="C16" s="11" t="s">
        <v>458</v>
      </c>
      <c r="D16" s="11" t="s">
        <v>1270</v>
      </c>
      <c r="E16" s="11" t="s">
        <v>982</v>
      </c>
      <c r="F16" s="11" t="s">
        <v>455</v>
      </c>
      <c r="G16" s="11" t="s">
        <v>480</v>
      </c>
    </row>
    <row r="17" spans="1:7" ht="170" x14ac:dyDescent="0.2">
      <c r="A17" s="91" t="s">
        <v>2148</v>
      </c>
      <c r="B17" s="11" t="s">
        <v>953</v>
      </c>
      <c r="C17" s="11" t="s">
        <v>458</v>
      </c>
      <c r="D17" s="11" t="s">
        <v>1266</v>
      </c>
      <c r="E17" s="11" t="s">
        <v>958</v>
      </c>
      <c r="F17" s="11" t="s">
        <v>455</v>
      </c>
      <c r="G17" s="11" t="s">
        <v>488</v>
      </c>
    </row>
    <row r="18" spans="1:7" ht="68" x14ac:dyDescent="0.2">
      <c r="A18" s="91" t="s">
        <v>2148</v>
      </c>
      <c r="B18" s="11" t="s">
        <v>973</v>
      </c>
      <c r="C18" s="11" t="s">
        <v>453</v>
      </c>
      <c r="D18" s="11" t="s">
        <v>1271</v>
      </c>
      <c r="E18" s="11" t="s">
        <v>1703</v>
      </c>
      <c r="F18" s="11" t="s">
        <v>455</v>
      </c>
      <c r="G18" s="11" t="s">
        <v>489</v>
      </c>
    </row>
    <row r="19" spans="1:7" ht="68" x14ac:dyDescent="0.2">
      <c r="A19" s="53" t="s">
        <v>2197</v>
      </c>
      <c r="B19" s="11" t="s">
        <v>955</v>
      </c>
      <c r="C19" s="10" t="s">
        <v>492</v>
      </c>
      <c r="D19" s="11" t="s">
        <v>1272</v>
      </c>
      <c r="E19" s="11" t="s">
        <v>1306</v>
      </c>
      <c r="F19" s="11" t="s">
        <v>493</v>
      </c>
      <c r="G19" s="11" t="s">
        <v>490</v>
      </c>
    </row>
    <row r="20" spans="1:7" ht="51" x14ac:dyDescent="0.2">
      <c r="A20" s="53" t="s">
        <v>2197</v>
      </c>
      <c r="B20" s="11" t="s">
        <v>956</v>
      </c>
      <c r="C20" s="10" t="s">
        <v>492</v>
      </c>
      <c r="D20" s="11" t="s">
        <v>1273</v>
      </c>
      <c r="E20" s="11" t="s">
        <v>1307</v>
      </c>
      <c r="F20" s="11" t="s">
        <v>584</v>
      </c>
      <c r="G20" s="11" t="s">
        <v>727</v>
      </c>
    </row>
    <row r="21" spans="1:7" ht="221" x14ac:dyDescent="0.2">
      <c r="A21" s="53" t="s">
        <v>2194</v>
      </c>
      <c r="B21" s="82" t="s">
        <v>1342</v>
      </c>
      <c r="C21" s="11" t="s">
        <v>617</v>
      </c>
      <c r="D21" s="11" t="s">
        <v>1711</v>
      </c>
      <c r="E21" s="11" t="s">
        <v>1308</v>
      </c>
      <c r="F21" s="11" t="s">
        <v>455</v>
      </c>
      <c r="G21" s="11" t="s">
        <v>970</v>
      </c>
    </row>
    <row r="22" spans="1:7" ht="85" x14ac:dyDescent="0.2">
      <c r="A22" s="53" t="s">
        <v>2194</v>
      </c>
      <c r="B22" s="82" t="s">
        <v>1342</v>
      </c>
      <c r="C22" s="10" t="s">
        <v>492</v>
      </c>
      <c r="D22" s="11" t="s">
        <v>1275</v>
      </c>
      <c r="E22" s="11" t="s">
        <v>1309</v>
      </c>
      <c r="F22" s="11" t="s">
        <v>512</v>
      </c>
      <c r="G22" s="11" t="s">
        <v>971</v>
      </c>
    </row>
    <row r="23" spans="1:7" ht="85" x14ac:dyDescent="0.2">
      <c r="A23" s="53" t="s">
        <v>2194</v>
      </c>
      <c r="B23" s="82" t="s">
        <v>1342</v>
      </c>
      <c r="C23" s="10" t="s">
        <v>492</v>
      </c>
      <c r="D23" s="11" t="s">
        <v>1276</v>
      </c>
      <c r="E23" s="11" t="s">
        <v>1310</v>
      </c>
      <c r="F23" s="11" t="s">
        <v>493</v>
      </c>
      <c r="G23" s="11" t="s">
        <v>972</v>
      </c>
    </row>
    <row r="24" spans="1:7" ht="85" x14ac:dyDescent="0.2">
      <c r="A24" s="53" t="s">
        <v>2194</v>
      </c>
      <c r="B24" s="82" t="s">
        <v>1342</v>
      </c>
      <c r="C24" s="11" t="s">
        <v>617</v>
      </c>
      <c r="D24" s="11" t="s">
        <v>1277</v>
      </c>
      <c r="E24" s="11" t="s">
        <v>455</v>
      </c>
      <c r="F24" s="11" t="s">
        <v>455</v>
      </c>
      <c r="G24" s="11" t="s">
        <v>974</v>
      </c>
    </row>
    <row r="25" spans="1:7" ht="136" x14ac:dyDescent="0.2">
      <c r="A25" s="53" t="s">
        <v>2194</v>
      </c>
      <c r="B25" s="82" t="s">
        <v>1119</v>
      </c>
      <c r="C25" s="11" t="s">
        <v>617</v>
      </c>
      <c r="D25" s="11" t="s">
        <v>1712</v>
      </c>
      <c r="E25" s="11" t="s">
        <v>455</v>
      </c>
      <c r="F25" s="11" t="s">
        <v>455</v>
      </c>
      <c r="G25" s="11" t="s">
        <v>975</v>
      </c>
    </row>
    <row r="26" spans="1:7" ht="170" x14ac:dyDescent="0.2">
      <c r="A26" s="53" t="s">
        <v>2194</v>
      </c>
      <c r="B26" s="82" t="s">
        <v>1119</v>
      </c>
      <c r="C26" s="10" t="s">
        <v>492</v>
      </c>
      <c r="D26" s="11" t="s">
        <v>1279</v>
      </c>
      <c r="E26" s="11" t="s">
        <v>1311</v>
      </c>
      <c r="F26" s="11" t="s">
        <v>512</v>
      </c>
      <c r="G26" s="11" t="s">
        <v>519</v>
      </c>
    </row>
    <row r="27" spans="1:7" ht="204" x14ac:dyDescent="0.2">
      <c r="A27" s="53" t="s">
        <v>2213</v>
      </c>
      <c r="B27" s="11" t="s">
        <v>1341</v>
      </c>
      <c r="C27" s="11" t="s">
        <v>617</v>
      </c>
      <c r="D27" s="11" t="s">
        <v>1713</v>
      </c>
      <c r="E27" s="11" t="s">
        <v>1312</v>
      </c>
      <c r="F27" s="11" t="s">
        <v>455</v>
      </c>
      <c r="G27" s="11" t="s">
        <v>728</v>
      </c>
    </row>
    <row r="28" spans="1:7" ht="136" x14ac:dyDescent="0.2">
      <c r="A28" s="53" t="s">
        <v>2197</v>
      </c>
      <c r="B28" s="11" t="s">
        <v>1340</v>
      </c>
      <c r="C28" s="10" t="s">
        <v>492</v>
      </c>
      <c r="D28" s="11" t="s">
        <v>1282</v>
      </c>
      <c r="E28" s="11" t="s">
        <v>1047</v>
      </c>
      <c r="F28" s="11" t="s">
        <v>493</v>
      </c>
      <c r="G28" s="11" t="s">
        <v>1281</v>
      </c>
    </row>
    <row r="29" spans="1:7" ht="136" x14ac:dyDescent="0.2">
      <c r="A29" s="53" t="s">
        <v>2197</v>
      </c>
      <c r="B29" s="11" t="s">
        <v>1339</v>
      </c>
      <c r="C29" s="10" t="s">
        <v>492</v>
      </c>
      <c r="D29" s="11" t="s">
        <v>1283</v>
      </c>
      <c r="E29" s="11" t="s">
        <v>1047</v>
      </c>
      <c r="F29" s="11" t="s">
        <v>493</v>
      </c>
      <c r="G29" s="11" t="s">
        <v>530</v>
      </c>
    </row>
    <row r="30" spans="1:7" ht="136" x14ac:dyDescent="0.2">
      <c r="A30" s="53" t="s">
        <v>2197</v>
      </c>
      <c r="B30" s="11" t="s">
        <v>1108</v>
      </c>
      <c r="C30" s="10" t="s">
        <v>492</v>
      </c>
      <c r="D30" s="11" t="s">
        <v>1284</v>
      </c>
      <c r="E30" s="11" t="s">
        <v>1047</v>
      </c>
      <c r="F30" s="11" t="s">
        <v>493</v>
      </c>
      <c r="G30" s="11" t="s">
        <v>730</v>
      </c>
    </row>
    <row r="31" spans="1:7" ht="136" x14ac:dyDescent="0.2">
      <c r="A31" s="53" t="s">
        <v>2197</v>
      </c>
      <c r="B31" s="11" t="s">
        <v>1110</v>
      </c>
      <c r="C31" s="10" t="s">
        <v>492</v>
      </c>
      <c r="D31" s="11" t="s">
        <v>1285</v>
      </c>
      <c r="E31" s="11" t="s">
        <v>1047</v>
      </c>
      <c r="F31" s="11" t="s">
        <v>493</v>
      </c>
      <c r="G31" s="11" t="s">
        <v>1287</v>
      </c>
    </row>
    <row r="32" spans="1:7" ht="136" x14ac:dyDescent="0.2">
      <c r="A32" s="53" t="s">
        <v>2197</v>
      </c>
      <c r="B32" s="11" t="s">
        <v>1112</v>
      </c>
      <c r="C32" s="10" t="s">
        <v>492</v>
      </c>
      <c r="D32" s="11" t="s">
        <v>1286</v>
      </c>
      <c r="E32" s="11" t="s">
        <v>1047</v>
      </c>
      <c r="F32" s="11" t="s">
        <v>493</v>
      </c>
      <c r="G32" s="11" t="s">
        <v>1003</v>
      </c>
    </row>
    <row r="33" spans="1:7" ht="136" x14ac:dyDescent="0.2">
      <c r="A33" s="53" t="s">
        <v>2197</v>
      </c>
      <c r="B33" s="11" t="s">
        <v>1104</v>
      </c>
      <c r="C33" s="10" t="s">
        <v>492</v>
      </c>
      <c r="D33" s="11" t="s">
        <v>1288</v>
      </c>
      <c r="E33" s="11" t="s">
        <v>1047</v>
      </c>
      <c r="F33" s="11" t="s">
        <v>493</v>
      </c>
      <c r="G33" s="11" t="s">
        <v>1004</v>
      </c>
    </row>
    <row r="34" spans="1:7" ht="119" x14ac:dyDescent="0.2">
      <c r="A34" s="93" t="s">
        <v>2197</v>
      </c>
      <c r="B34" s="11" t="s">
        <v>1338</v>
      </c>
      <c r="C34" s="10" t="s">
        <v>492</v>
      </c>
      <c r="D34" s="11" t="s">
        <v>1714</v>
      </c>
      <c r="E34" s="11" t="s">
        <v>1313</v>
      </c>
      <c r="F34" s="11" t="s">
        <v>493</v>
      </c>
      <c r="G34" s="11" t="s">
        <v>1005</v>
      </c>
    </row>
    <row r="35" spans="1:7" ht="306" x14ac:dyDescent="0.2">
      <c r="A35" s="53" t="s">
        <v>2197</v>
      </c>
      <c r="B35" s="11" t="s">
        <v>1337</v>
      </c>
      <c r="C35" s="10" t="s">
        <v>492</v>
      </c>
      <c r="D35" s="11" t="s">
        <v>1290</v>
      </c>
      <c r="E35" s="11" t="s">
        <v>1704</v>
      </c>
      <c r="F35" s="11" t="s">
        <v>521</v>
      </c>
      <c r="G35" s="11" t="s">
        <v>533</v>
      </c>
    </row>
    <row r="36" spans="1:7" ht="238" x14ac:dyDescent="0.2">
      <c r="A36" s="53" t="s">
        <v>2197</v>
      </c>
      <c r="B36" s="11" t="s">
        <v>1118</v>
      </c>
      <c r="C36" s="10" t="s">
        <v>492</v>
      </c>
      <c r="D36" s="11" t="s">
        <v>1291</v>
      </c>
      <c r="E36" s="11" t="s">
        <v>1705</v>
      </c>
      <c r="F36" s="11" t="s">
        <v>512</v>
      </c>
      <c r="G36" s="11" t="s">
        <v>731</v>
      </c>
    </row>
    <row r="37" spans="1:7" ht="153" x14ac:dyDescent="0.2">
      <c r="A37" s="53" t="s">
        <v>2197</v>
      </c>
      <c r="B37" s="82" t="s">
        <v>1100</v>
      </c>
      <c r="C37" s="10" t="s">
        <v>492</v>
      </c>
      <c r="D37" s="11" t="s">
        <v>1706</v>
      </c>
      <c r="E37" s="11" t="s">
        <v>1316</v>
      </c>
      <c r="F37" s="11" t="s">
        <v>493</v>
      </c>
      <c r="G37" s="11" t="s">
        <v>541</v>
      </c>
    </row>
    <row r="38" spans="1:7" ht="34" x14ac:dyDescent="0.2">
      <c r="A38" s="53" t="s">
        <v>2197</v>
      </c>
      <c r="B38" s="82" t="s">
        <v>1100</v>
      </c>
      <c r="C38" s="11" t="s">
        <v>617</v>
      </c>
      <c r="D38" s="11" t="s">
        <v>1293</v>
      </c>
      <c r="E38" s="11" t="s">
        <v>455</v>
      </c>
      <c r="F38" s="11" t="s">
        <v>455</v>
      </c>
      <c r="G38" s="11" t="s">
        <v>732</v>
      </c>
    </row>
    <row r="39" spans="1:7" ht="34" x14ac:dyDescent="0.2">
      <c r="A39" s="53" t="s">
        <v>2195</v>
      </c>
      <c r="B39" s="82" t="s">
        <v>1080</v>
      </c>
      <c r="C39" s="10" t="s">
        <v>492</v>
      </c>
      <c r="D39" s="11" t="s">
        <v>1294</v>
      </c>
      <c r="E39" s="11" t="s">
        <v>1044</v>
      </c>
      <c r="F39" s="11" t="s">
        <v>512</v>
      </c>
      <c r="G39" s="11" t="s">
        <v>1045</v>
      </c>
    </row>
    <row r="40" spans="1:7" ht="356" x14ac:dyDescent="0.2">
      <c r="A40" s="53" t="s">
        <v>2195</v>
      </c>
      <c r="B40" s="82" t="s">
        <v>1080</v>
      </c>
      <c r="C40" s="11" t="s">
        <v>617</v>
      </c>
      <c r="D40" s="11" t="s">
        <v>1295</v>
      </c>
      <c r="E40" s="11" t="s">
        <v>455</v>
      </c>
      <c r="F40" s="11" t="s">
        <v>455</v>
      </c>
      <c r="G40" s="11" t="s">
        <v>542</v>
      </c>
    </row>
    <row r="41" spans="1:7" ht="204" x14ac:dyDescent="0.2">
      <c r="A41" s="53" t="s">
        <v>2195</v>
      </c>
      <c r="B41" s="82" t="s">
        <v>1080</v>
      </c>
      <c r="C41" s="10" t="s">
        <v>492</v>
      </c>
      <c r="D41" s="11" t="s">
        <v>1707</v>
      </c>
      <c r="E41" s="11" t="s">
        <v>1044</v>
      </c>
      <c r="F41" s="11" t="s">
        <v>512</v>
      </c>
      <c r="G41" s="11" t="s">
        <v>733</v>
      </c>
    </row>
    <row r="42" spans="1:7" ht="153" x14ac:dyDescent="0.2">
      <c r="A42" s="53" t="s">
        <v>2195</v>
      </c>
      <c r="B42" s="82" t="s">
        <v>1080</v>
      </c>
      <c r="C42" s="10" t="s">
        <v>492</v>
      </c>
      <c r="D42" s="11" t="s">
        <v>1297</v>
      </c>
      <c r="E42" s="11" t="s">
        <v>1044</v>
      </c>
      <c r="F42" s="11" t="s">
        <v>512</v>
      </c>
      <c r="G42" s="11" t="s">
        <v>546</v>
      </c>
    </row>
    <row r="43" spans="1:7" ht="102" x14ac:dyDescent="0.2">
      <c r="A43" s="53" t="s">
        <v>2195</v>
      </c>
      <c r="B43" s="82" t="s">
        <v>1336</v>
      </c>
      <c r="C43" s="10" t="s">
        <v>492</v>
      </c>
      <c r="D43" s="11" t="s">
        <v>1298</v>
      </c>
      <c r="E43" s="11" t="s">
        <v>1044</v>
      </c>
      <c r="F43" s="11" t="s">
        <v>512</v>
      </c>
      <c r="G43" s="11" t="s">
        <v>734</v>
      </c>
    </row>
    <row r="44" spans="1:7" ht="68" x14ac:dyDescent="0.2">
      <c r="A44" s="53" t="s">
        <v>2195</v>
      </c>
      <c r="B44" s="82" t="s">
        <v>1336</v>
      </c>
      <c r="C44" s="11" t="s">
        <v>617</v>
      </c>
      <c r="D44" s="11" t="s">
        <v>1299</v>
      </c>
      <c r="E44" s="11" t="s">
        <v>455</v>
      </c>
      <c r="F44" s="11" t="s">
        <v>455</v>
      </c>
      <c r="G44" s="11" t="s">
        <v>553</v>
      </c>
    </row>
    <row r="45" spans="1:7" ht="102" x14ac:dyDescent="0.2">
      <c r="A45" s="53" t="s">
        <v>2195</v>
      </c>
      <c r="B45" s="82" t="s">
        <v>1336</v>
      </c>
      <c r="C45" s="10" t="s">
        <v>492</v>
      </c>
      <c r="D45" s="11" t="s">
        <v>1300</v>
      </c>
      <c r="E45" s="11" t="s">
        <v>1317</v>
      </c>
      <c r="F45" s="11" t="s">
        <v>584</v>
      </c>
      <c r="G45" s="11" t="s">
        <v>735</v>
      </c>
    </row>
    <row r="46" spans="1:7" ht="170" x14ac:dyDescent="0.2">
      <c r="A46" s="53" t="s">
        <v>2198</v>
      </c>
      <c r="B46" s="11" t="s">
        <v>1096</v>
      </c>
      <c r="C46" s="10" t="s">
        <v>492</v>
      </c>
      <c r="D46" s="11" t="s">
        <v>1708</v>
      </c>
      <c r="E46" s="11" t="s">
        <v>1318</v>
      </c>
      <c r="F46" s="11" t="s">
        <v>493</v>
      </c>
      <c r="G46" s="11" t="s">
        <v>554</v>
      </c>
    </row>
    <row r="47" spans="1:7" ht="102" x14ac:dyDescent="0.2">
      <c r="A47" s="53" t="s">
        <v>2213</v>
      </c>
      <c r="B47" s="11" t="s">
        <v>1335</v>
      </c>
      <c r="C47" s="11" t="s">
        <v>617</v>
      </c>
      <c r="D47" s="11" t="s">
        <v>1302</v>
      </c>
      <c r="E47" s="11" t="s">
        <v>455</v>
      </c>
      <c r="F47" s="11" t="s">
        <v>455</v>
      </c>
      <c r="G47" s="11" t="s">
        <v>736</v>
      </c>
    </row>
    <row r="48" spans="1:7" ht="85" x14ac:dyDescent="0.2">
      <c r="A48" s="53" t="s">
        <v>2213</v>
      </c>
      <c r="B48" s="11" t="s">
        <v>1094</v>
      </c>
      <c r="C48" s="10" t="s">
        <v>492</v>
      </c>
      <c r="D48" s="11" t="s">
        <v>1709</v>
      </c>
      <c r="E48" s="11" t="s">
        <v>1319</v>
      </c>
      <c r="F48" s="11" t="s">
        <v>493</v>
      </c>
      <c r="G48" s="11" t="s">
        <v>1006</v>
      </c>
    </row>
    <row r="49" spans="1:7" ht="153" x14ac:dyDescent="0.2">
      <c r="A49" s="53" t="s">
        <v>2213</v>
      </c>
      <c r="B49" s="11" t="s">
        <v>1334</v>
      </c>
      <c r="C49" s="10" t="s">
        <v>492</v>
      </c>
      <c r="D49" s="11" t="s">
        <v>1710</v>
      </c>
      <c r="E49" s="11" t="s">
        <v>1047</v>
      </c>
      <c r="F49" s="11" t="s">
        <v>493</v>
      </c>
      <c r="G49" s="11" t="s">
        <v>555</v>
      </c>
    </row>
    <row r="50" spans="1:7" ht="340" x14ac:dyDescent="0.2">
      <c r="A50" s="53" t="s">
        <v>2213</v>
      </c>
      <c r="B50" s="11" t="s">
        <v>1333</v>
      </c>
      <c r="C50" s="11" t="s">
        <v>617</v>
      </c>
      <c r="D50" s="11" t="s">
        <v>1305</v>
      </c>
      <c r="E50" s="11" t="s">
        <v>455</v>
      </c>
      <c r="F50" s="11" t="s">
        <v>455</v>
      </c>
      <c r="G50" s="11" t="s">
        <v>737</v>
      </c>
    </row>
    <row r="51" spans="1:7" ht="136" x14ac:dyDescent="0.2">
      <c r="A51" s="53" t="s">
        <v>2197</v>
      </c>
      <c r="B51" s="11" t="s">
        <v>1093</v>
      </c>
      <c r="C51" s="10" t="s">
        <v>492</v>
      </c>
      <c r="D51" s="11" t="s">
        <v>1320</v>
      </c>
      <c r="E51" s="11" t="s">
        <v>1060</v>
      </c>
      <c r="F51" s="11" t="s">
        <v>493</v>
      </c>
      <c r="G51" s="11" t="s">
        <v>740</v>
      </c>
    </row>
    <row r="52" spans="1:7" ht="153" x14ac:dyDescent="0.2">
      <c r="A52" s="53" t="s">
        <v>2197</v>
      </c>
      <c r="B52" s="11" t="s">
        <v>1091</v>
      </c>
      <c r="C52" s="10" t="s">
        <v>492</v>
      </c>
      <c r="D52" s="11" t="s">
        <v>1321</v>
      </c>
      <c r="E52" s="11" t="s">
        <v>1060</v>
      </c>
      <c r="F52" s="11" t="s">
        <v>584</v>
      </c>
      <c r="G52" s="11" t="s">
        <v>1008</v>
      </c>
    </row>
    <row r="53" spans="1:7" ht="136" x14ac:dyDescent="0.2">
      <c r="A53" s="53" t="s">
        <v>2197</v>
      </c>
      <c r="B53" s="11" t="s">
        <v>1081</v>
      </c>
      <c r="C53" s="10" t="s">
        <v>492</v>
      </c>
      <c r="D53" s="11" t="s">
        <v>1322</v>
      </c>
      <c r="E53" s="11" t="s">
        <v>1060</v>
      </c>
      <c r="F53" s="11" t="s">
        <v>493</v>
      </c>
      <c r="G53" s="11" t="s">
        <v>586</v>
      </c>
    </row>
    <row r="54" spans="1:7" ht="153" x14ac:dyDescent="0.2">
      <c r="A54" s="53" t="s">
        <v>2197</v>
      </c>
      <c r="B54" s="11" t="s">
        <v>1082</v>
      </c>
      <c r="C54" s="10" t="s">
        <v>492</v>
      </c>
      <c r="D54" s="11" t="s">
        <v>1323</v>
      </c>
      <c r="E54" s="11" t="s">
        <v>1060</v>
      </c>
      <c r="F54" s="11" t="s">
        <v>493</v>
      </c>
      <c r="G54" s="11" t="s">
        <v>742</v>
      </c>
    </row>
    <row r="55" spans="1:7" ht="136" x14ac:dyDescent="0.2">
      <c r="A55" s="53" t="s">
        <v>2197</v>
      </c>
      <c r="B55" s="11" t="s">
        <v>1083</v>
      </c>
      <c r="C55" s="10" t="s">
        <v>492</v>
      </c>
      <c r="D55" s="11" t="s">
        <v>1324</v>
      </c>
      <c r="E55" s="11" t="s">
        <v>1060</v>
      </c>
      <c r="F55" s="11" t="s">
        <v>584</v>
      </c>
      <c r="G55" s="11" t="s">
        <v>1032</v>
      </c>
    </row>
    <row r="56" spans="1:7" ht="136" x14ac:dyDescent="0.2">
      <c r="A56" s="53" t="s">
        <v>2197</v>
      </c>
      <c r="B56" s="11" t="s">
        <v>1084</v>
      </c>
      <c r="C56" s="10" t="s">
        <v>492</v>
      </c>
      <c r="D56" s="11" t="s">
        <v>1325</v>
      </c>
      <c r="E56" s="11" t="s">
        <v>1060</v>
      </c>
      <c r="F56" s="11" t="s">
        <v>584</v>
      </c>
      <c r="G56" s="11" t="s">
        <v>587</v>
      </c>
    </row>
    <row r="57" spans="1:7" ht="153" x14ac:dyDescent="0.2">
      <c r="A57" s="53" t="s">
        <v>2197</v>
      </c>
      <c r="B57" s="11" t="s">
        <v>1085</v>
      </c>
      <c r="C57" s="10" t="s">
        <v>492</v>
      </c>
      <c r="D57" s="11" t="s">
        <v>1326</v>
      </c>
      <c r="E57" s="11" t="s">
        <v>1060</v>
      </c>
      <c r="F57" s="11" t="s">
        <v>493</v>
      </c>
      <c r="G57" s="11" t="s">
        <v>743</v>
      </c>
    </row>
    <row r="58" spans="1:7" ht="153" x14ac:dyDescent="0.2">
      <c r="A58" s="53" t="s">
        <v>2197</v>
      </c>
      <c r="B58" s="11" t="s">
        <v>1086</v>
      </c>
      <c r="C58" s="10" t="s">
        <v>492</v>
      </c>
      <c r="D58" s="11" t="s">
        <v>1327</v>
      </c>
      <c r="E58" s="11" t="s">
        <v>1060</v>
      </c>
      <c r="F58" s="11" t="s">
        <v>493</v>
      </c>
      <c r="G58" s="11" t="s">
        <v>1037</v>
      </c>
    </row>
    <row r="59" spans="1:7" ht="187" x14ac:dyDescent="0.2">
      <c r="A59" s="53" t="s">
        <v>2197</v>
      </c>
      <c r="B59" s="11" t="s">
        <v>1087</v>
      </c>
      <c r="C59" s="10" t="s">
        <v>492</v>
      </c>
      <c r="D59" s="11" t="s">
        <v>1328</v>
      </c>
      <c r="E59" s="11" t="s">
        <v>1060</v>
      </c>
      <c r="F59" s="11" t="s">
        <v>584</v>
      </c>
      <c r="G59" s="11" t="s">
        <v>1038</v>
      </c>
    </row>
    <row r="60" spans="1:7" ht="170" x14ac:dyDescent="0.2">
      <c r="A60" s="53" t="s">
        <v>2197</v>
      </c>
      <c r="B60" s="82" t="s">
        <v>1088</v>
      </c>
      <c r="C60" s="10" t="s">
        <v>492</v>
      </c>
      <c r="D60" s="11" t="s">
        <v>1329</v>
      </c>
      <c r="E60" s="11" t="s">
        <v>1060</v>
      </c>
      <c r="F60" s="11" t="s">
        <v>584</v>
      </c>
      <c r="G60" s="11" t="s">
        <v>1039</v>
      </c>
    </row>
    <row r="61" spans="1:7" ht="170" x14ac:dyDescent="0.2">
      <c r="A61" s="53" t="s">
        <v>2197</v>
      </c>
      <c r="B61" s="82" t="s">
        <v>1088</v>
      </c>
      <c r="C61" s="10" t="s">
        <v>492</v>
      </c>
      <c r="D61" s="30" t="s">
        <v>1330</v>
      </c>
      <c r="E61" s="11" t="s">
        <v>1060</v>
      </c>
      <c r="F61" s="11" t="s">
        <v>584</v>
      </c>
      <c r="G61" s="11" t="s">
        <v>1040</v>
      </c>
    </row>
    <row r="62" spans="1:7" ht="136" x14ac:dyDescent="0.2">
      <c r="A62" s="53" t="s">
        <v>2197</v>
      </c>
      <c r="B62" s="11" t="s">
        <v>1089</v>
      </c>
      <c r="C62" s="10" t="s">
        <v>492</v>
      </c>
      <c r="D62" s="11" t="s">
        <v>1331</v>
      </c>
      <c r="E62" s="11" t="s">
        <v>1060</v>
      </c>
      <c r="F62" s="11" t="s">
        <v>493</v>
      </c>
      <c r="G62" s="11" t="s">
        <v>588</v>
      </c>
    </row>
    <row r="63" spans="1:7" ht="187" x14ac:dyDescent="0.2">
      <c r="A63" s="53" t="s">
        <v>2197</v>
      </c>
      <c r="B63" s="11" t="s">
        <v>1090</v>
      </c>
      <c r="C63" s="10" t="s">
        <v>492</v>
      </c>
      <c r="D63" s="11" t="s">
        <v>1332</v>
      </c>
      <c r="E63" s="11" t="s">
        <v>1060</v>
      </c>
      <c r="F63" s="11" t="s">
        <v>584</v>
      </c>
      <c r="G63" s="11" t="s">
        <v>745</v>
      </c>
    </row>
    <row r="64" spans="1:7" x14ac:dyDescent="0.2">
      <c r="A64" s="55"/>
      <c r="B64" s="56"/>
    </row>
    <row r="65" spans="1:4" x14ac:dyDescent="0.2">
      <c r="A65" s="55"/>
      <c r="B65" s="56"/>
    </row>
    <row r="66" spans="1:4" x14ac:dyDescent="0.2">
      <c r="A66" s="55"/>
    </row>
    <row r="67" spans="1:4" x14ac:dyDescent="0.2">
      <c r="A67" s="55"/>
    </row>
    <row r="68" spans="1:4" x14ac:dyDescent="0.2">
      <c r="A68" s="55"/>
    </row>
    <row r="69" spans="1:4" x14ac:dyDescent="0.2">
      <c r="A69" s="55"/>
    </row>
    <row r="70" spans="1:4" x14ac:dyDescent="0.2">
      <c r="A70" s="55"/>
    </row>
    <row r="71" spans="1:4" x14ac:dyDescent="0.2">
      <c r="A71" s="55"/>
      <c r="D71" s="57"/>
    </row>
    <row r="72" spans="1:4" x14ac:dyDescent="0.2">
      <c r="A72" s="55"/>
      <c r="D72" s="57"/>
    </row>
    <row r="73" spans="1:4" x14ac:dyDescent="0.2">
      <c r="A73" s="55"/>
      <c r="D73" s="57"/>
    </row>
    <row r="74" spans="1:4" x14ac:dyDescent="0.2">
      <c r="A74" s="55"/>
      <c r="D74" s="57"/>
    </row>
    <row r="75" spans="1:4" x14ac:dyDescent="0.2">
      <c r="A75" s="55"/>
      <c r="D75" s="57"/>
    </row>
    <row r="76" spans="1:4" x14ac:dyDescent="0.2">
      <c r="A76" s="55"/>
      <c r="D76" s="57"/>
    </row>
    <row r="77" spans="1:4" x14ac:dyDescent="0.2">
      <c r="A77" s="55"/>
      <c r="D77" s="57"/>
    </row>
    <row r="78" spans="1:4" x14ac:dyDescent="0.2">
      <c r="A78" s="55"/>
      <c r="B78" s="56"/>
      <c r="D78" s="57"/>
    </row>
    <row r="79" spans="1:4" x14ac:dyDescent="0.2">
      <c r="A79" s="55"/>
      <c r="B79" s="56"/>
      <c r="D79" s="57"/>
    </row>
    <row r="80" spans="1:4" x14ac:dyDescent="0.2">
      <c r="A80" s="55"/>
      <c r="D80" s="57"/>
    </row>
    <row r="81" spans="1:4" x14ac:dyDescent="0.2">
      <c r="A81" s="55"/>
      <c r="D81" s="57"/>
    </row>
  </sheetData>
  <mergeCells count="2">
    <mergeCell ref="A1:G1"/>
    <mergeCell ref="A2:G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549D0-0724-3B4F-8EE3-7BFD425FF07A}">
  <sheetPr codeName="Hoja23"/>
  <dimension ref="A1:CB19"/>
  <sheetViews>
    <sheetView topLeftCell="AN1" workbookViewId="0">
      <selection activeCell="AN1" sqref="AN1"/>
    </sheetView>
  </sheetViews>
  <sheetFormatPr baseColWidth="10" defaultColWidth="0" defaultRowHeight="16" x14ac:dyDescent="0.2"/>
  <cols>
    <col min="1" max="1" width="13.1640625" style="7" hidden="1" customWidth="1"/>
    <col min="2" max="2" width="18.5" hidden="1" customWidth="1"/>
    <col min="3" max="3" width="6.6640625" hidden="1" customWidth="1"/>
    <col min="4" max="4" width="20.83203125" hidden="1" customWidth="1"/>
    <col min="5" max="5" width="33.83203125" hidden="1" customWidth="1"/>
    <col min="6" max="6" width="23.33203125" hidden="1" customWidth="1"/>
    <col min="7" max="7" width="102.6640625" hidden="1" customWidth="1"/>
    <col min="8" max="8" width="11.1640625" hidden="1" customWidth="1"/>
    <col min="9" max="9" width="3.6640625" hidden="1" customWidth="1"/>
    <col min="10" max="10" width="11.1640625" hidden="1" customWidth="1"/>
    <col min="11" max="11" width="3.5" hidden="1" customWidth="1"/>
    <col min="12" max="13" width="11.1640625" hidden="1" customWidth="1"/>
    <col min="14" max="14" width="3.5" hidden="1" customWidth="1"/>
    <col min="15" max="15" width="140" hidden="1" customWidth="1"/>
    <col min="16" max="16" width="97.1640625" hidden="1" customWidth="1"/>
    <col min="17" max="17" width="31" hidden="1" customWidth="1"/>
    <col min="18" max="18" width="3.6640625" hidden="1" customWidth="1"/>
    <col min="19" max="19" width="3.33203125" hidden="1" customWidth="1"/>
    <col min="20" max="20" width="3.5" hidden="1" customWidth="1"/>
    <col min="21" max="21" width="3.6640625" hidden="1" customWidth="1"/>
    <col min="22" max="22" width="23.5" hidden="1" customWidth="1"/>
    <col min="23" max="23" width="7.6640625" hidden="1" customWidth="1"/>
    <col min="24" max="24" width="27.6640625" hidden="1" customWidth="1"/>
    <col min="25" max="25" width="11.1640625" hidden="1" customWidth="1"/>
    <col min="26" max="26" width="27.33203125" hidden="1" customWidth="1"/>
    <col min="27" max="27" width="13" hidden="1" customWidth="1"/>
    <col min="28" max="28" width="10.33203125" hidden="1" customWidth="1"/>
    <col min="29" max="29" width="27.33203125" hidden="1" customWidth="1"/>
    <col min="30" max="30" width="13" hidden="1" customWidth="1"/>
    <col min="31" max="31" width="27.33203125" hidden="1" customWidth="1"/>
    <col min="32" max="33" width="10.33203125" hidden="1" customWidth="1"/>
    <col min="34" max="34" width="27.33203125" hidden="1" customWidth="1"/>
    <col min="35" max="35" width="13" hidden="1" customWidth="1"/>
    <col min="36" max="36" width="27.33203125" hidden="1" customWidth="1"/>
    <col min="37" max="37" width="10.33203125" hidden="1" customWidth="1"/>
    <col min="38" max="38" width="27.33203125" hidden="1" customWidth="1"/>
    <col min="39" max="39" width="10.83203125" hidden="1" customWidth="1"/>
    <col min="40" max="40" width="13.83203125" style="33" bestFit="1" customWidth="1"/>
    <col min="41" max="41" width="18.5" style="33" bestFit="1" customWidth="1"/>
    <col min="42" max="42" width="5.6640625" style="43" bestFit="1" customWidth="1"/>
    <col min="43" max="43" width="5.5" style="43" bestFit="1" customWidth="1"/>
    <col min="44" max="77" width="5.5" style="33" bestFit="1" customWidth="1"/>
    <col min="78" max="78" width="10.83203125" style="33" customWidth="1"/>
    <col min="79" max="80" width="0" style="33" hidden="1" customWidth="1"/>
    <col min="81" max="16384" width="10.83203125" style="33" hidden="1"/>
  </cols>
  <sheetData>
    <row r="1" spans="1:77" x14ac:dyDescent="0.2">
      <c r="A1" s="16" t="s">
        <v>456</v>
      </c>
      <c r="B1" s="16" t="s">
        <v>488</v>
      </c>
      <c r="C1" s="16" t="s">
        <v>490</v>
      </c>
      <c r="D1" s="16" t="s">
        <v>727</v>
      </c>
      <c r="E1" s="16" t="s">
        <v>971</v>
      </c>
      <c r="F1" s="16" t="s">
        <v>972</v>
      </c>
      <c r="G1" s="16" t="s">
        <v>519</v>
      </c>
      <c r="H1" s="16" t="s">
        <v>1281</v>
      </c>
      <c r="I1" s="16" t="s">
        <v>530</v>
      </c>
      <c r="J1" s="16" t="s">
        <v>730</v>
      </c>
      <c r="K1" s="16" t="s">
        <v>1287</v>
      </c>
      <c r="L1" s="16" t="s">
        <v>1003</v>
      </c>
      <c r="M1" s="16" t="s">
        <v>1004</v>
      </c>
      <c r="N1" s="16" t="s">
        <v>1005</v>
      </c>
      <c r="O1" s="16" t="s">
        <v>533</v>
      </c>
      <c r="P1" s="16" t="s">
        <v>731</v>
      </c>
      <c r="Q1" s="16" t="s">
        <v>541</v>
      </c>
      <c r="R1" s="16" t="s">
        <v>1045</v>
      </c>
      <c r="S1" s="16" t="s">
        <v>733</v>
      </c>
      <c r="T1" s="16" t="s">
        <v>546</v>
      </c>
      <c r="U1" s="16" t="s">
        <v>734</v>
      </c>
      <c r="V1" s="16" t="s">
        <v>735</v>
      </c>
      <c r="W1" s="16" t="s">
        <v>554</v>
      </c>
      <c r="X1" s="16" t="s">
        <v>1006</v>
      </c>
      <c r="Y1" s="16" t="s">
        <v>555</v>
      </c>
      <c r="Z1" s="16" t="s">
        <v>740</v>
      </c>
      <c r="AA1" s="16" t="s">
        <v>1008</v>
      </c>
      <c r="AB1" s="16" t="s">
        <v>586</v>
      </c>
      <c r="AC1" s="16" t="s">
        <v>742</v>
      </c>
      <c r="AD1" s="16" t="s">
        <v>1032</v>
      </c>
      <c r="AE1" s="16" t="s">
        <v>587</v>
      </c>
      <c r="AF1" s="16" t="s">
        <v>743</v>
      </c>
      <c r="AG1" s="16" t="s">
        <v>1037</v>
      </c>
      <c r="AH1" s="16" t="s">
        <v>1038</v>
      </c>
      <c r="AI1" s="16" t="s">
        <v>1039</v>
      </c>
      <c r="AJ1" s="16" t="s">
        <v>1040</v>
      </c>
      <c r="AK1" s="16" t="s">
        <v>588</v>
      </c>
      <c r="AL1" s="16" t="s">
        <v>745</v>
      </c>
      <c r="AN1" s="16" t="s">
        <v>456</v>
      </c>
      <c r="AO1" s="16" t="s">
        <v>488</v>
      </c>
      <c r="AP1" s="16" t="s">
        <v>490</v>
      </c>
      <c r="AQ1" s="16" t="s">
        <v>727</v>
      </c>
      <c r="AR1" s="16" t="s">
        <v>971</v>
      </c>
      <c r="AS1" s="16" t="s">
        <v>972</v>
      </c>
      <c r="AT1" s="16" t="s">
        <v>519</v>
      </c>
      <c r="AU1" s="16" t="s">
        <v>1281</v>
      </c>
      <c r="AV1" s="16" t="s">
        <v>530</v>
      </c>
      <c r="AW1" s="16" t="s">
        <v>730</v>
      </c>
      <c r="AX1" s="16" t="s">
        <v>1287</v>
      </c>
      <c r="AY1" s="16" t="s">
        <v>1003</v>
      </c>
      <c r="AZ1" s="16" t="s">
        <v>1004</v>
      </c>
      <c r="BA1" s="16" t="s">
        <v>1005</v>
      </c>
      <c r="BB1" s="16" t="s">
        <v>533</v>
      </c>
      <c r="BC1" s="16" t="s">
        <v>731</v>
      </c>
      <c r="BD1" s="16" t="s">
        <v>541</v>
      </c>
      <c r="BE1" s="16" t="s">
        <v>1045</v>
      </c>
      <c r="BF1" s="16" t="s">
        <v>733</v>
      </c>
      <c r="BG1" s="16" t="s">
        <v>546</v>
      </c>
      <c r="BH1" s="16" t="s">
        <v>734</v>
      </c>
      <c r="BI1" s="16" t="s">
        <v>735</v>
      </c>
      <c r="BJ1" s="16" t="s">
        <v>554</v>
      </c>
      <c r="BK1" s="16" t="s">
        <v>1006</v>
      </c>
      <c r="BL1" s="16" t="s">
        <v>555</v>
      </c>
      <c r="BM1" s="16" t="s">
        <v>740</v>
      </c>
      <c r="BN1" s="16" t="s">
        <v>1008</v>
      </c>
      <c r="BO1" s="16" t="s">
        <v>586</v>
      </c>
      <c r="BP1" s="16" t="s">
        <v>742</v>
      </c>
      <c r="BQ1" s="16" t="s">
        <v>1032</v>
      </c>
      <c r="BR1" s="16" t="s">
        <v>587</v>
      </c>
      <c r="BS1" s="16" t="s">
        <v>743</v>
      </c>
      <c r="BT1" s="16" t="s">
        <v>1037</v>
      </c>
      <c r="BU1" s="16" t="s">
        <v>1038</v>
      </c>
      <c r="BV1" s="16" t="s">
        <v>1039</v>
      </c>
      <c r="BW1" s="16" t="s">
        <v>1040</v>
      </c>
      <c r="BX1" s="16" t="s">
        <v>588</v>
      </c>
      <c r="BY1" s="16" t="s">
        <v>745</v>
      </c>
    </row>
    <row r="2" spans="1:77" x14ac:dyDescent="0.2">
      <c r="A2" s="17">
        <v>114505963589</v>
      </c>
      <c r="B2" s="8" t="s">
        <v>14</v>
      </c>
      <c r="C2" s="8" t="s">
        <v>116</v>
      </c>
      <c r="D2" s="8" t="s">
        <v>851</v>
      </c>
      <c r="E2" s="8" t="s">
        <v>1174</v>
      </c>
      <c r="F2" s="8" t="s">
        <v>86</v>
      </c>
      <c r="G2" s="8" t="s">
        <v>1194</v>
      </c>
      <c r="H2" s="8" t="s">
        <v>86</v>
      </c>
      <c r="I2" s="8" t="s">
        <v>85</v>
      </c>
      <c r="J2" s="8" t="s">
        <v>86</v>
      </c>
      <c r="K2" s="8" t="s">
        <v>86</v>
      </c>
      <c r="L2" s="8" t="s">
        <v>85</v>
      </c>
      <c r="M2" s="8" t="s">
        <v>86</v>
      </c>
      <c r="N2" s="8" t="s">
        <v>86</v>
      </c>
      <c r="O2" s="8" t="s">
        <v>1674</v>
      </c>
      <c r="P2" s="8" t="s">
        <v>1675</v>
      </c>
      <c r="Q2" s="8" t="s">
        <v>836</v>
      </c>
      <c r="R2" s="8" t="s">
        <v>86</v>
      </c>
      <c r="S2" s="8" t="s">
        <v>86</v>
      </c>
      <c r="T2" s="8" t="s">
        <v>85</v>
      </c>
      <c r="U2" s="8" t="s">
        <v>85</v>
      </c>
      <c r="V2" s="8" t="s">
        <v>1195</v>
      </c>
      <c r="W2" s="8" t="s">
        <v>86</v>
      </c>
      <c r="X2" s="8" t="s">
        <v>844</v>
      </c>
      <c r="Y2" s="8" t="s">
        <v>86</v>
      </c>
      <c r="Z2" s="8" t="s">
        <v>870</v>
      </c>
      <c r="AA2" s="8" t="s">
        <v>848</v>
      </c>
      <c r="AB2" s="8" t="s">
        <v>847</v>
      </c>
      <c r="AC2" s="8" t="s">
        <v>870</v>
      </c>
      <c r="AD2" s="8" t="s">
        <v>848</v>
      </c>
      <c r="AE2" s="8" t="s">
        <v>870</v>
      </c>
      <c r="AF2" s="8" t="s">
        <v>847</v>
      </c>
      <c r="AG2" s="8" t="s">
        <v>847</v>
      </c>
      <c r="AH2" s="8" t="s">
        <v>848</v>
      </c>
      <c r="AI2" s="8" t="s">
        <v>848</v>
      </c>
      <c r="AJ2" s="8" t="s">
        <v>848</v>
      </c>
      <c r="AK2" s="8" t="s">
        <v>847</v>
      </c>
      <c r="AL2" s="8" t="s">
        <v>848</v>
      </c>
      <c r="AN2" s="17">
        <v>114505963589</v>
      </c>
      <c r="AO2" s="8" t="s">
        <v>14</v>
      </c>
      <c r="AP2" s="8" cm="1">
        <f t="array" ref="AP2">_xlfn.IFS(C2="Mucho",1,C2="Más o menos",0.5,C2="Nada",0)</f>
        <v>1</v>
      </c>
      <c r="AQ2" s="8" cm="1">
        <f t="array" ref="AQ2">_xlfn.IFS(D2="Sí",0,D2="No estoy segura/seguro",0.5,D2="No",1)</f>
        <v>0.5</v>
      </c>
      <c r="AR2" s="8" cm="1">
        <f t="array" ref="AR2">_xlfn.IFS(E2="Sí, contamos con un área especializada",1,E2="No contamos con un área especializada",0)</f>
        <v>1</v>
      </c>
      <c r="AS2" s="8" cm="1">
        <f t="array" ref="AS2">_xlfn.IFS(F2="Sí",0,F2="No sé / no estoy seguro (a)",0.5,F2="No",1)</f>
        <v>1</v>
      </c>
      <c r="AT2" s="8" cm="1">
        <f t="array" ref="AT2">_xlfn.IFS(G2="Sí, creo que es necesario tener un área específica para brindar información y atender dudas",1,G2="No, creo que no es necesario ya que esa atención se puede dar directamente en la ventanilla destinada para cada trámite",0)</f>
        <v>1</v>
      </c>
      <c r="AU2" s="8" cm="1">
        <f t="array" ref="AU2">_xlfn.IFS(H2="Sí",1,H2="No recuerdo",0.5,H2="No",0)</f>
        <v>0</v>
      </c>
      <c r="AV2" s="8" cm="1">
        <f t="array" ref="AV2">_xlfn.IFS(I2="Sí",1,I2="No recuerdo",0.5,I2="No",0)</f>
        <v>1</v>
      </c>
      <c r="AW2" s="8" cm="1">
        <f t="array" ref="AW2">_xlfn.IFS(J2="Sí",1,J2="No recuerdo",0.5,J2="No",0)</f>
        <v>0</v>
      </c>
      <c r="AX2" s="8" cm="1">
        <f t="array" ref="AX2">_xlfn.IFS(K2="Sí",1,K2="No recuerdo",0.5,K2="No",0)</f>
        <v>0</v>
      </c>
      <c r="AY2" s="8" cm="1">
        <f t="array" ref="AY2">_xlfn.IFS(L2="Sí",1,L2="No recuerdo",0.5,L2="No",0)</f>
        <v>1</v>
      </c>
      <c r="AZ2" s="8" cm="1">
        <f t="array" ref="AZ2">_xlfn.IFS(M2="Sí",1,M2="No recuerdo",0.5,M2="No",0)</f>
        <v>0</v>
      </c>
      <c r="BA2" s="8" cm="1">
        <f t="array" ref="BA2">_xlfn.IFS(N2="Sí",1,N2="No sé/ no recuerdo",0.5,N2="No",0)</f>
        <v>0</v>
      </c>
      <c r="BB2" s="8" cm="1">
        <f t="array" ref="BB2">_xlfn.IFS(O2="Actualmente considero que el personal que atiende el trámite de anuencia de protección civil necesita más capacitaciones para desarrollar sus labores de manera efectiva",0,O2="Actualmente considero que el personal que atiende el trámite de anuencia de protección civil NO necesita más capacitaciones para desarrollar sus labores de manera efectiva",1)</f>
        <v>0</v>
      </c>
      <c r="BC2" s="8" cm="1">
        <f t="array" ref="BC2">_xlfn.IFS(P2="Actualmente considero que el número de personal para atender el trámite de anuencia de protección civil es suficiente",1,P2="Actualmente considero que el número de personal para atender el trámite de anuencia de protección civil NO es suficiente",0)</f>
        <v>1</v>
      </c>
      <c r="BD2" s="8" cm="1">
        <f t="array" ref="BD2">_xlfn.IFS(Q2="Pienso que mi desempeño es bueno",1,Q2="Pienso que mi desempeño no es ni bueno ni malo (regular)",0.5,Q2="Pienso que mi desempeño no es bueno",0)</f>
        <v>1</v>
      </c>
      <c r="BE2" s="8" cm="1">
        <f t="array" ref="BE2">_xlfn.IFS(R2="Sí",1,R2="No",0)</f>
        <v>0</v>
      </c>
      <c r="BF2" s="8" cm="1">
        <f t="array" ref="BF2">_xlfn.IFS(S2="Sí",1,S2="No",0)</f>
        <v>0</v>
      </c>
      <c r="BG2" s="8" cm="1">
        <f t="array" ref="BG2">_xlfn.IFS(T2="Sí",1,T2="No",0)</f>
        <v>1</v>
      </c>
      <c r="BH2" s="8" cm="1">
        <f t="array" ref="BH2">_xlfn.IFS(U2="Sí",1,U2="No",0)</f>
        <v>1</v>
      </c>
      <c r="BI2" s="8" cm="1">
        <f t="array" ref="BI2">_xlfn.IFS(V2="Sí",0,V2="No sé / no estoy segura (o)",0.5,V2="No",1)</f>
        <v>0.5</v>
      </c>
      <c r="BJ2" s="8" cm="1">
        <f t="array" ref="BJ2">_xlfn.IFS(W2="Sí",1,W2="No lo sé",0.5,W2="No",0)</f>
        <v>0</v>
      </c>
      <c r="BK2" s="8" cm="1">
        <f t="array" ref="BK2">_xlfn.IFS(X2="Es un buen ambiente de trabajo",1,X2="No estoy segura (o)",0.5,X2="Es un mal ambiente de trabajo",0)</f>
        <v>1</v>
      </c>
      <c r="BL2" s="8" cm="1">
        <f t="array" ref="BL2">_xlfn.IFS(Y2="Sí",1,Y2="No recuerdo",0.5,Y2="No",0)</f>
        <v>0</v>
      </c>
      <c r="BM2" s="8" cm="1">
        <f t="array" ref="BM2">_xlfn.IFS(Z2="De acuerdo",1,Z2="Ni de acuerdo ni en desacuerdo",0.5,Z2="En desacuerdo",0)</f>
        <v>0.5</v>
      </c>
      <c r="BN2" s="8" cm="1">
        <f t="array" ref="BN2">_xlfn.IFS(AA2="De acuerdo",0,AA2="Ni de acuerdo ni en desacuerdo",0.5,AA2="En desacuerdo",1)</f>
        <v>1</v>
      </c>
      <c r="BO2" s="8" cm="1">
        <f t="array" ref="BO2">_xlfn.IFS(AB2="De acuerdo",1,AB2="Ni de acuerdo ni en desacuerdo",0.5,AB2="En desacuerdo",0)</f>
        <v>1</v>
      </c>
      <c r="BP2" s="8" cm="1">
        <f t="array" ref="BP2">_xlfn.IFS(AC2="De acuerdo",1,AC2="Ni de acuerdo ni en desacuerdo",0.5,AC2="En desacuerdo",0)</f>
        <v>0.5</v>
      </c>
      <c r="BQ2" s="8" cm="1">
        <f t="array" ref="BQ2">_xlfn.IFS(AD2="De acuerdo",0,AD2="Ni de acuerdo ni en desacuerdo",0.5,AD2="En desacuerdo",1)</f>
        <v>1</v>
      </c>
      <c r="BR2" s="8" cm="1">
        <f t="array" ref="BR2">_xlfn.IFS(AE2="De acuerdo",0,AE2="Ni de acuerdo ni en desacuerdo",0.5,AE2="En desacuerdo",1)</f>
        <v>0.5</v>
      </c>
      <c r="BS2" s="8" cm="1">
        <f t="array" ref="BS2">_xlfn.IFS(AF2="De acuerdo",1,AF2="Ni de acuerdo ni en desacuerdo",0.5,AF2="En desacuerdo",0)</f>
        <v>1</v>
      </c>
      <c r="BT2" s="8" cm="1">
        <f t="array" ref="BT2">_xlfn.IFS(AG2="De acuerdo",1,AG2="Ni de acuerdo ni en desacuerdo",0.5,AG2="En desacuerdo",0)</f>
        <v>1</v>
      </c>
      <c r="BU2" s="8" cm="1">
        <f t="array" ref="BU2">_xlfn.IFS(AH2="De acuerdo",0,AH2="Ni de acuerdo ni en desacuerdo",0.5,AH2="En desacuerdo",1)</f>
        <v>1</v>
      </c>
      <c r="BV2" s="8" cm="1">
        <f t="array" ref="BV2">_xlfn.IFS(AI2="De acuerdo",0,AI2="Ni de acuerdo ni en desacuerdo",0.5,AI2="En desacuerdo",1)</f>
        <v>1</v>
      </c>
      <c r="BW2" s="8" cm="1">
        <f t="array" ref="BW2">_xlfn.IFS(AJ2="De acuerdo",0,AJ2="Ni de acuerdo ni en desacuerdo",0.5,AJ2="En desacuerdo",1)</f>
        <v>1</v>
      </c>
      <c r="BX2" s="8" cm="1">
        <f t="array" ref="BX2">_xlfn.IFS(AK2="De acuerdo",1,AK2="Ni de acuerdo ni en desacuerdo",0.5,AK2="En desacuerdo",0)</f>
        <v>1</v>
      </c>
      <c r="BY2" s="8" cm="1">
        <f t="array" ref="BY2">_xlfn.IFS(AL2="De acuerdo",0,AL2="Ni de acuerdo ni en desacuerdo",0.5,AL2="En desacuerdo",1)</f>
        <v>1</v>
      </c>
    </row>
    <row r="3" spans="1:77" x14ac:dyDescent="0.2">
      <c r="A3" s="17">
        <v>114504214573</v>
      </c>
      <c r="B3" s="8" t="s">
        <v>12</v>
      </c>
      <c r="C3" s="8" t="s">
        <v>116</v>
      </c>
      <c r="D3" s="8" t="s">
        <v>86</v>
      </c>
      <c r="E3" s="8" t="s">
        <v>1174</v>
      </c>
      <c r="F3" s="8" t="s">
        <v>85</v>
      </c>
      <c r="G3" s="8" t="s">
        <v>1194</v>
      </c>
      <c r="H3" s="8" t="s">
        <v>163</v>
      </c>
      <c r="I3" s="8" t="s">
        <v>85</v>
      </c>
      <c r="J3" s="8" t="s">
        <v>163</v>
      </c>
      <c r="K3" s="8" t="s">
        <v>85</v>
      </c>
      <c r="L3" s="8" t="s">
        <v>85</v>
      </c>
      <c r="M3" s="8" t="s">
        <v>85</v>
      </c>
      <c r="N3" s="8" t="s">
        <v>85</v>
      </c>
      <c r="O3" s="8" t="s">
        <v>1674</v>
      </c>
      <c r="P3" s="8" t="s">
        <v>1675</v>
      </c>
      <c r="Q3" s="8" t="s">
        <v>836</v>
      </c>
      <c r="R3" s="8" t="s">
        <v>86</v>
      </c>
      <c r="S3" s="8" t="s">
        <v>85</v>
      </c>
      <c r="T3" s="8" t="s">
        <v>85</v>
      </c>
      <c r="U3" s="8" t="s">
        <v>85</v>
      </c>
      <c r="V3" s="8" t="s">
        <v>1195</v>
      </c>
      <c r="W3" s="8" t="s">
        <v>85</v>
      </c>
      <c r="X3" s="8" t="s">
        <v>844</v>
      </c>
      <c r="Y3" s="8" t="s">
        <v>85</v>
      </c>
      <c r="Z3" s="8" t="s">
        <v>870</v>
      </c>
      <c r="AA3" s="8" t="s">
        <v>848</v>
      </c>
      <c r="AB3" s="8" t="s">
        <v>847</v>
      </c>
      <c r="AC3" s="8" t="s">
        <v>847</v>
      </c>
      <c r="AD3" s="8" t="s">
        <v>848</v>
      </c>
      <c r="AE3" s="8" t="s">
        <v>848</v>
      </c>
      <c r="AF3" s="8" t="s">
        <v>847</v>
      </c>
      <c r="AG3" s="8" t="s">
        <v>847</v>
      </c>
      <c r="AH3" s="8" t="s">
        <v>870</v>
      </c>
      <c r="AI3" s="8" t="s">
        <v>848</v>
      </c>
      <c r="AJ3" s="8" t="s">
        <v>848</v>
      </c>
      <c r="AK3" s="8" t="s">
        <v>847</v>
      </c>
      <c r="AL3" s="8" t="s">
        <v>848</v>
      </c>
      <c r="AN3" s="17">
        <v>114504214573</v>
      </c>
      <c r="AO3" s="8" t="s">
        <v>12</v>
      </c>
      <c r="AP3" s="8" cm="1">
        <f t="array" ref="AP3">_xlfn.IFS(C3="Mucho",1,C3="Más o menos",0.5,C3="Nada",0)</f>
        <v>1</v>
      </c>
      <c r="AQ3" s="8" cm="1">
        <f t="array" ref="AQ3">_xlfn.IFS(D3="Sí",0,D3="No estoy segura/seguro",0.5,D3="No",1)</f>
        <v>1</v>
      </c>
      <c r="AR3" s="8" cm="1">
        <f t="array" ref="AR3">_xlfn.IFS(E3="Sí, contamos con un área especializada",1,E3="No contamos con un área especializada",0)</f>
        <v>1</v>
      </c>
      <c r="AS3" s="8" cm="1">
        <f t="array" ref="AS3">_xlfn.IFS(F3="Sí",0,F3="No sé / no estoy seguro (a)",0.5,F3="No",1)</f>
        <v>0</v>
      </c>
      <c r="AT3" s="8" cm="1">
        <f t="array" ref="AT3">_xlfn.IFS(G3="Sí, creo que es necesario tener un área específica para brindar información y atender dudas",1,G3="No, creo que no es necesario ya que esa atención se puede dar directamente en la ventanilla destinada para cada trámite",0)</f>
        <v>1</v>
      </c>
      <c r="AU3" s="8" cm="1">
        <f t="array" ref="AU3">_xlfn.IFS(H3="Sí",1,H3="No recuerdo",0.5,H3="No",0)</f>
        <v>0.5</v>
      </c>
      <c r="AV3" s="8" cm="1">
        <f t="array" ref="AV3">_xlfn.IFS(I3="Sí",1,I3="No recuerdo",0.5,I3="No",0)</f>
        <v>1</v>
      </c>
      <c r="AW3" s="8" cm="1">
        <f t="array" ref="AW3">_xlfn.IFS(J3="Sí",1,J3="No recuerdo",0.5,J3="No",0)</f>
        <v>0.5</v>
      </c>
      <c r="AX3" s="8" cm="1">
        <f t="array" ref="AX3">_xlfn.IFS(K3="Sí",1,K3="No recuerdo",0.5,K3="No",0)</f>
        <v>1</v>
      </c>
      <c r="AY3" s="8" cm="1">
        <f t="array" ref="AY3">_xlfn.IFS(L3="Sí",1,L3="No recuerdo",0.5,L3="No",0)</f>
        <v>1</v>
      </c>
      <c r="AZ3" s="8" cm="1">
        <f t="array" ref="AZ3">_xlfn.IFS(M3="Sí",1,M3="No recuerdo",0.5,M3="No",0)</f>
        <v>1</v>
      </c>
      <c r="BA3" s="8" cm="1">
        <f t="array" ref="BA3">_xlfn.IFS(N3="Sí",1,N3="No sé/ no recuerdo",0.5,N3="No",0)</f>
        <v>1</v>
      </c>
      <c r="BB3" s="8" cm="1">
        <f t="array" ref="BB3">_xlfn.IFS(O3="Actualmente considero que el personal que atiende el trámite de anuencia de protección civil necesita más capacitaciones para desarrollar sus labores de manera efectiva",0,O3="Actualmente considero que el personal que atiende el trámite de anuencia de protección civil NO necesita más capacitaciones para desarrollar sus labores de manera efectiva",1)</f>
        <v>0</v>
      </c>
      <c r="BC3" s="8" cm="1">
        <f t="array" ref="BC3">_xlfn.IFS(P3="Actualmente considero que el número de personal para atender el trámite de anuencia de protección civil es suficiente",1,P3="Actualmente considero que el número de personal para atender el trámite de anuencia de protección civil NO es suficiente",0)</f>
        <v>1</v>
      </c>
      <c r="BD3" s="8" cm="1">
        <f t="array" ref="BD3">_xlfn.IFS(Q3="Pienso que mi desempeño es bueno",1,Q3="Pienso que mi desempeño no es ni bueno ni malo (regular)",0.5,Q3="Pienso que mi desempeño no es bueno",0)</f>
        <v>1</v>
      </c>
      <c r="BE3" s="8" cm="1">
        <f t="array" ref="BE3">_xlfn.IFS(R3="Sí",1,R3="No",0)</f>
        <v>0</v>
      </c>
      <c r="BF3" s="8" cm="1">
        <f t="array" ref="BF3">_xlfn.IFS(S3="Sí",1,S3="No",0)</f>
        <v>1</v>
      </c>
      <c r="BG3" s="8" cm="1">
        <f t="array" ref="BG3">_xlfn.IFS(T3="Sí",1,T3="No",0)</f>
        <v>1</v>
      </c>
      <c r="BH3" s="8" cm="1">
        <f t="array" ref="BH3">_xlfn.IFS(U3="Sí",1,U3="No",0)</f>
        <v>1</v>
      </c>
      <c r="BI3" s="8" cm="1">
        <f t="array" ref="BI3">_xlfn.IFS(V3="Sí",0,V3="No sé / no estoy segura (o)",0.5,V3="No",1)</f>
        <v>0.5</v>
      </c>
      <c r="BJ3" s="8" cm="1">
        <f t="array" ref="BJ3">_xlfn.IFS(W3="Sí",1,W3="No lo sé",0.5,W3="No",0)</f>
        <v>1</v>
      </c>
      <c r="BK3" s="8" cm="1">
        <f t="array" ref="BK3">_xlfn.IFS(X3="Es un buen ambiente de trabajo",1,X3="No estoy segura (o)",0.5,X3="Es un mal ambiente de trabajo",0)</f>
        <v>1</v>
      </c>
      <c r="BL3" s="8" cm="1">
        <f t="array" ref="BL3">_xlfn.IFS(Y3="Sí",1,Y3="No recuerdo",0.5,Y3="No",0)</f>
        <v>1</v>
      </c>
      <c r="BM3" s="8" cm="1">
        <f t="array" ref="BM3">_xlfn.IFS(Z3="De acuerdo",1,Z3="Ni de acuerdo ni en desacuerdo",0.5,Z3="En desacuerdo",0)</f>
        <v>0.5</v>
      </c>
      <c r="BN3" s="8" cm="1">
        <f t="array" ref="BN3">_xlfn.IFS(AA3="De acuerdo",0,AA3="Ni de acuerdo ni en desacuerdo",0.5,AA3="En desacuerdo",1)</f>
        <v>1</v>
      </c>
      <c r="BO3" s="8" cm="1">
        <f t="array" ref="BO3">_xlfn.IFS(AB3="De acuerdo",1,AB3="Ni de acuerdo ni en desacuerdo",0.5,AB3="En desacuerdo",0)</f>
        <v>1</v>
      </c>
      <c r="BP3" s="8" cm="1">
        <f t="array" ref="BP3">_xlfn.IFS(AC3="De acuerdo",1,AC3="Ni de acuerdo ni en desacuerdo",0.5,AC3="En desacuerdo",0)</f>
        <v>1</v>
      </c>
      <c r="BQ3" s="8" cm="1">
        <f t="array" ref="BQ3">_xlfn.IFS(AD3="De acuerdo",0,AD3="Ni de acuerdo ni en desacuerdo",0.5,AD3="En desacuerdo",1)</f>
        <v>1</v>
      </c>
      <c r="BR3" s="8" cm="1">
        <f t="array" ref="BR3">_xlfn.IFS(AE3="De acuerdo",0,AE3="Ni de acuerdo ni en desacuerdo",0.5,AE3="En desacuerdo",1)</f>
        <v>1</v>
      </c>
      <c r="BS3" s="8" cm="1">
        <f t="array" ref="BS3">_xlfn.IFS(AF3="De acuerdo",1,AF3="Ni de acuerdo ni en desacuerdo",0.5,AF3="En desacuerdo",0)</f>
        <v>1</v>
      </c>
      <c r="BT3" s="8" cm="1">
        <f t="array" ref="BT3">_xlfn.IFS(AG3="De acuerdo",1,AG3="Ni de acuerdo ni en desacuerdo",0.5,AG3="En desacuerdo",0)</f>
        <v>1</v>
      </c>
      <c r="BU3" s="8" cm="1">
        <f t="array" ref="BU3">_xlfn.IFS(AH3="De acuerdo",0,AH3="Ni de acuerdo ni en desacuerdo",0.5,AH3="En desacuerdo",1)</f>
        <v>0.5</v>
      </c>
      <c r="BV3" s="8" cm="1">
        <f t="array" ref="BV3">_xlfn.IFS(AI3="De acuerdo",0,AI3="Ni de acuerdo ni en desacuerdo",0.5,AI3="En desacuerdo",1)</f>
        <v>1</v>
      </c>
      <c r="BW3" s="8" cm="1">
        <f t="array" ref="BW3">_xlfn.IFS(AJ3="De acuerdo",0,AJ3="Ni de acuerdo ni en desacuerdo",0.5,AJ3="En desacuerdo",1)</f>
        <v>1</v>
      </c>
      <c r="BX3" s="8" cm="1">
        <f t="array" ref="BX3">_xlfn.IFS(AK3="De acuerdo",1,AK3="Ni de acuerdo ni en desacuerdo",0.5,AK3="En desacuerdo",0)</f>
        <v>1</v>
      </c>
      <c r="BY3" s="8" cm="1">
        <f t="array" ref="BY3">_xlfn.IFS(AL3="De acuerdo",0,AL3="Ni de acuerdo ni en desacuerdo",0.5,AL3="En desacuerdo",1)</f>
        <v>1</v>
      </c>
    </row>
    <row r="4" spans="1:77" x14ac:dyDescent="0.2">
      <c r="A4" s="17">
        <v>114503448541</v>
      </c>
      <c r="B4" s="8" t="s">
        <v>10</v>
      </c>
      <c r="C4" s="8" t="s">
        <v>116</v>
      </c>
      <c r="D4" s="8" t="s">
        <v>86</v>
      </c>
      <c r="E4" s="8" t="s">
        <v>1174</v>
      </c>
      <c r="F4" s="8" t="s">
        <v>1217</v>
      </c>
      <c r="G4" s="8" t="s">
        <v>1176</v>
      </c>
      <c r="H4" s="8" t="s">
        <v>85</v>
      </c>
      <c r="I4" s="8" t="s">
        <v>85</v>
      </c>
      <c r="J4" s="8" t="s">
        <v>85</v>
      </c>
      <c r="K4" s="8" t="s">
        <v>85</v>
      </c>
      <c r="L4" s="8" t="s">
        <v>163</v>
      </c>
      <c r="M4" s="8" t="s">
        <v>163</v>
      </c>
      <c r="N4" s="8" t="s">
        <v>86</v>
      </c>
      <c r="O4" s="8" t="s">
        <v>1674</v>
      </c>
      <c r="P4" s="8" t="s">
        <v>1675</v>
      </c>
      <c r="Q4" s="8" t="s">
        <v>836</v>
      </c>
      <c r="R4" s="8" t="s">
        <v>85</v>
      </c>
      <c r="S4" s="8" t="s">
        <v>85</v>
      </c>
      <c r="T4" s="8" t="s">
        <v>86</v>
      </c>
      <c r="U4" s="8" t="s">
        <v>85</v>
      </c>
      <c r="V4" s="8" t="s">
        <v>85</v>
      </c>
      <c r="W4" s="8" t="s">
        <v>85</v>
      </c>
      <c r="X4" s="8" t="s">
        <v>844</v>
      </c>
      <c r="Y4" s="8" t="s">
        <v>85</v>
      </c>
      <c r="Z4" s="8" t="s">
        <v>847</v>
      </c>
      <c r="AA4" s="8" t="s">
        <v>848</v>
      </c>
      <c r="AB4" s="8" t="s">
        <v>847</v>
      </c>
      <c r="AC4" s="8" t="s">
        <v>847</v>
      </c>
      <c r="AD4" s="8" t="s">
        <v>848</v>
      </c>
      <c r="AE4" s="8" t="s">
        <v>870</v>
      </c>
      <c r="AF4" s="8" t="s">
        <v>847</v>
      </c>
      <c r="AG4" s="8" t="s">
        <v>847</v>
      </c>
      <c r="AH4" s="8" t="s">
        <v>848</v>
      </c>
      <c r="AI4" s="8" t="s">
        <v>848</v>
      </c>
      <c r="AJ4" s="8" t="s">
        <v>848</v>
      </c>
      <c r="AK4" s="8" t="s">
        <v>847</v>
      </c>
      <c r="AL4" s="8" t="s">
        <v>848</v>
      </c>
      <c r="AN4" s="17">
        <v>114503448541</v>
      </c>
      <c r="AO4" s="8" t="s">
        <v>10</v>
      </c>
      <c r="AP4" s="8" cm="1">
        <f t="array" ref="AP4">_xlfn.IFS(C4="Mucho",1,C4="Más o menos",0.5,C4="Nada",0)</f>
        <v>1</v>
      </c>
      <c r="AQ4" s="8" cm="1">
        <f t="array" ref="AQ4">_xlfn.IFS(D4="Sí",0,D4="No estoy segura/seguro",0.5,D4="No",1)</f>
        <v>1</v>
      </c>
      <c r="AR4" s="8" cm="1">
        <f t="array" ref="AR4">_xlfn.IFS(E4="Sí, contamos con un área especializada",1,E4="No contamos con un área especializada",0)</f>
        <v>1</v>
      </c>
      <c r="AS4" s="8" cm="1">
        <f t="array" ref="AS4">_xlfn.IFS(F4="Sí",0,F4="No sé / no estoy seguro (a)",0.5,F4="No",1)</f>
        <v>0.5</v>
      </c>
      <c r="AT4" s="8" cm="1">
        <f t="array" ref="AT4">_xlfn.IFS(G4="Sí, creo que es necesario tener un área específica para brindar información y atender dudas",1,G4="No, creo que no es necesario ya que esa atención se puede dar directamente en la ventanilla destinada para cada trámite",0)</f>
        <v>0</v>
      </c>
      <c r="AU4" s="8" cm="1">
        <f t="array" ref="AU4">_xlfn.IFS(H4="Sí",1,H4="No recuerdo",0.5,H4="No",0)</f>
        <v>1</v>
      </c>
      <c r="AV4" s="8" cm="1">
        <f t="array" ref="AV4">_xlfn.IFS(I4="Sí",1,I4="No recuerdo",0.5,I4="No",0)</f>
        <v>1</v>
      </c>
      <c r="AW4" s="8" cm="1">
        <f t="array" ref="AW4">_xlfn.IFS(J4="Sí",1,J4="No recuerdo",0.5,J4="No",0)</f>
        <v>1</v>
      </c>
      <c r="AX4" s="8" cm="1">
        <f t="array" ref="AX4">_xlfn.IFS(K4="Sí",1,K4="No recuerdo",0.5,K4="No",0)</f>
        <v>1</v>
      </c>
      <c r="AY4" s="8" cm="1">
        <f t="array" ref="AY4">_xlfn.IFS(L4="Sí",1,L4="No recuerdo",0.5,L4="No",0)</f>
        <v>0.5</v>
      </c>
      <c r="AZ4" s="8" cm="1">
        <f t="array" ref="AZ4">_xlfn.IFS(M4="Sí",1,M4="No recuerdo",0.5,M4="No",0)</f>
        <v>0.5</v>
      </c>
      <c r="BA4" s="8" cm="1">
        <f t="array" ref="BA4">_xlfn.IFS(N4="Sí",1,N4="No sé/ no recuerdo",0.5,N4="No",0)</f>
        <v>0</v>
      </c>
      <c r="BB4" s="8" cm="1">
        <f t="array" ref="BB4">_xlfn.IFS(O4="Actualmente considero que el personal que atiende el trámite de anuencia de protección civil necesita más capacitaciones para desarrollar sus labores de manera efectiva",0,O4="Actualmente considero que el personal que atiende el trámite de anuencia de protección civil NO necesita más capacitaciones para desarrollar sus labores de manera efectiva",1)</f>
        <v>0</v>
      </c>
      <c r="BC4" s="8" cm="1">
        <f t="array" ref="BC4">_xlfn.IFS(P4="Actualmente considero que el número de personal para atender el trámite de anuencia de protección civil es suficiente",1,P4="Actualmente considero que el número de personal para atender el trámite de anuencia de protección civil NO es suficiente",0)</f>
        <v>1</v>
      </c>
      <c r="BD4" s="8" cm="1">
        <f t="array" ref="BD4">_xlfn.IFS(Q4="Pienso que mi desempeño es bueno",1,Q4="Pienso que mi desempeño no es ni bueno ni malo (regular)",0.5,Q4="Pienso que mi desempeño no es bueno",0)</f>
        <v>1</v>
      </c>
      <c r="BE4" s="8" cm="1">
        <f t="array" ref="BE4">_xlfn.IFS(R4="Sí",1,R4="No",0)</f>
        <v>1</v>
      </c>
      <c r="BF4" s="8" cm="1">
        <f t="array" ref="BF4">_xlfn.IFS(S4="Sí",1,S4="No",0)</f>
        <v>1</v>
      </c>
      <c r="BG4" s="8" cm="1">
        <f t="array" ref="BG4">_xlfn.IFS(T4="Sí",1,T4="No",0)</f>
        <v>0</v>
      </c>
      <c r="BH4" s="8" cm="1">
        <f t="array" ref="BH4">_xlfn.IFS(U4="Sí",1,U4="No",0)</f>
        <v>1</v>
      </c>
      <c r="BI4" s="8" cm="1">
        <f t="array" ref="BI4">_xlfn.IFS(V4="Sí",0,V4="No sé / no estoy segura (o)",0.5,V4="No",1)</f>
        <v>0</v>
      </c>
      <c r="BJ4" s="8" cm="1">
        <f t="array" ref="BJ4">_xlfn.IFS(W4="Sí",1,W4="No lo sé",0.5,W4="No",0)</f>
        <v>1</v>
      </c>
      <c r="BK4" s="8" cm="1">
        <f t="array" ref="BK4">_xlfn.IFS(X4="Es un buen ambiente de trabajo",1,X4="No estoy segura (o)",0.5,X4="Es un mal ambiente de trabajo",0)</f>
        <v>1</v>
      </c>
      <c r="BL4" s="8" cm="1">
        <f t="array" ref="BL4">_xlfn.IFS(Y4="Sí",1,Y4="No recuerdo",0.5,Y4="No",0)</f>
        <v>1</v>
      </c>
      <c r="BM4" s="8" cm="1">
        <f t="array" ref="BM4">_xlfn.IFS(Z4="De acuerdo",1,Z4="Ni de acuerdo ni en desacuerdo",0.5,Z4="En desacuerdo",0)</f>
        <v>1</v>
      </c>
      <c r="BN4" s="8" cm="1">
        <f t="array" ref="BN4">_xlfn.IFS(AA4="De acuerdo",0,AA4="Ni de acuerdo ni en desacuerdo",0.5,AA4="En desacuerdo",1)</f>
        <v>1</v>
      </c>
      <c r="BO4" s="8" cm="1">
        <f t="array" ref="BO4">_xlfn.IFS(AB4="De acuerdo",1,AB4="Ni de acuerdo ni en desacuerdo",0.5,AB4="En desacuerdo",0)</f>
        <v>1</v>
      </c>
      <c r="BP4" s="8" cm="1">
        <f t="array" ref="BP4">_xlfn.IFS(AC4="De acuerdo",1,AC4="Ni de acuerdo ni en desacuerdo",0.5,AC4="En desacuerdo",0)</f>
        <v>1</v>
      </c>
      <c r="BQ4" s="8" cm="1">
        <f t="array" ref="BQ4">_xlfn.IFS(AD4="De acuerdo",0,AD4="Ni de acuerdo ni en desacuerdo",0.5,AD4="En desacuerdo",1)</f>
        <v>1</v>
      </c>
      <c r="BR4" s="8" cm="1">
        <f t="array" ref="BR4">_xlfn.IFS(AE4="De acuerdo",0,AE4="Ni de acuerdo ni en desacuerdo",0.5,AE4="En desacuerdo",1)</f>
        <v>0.5</v>
      </c>
      <c r="BS4" s="8" cm="1">
        <f t="array" ref="BS4">_xlfn.IFS(AF4="De acuerdo",1,AF4="Ni de acuerdo ni en desacuerdo",0.5,AF4="En desacuerdo",0)</f>
        <v>1</v>
      </c>
      <c r="BT4" s="8" cm="1">
        <f t="array" ref="BT4">_xlfn.IFS(AG4="De acuerdo",1,AG4="Ni de acuerdo ni en desacuerdo",0.5,AG4="En desacuerdo",0)</f>
        <v>1</v>
      </c>
      <c r="BU4" s="8" cm="1">
        <f t="array" ref="BU4">_xlfn.IFS(AH4="De acuerdo",0,AH4="Ni de acuerdo ni en desacuerdo",0.5,AH4="En desacuerdo",1)</f>
        <v>1</v>
      </c>
      <c r="BV4" s="8" cm="1">
        <f t="array" ref="BV4">_xlfn.IFS(AI4="De acuerdo",0,AI4="Ni de acuerdo ni en desacuerdo",0.5,AI4="En desacuerdo",1)</f>
        <v>1</v>
      </c>
      <c r="BW4" s="8" cm="1">
        <f t="array" ref="BW4">_xlfn.IFS(AJ4="De acuerdo",0,AJ4="Ni de acuerdo ni en desacuerdo",0.5,AJ4="En desacuerdo",1)</f>
        <v>1</v>
      </c>
      <c r="BX4" s="8" cm="1">
        <f t="array" ref="BX4">_xlfn.IFS(AK4="De acuerdo",1,AK4="Ni de acuerdo ni en desacuerdo",0.5,AK4="En desacuerdo",0)</f>
        <v>1</v>
      </c>
      <c r="BY4" s="8" cm="1">
        <f t="array" ref="BY4">_xlfn.IFS(AL4="De acuerdo",0,AL4="Ni de acuerdo ni en desacuerdo",0.5,AL4="En desacuerdo",1)</f>
        <v>1</v>
      </c>
    </row>
    <row r="5" spans="1:77" x14ac:dyDescent="0.2">
      <c r="A5" s="17">
        <v>114503378267</v>
      </c>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N5" s="17">
        <v>114503378267</v>
      </c>
      <c r="AO5" s="8"/>
      <c r="AP5" s="8" t="e" cm="1">
        <f t="array" ref="AP5">_xlfn.IFS(C5="Mucho",1,C5="Más o menos",0.5,C5="Nada",0)</f>
        <v>#N/A</v>
      </c>
      <c r="AQ5" s="8" t="e" cm="1">
        <f t="array" ref="AQ5">_xlfn.IFS(D5="Sí",0,D5="No estoy segura/seguro",0.5,D5="No",1)</f>
        <v>#N/A</v>
      </c>
      <c r="AR5" s="8" t="e" cm="1">
        <f t="array" ref="AR5">_xlfn.IFS(E5="Sí, contamos con un área especializada",1,E5="No contamos con un área especializada",0)</f>
        <v>#N/A</v>
      </c>
      <c r="AS5" s="8" t="e" cm="1">
        <f t="array" ref="AS5">_xlfn.IFS(F5="Sí",0,F5="No sé / no estoy seguro (a)",0.5,F5="No",1)</f>
        <v>#N/A</v>
      </c>
      <c r="AT5" s="8" t="e" cm="1">
        <f t="array" ref="AT5">_xlfn.IFS(G5="Sí, creo que es necesario tener un área específica para brindar información y atender dudas",1,G5="No, creo que no es necesario ya que esa atención se puede dar directamente en la ventanilla destinada para cada trámite",0)</f>
        <v>#N/A</v>
      </c>
      <c r="AU5" s="8" t="e" cm="1">
        <f t="array" ref="AU5">_xlfn.IFS(H5="Sí",1,H5="No recuerdo",0.5,H5="No",0)</f>
        <v>#N/A</v>
      </c>
      <c r="AV5" s="8" t="e" cm="1">
        <f t="array" ref="AV5">_xlfn.IFS(I5="Sí",1,I5="No recuerdo",0.5,I5="No",0)</f>
        <v>#N/A</v>
      </c>
      <c r="AW5" s="8" t="e" cm="1">
        <f t="array" ref="AW5">_xlfn.IFS(J5="Sí",1,J5="No recuerdo",0.5,J5="No",0)</f>
        <v>#N/A</v>
      </c>
      <c r="AX5" s="8" t="e" cm="1">
        <f t="array" ref="AX5">_xlfn.IFS(K5="Sí",1,K5="No recuerdo",0.5,K5="No",0)</f>
        <v>#N/A</v>
      </c>
      <c r="AY5" s="8" t="e" cm="1">
        <f t="array" ref="AY5">_xlfn.IFS(L5="Sí",1,L5="No recuerdo",0.5,L5="No",0)</f>
        <v>#N/A</v>
      </c>
      <c r="AZ5" s="8" t="e" cm="1">
        <f t="array" ref="AZ5">_xlfn.IFS(M5="Sí",1,M5="No recuerdo",0.5,M5="No",0)</f>
        <v>#N/A</v>
      </c>
      <c r="BA5" s="8" t="e" cm="1">
        <f t="array" ref="BA5">_xlfn.IFS(N5="Sí",1,N5="No sé/ no recuerdo",0.5,N5="No",0)</f>
        <v>#N/A</v>
      </c>
      <c r="BB5" s="8" t="e" cm="1">
        <f t="array" ref="BB5">_xlfn.IFS(O5="Actualmente considero que el personal que atiende el trámite de anuencia de protección civil necesita más capacitaciones para desarrollar sus labores de manera efectiva",0,O5="Actualmente considero que el personal que atiende el trámite de anuencia de protección civil NO necesita más capacitaciones para desarrollar sus labores de manera efectiva",1)</f>
        <v>#N/A</v>
      </c>
      <c r="BC5" s="8" t="e" cm="1">
        <f t="array" ref="BC5">_xlfn.IFS(P5="Actualmente considero que el número de personal para atender el trámite de anuencia de protección civil es suficiente",1,P5="Actualmente considero que el número de personal para atender el trámite de anuencia de protección civil NO es suficiente",0)</f>
        <v>#N/A</v>
      </c>
      <c r="BD5" s="8" t="e" cm="1">
        <f t="array" ref="BD5">_xlfn.IFS(Q5="Pienso que mi desempeño es bueno",1,Q5="Pienso que mi desempeño no es ni bueno ni malo (regular)",0.5,Q5="Pienso que mi desempeño no es bueno",0)</f>
        <v>#N/A</v>
      </c>
      <c r="BE5" s="8" t="e" cm="1">
        <f t="array" ref="BE5">_xlfn.IFS(R5="Sí",1,R5="No",0)</f>
        <v>#N/A</v>
      </c>
      <c r="BF5" s="8" t="e" cm="1">
        <f t="array" ref="BF5">_xlfn.IFS(S5="Sí",1,S5="No",0)</f>
        <v>#N/A</v>
      </c>
      <c r="BG5" s="8" t="e" cm="1">
        <f t="array" ref="BG5">_xlfn.IFS(T5="Sí",1,T5="No",0)</f>
        <v>#N/A</v>
      </c>
      <c r="BH5" s="8" t="e" cm="1">
        <f t="array" ref="BH5">_xlfn.IFS(U5="Sí",1,U5="No",0)</f>
        <v>#N/A</v>
      </c>
      <c r="BI5" s="8" t="e" cm="1">
        <f t="array" ref="BI5">_xlfn.IFS(V5="Sí",0,V5="No sé / no estoy segura (o)",0.5,V5="No",1)</f>
        <v>#N/A</v>
      </c>
      <c r="BJ5" s="8" t="e" cm="1">
        <f t="array" ref="BJ5">_xlfn.IFS(W5="Sí",1,W5="No lo sé",0.5,W5="No",0)</f>
        <v>#N/A</v>
      </c>
      <c r="BK5" s="8" t="e" cm="1">
        <f t="array" ref="BK5">_xlfn.IFS(X5="Es un buen ambiente de trabajo",1,X5="No estoy segura (o)",0.5,X5="Es un mal ambiente de trabajo",0)</f>
        <v>#N/A</v>
      </c>
      <c r="BL5" s="8" t="e" cm="1">
        <f t="array" ref="BL5">_xlfn.IFS(Y5="Sí",1,Y5="No recuerdo",0.5,Y5="No",0)</f>
        <v>#N/A</v>
      </c>
      <c r="BM5" s="8" t="e" cm="1">
        <f t="array" ref="BM5">_xlfn.IFS(Z5="De acuerdo",1,Z5="Ni de acuerdo ni en desacuerdo",0.5,Z5="En desacuerdo",0)</f>
        <v>#N/A</v>
      </c>
      <c r="BN5" s="8" t="e" cm="1">
        <f t="array" ref="BN5">_xlfn.IFS(AA5="De acuerdo",0,AA5="Ni de acuerdo ni en desacuerdo",0.5,AA5="En desacuerdo",1)</f>
        <v>#N/A</v>
      </c>
      <c r="BO5" s="8" t="e" cm="1">
        <f t="array" ref="BO5">_xlfn.IFS(AB5="De acuerdo",1,AB5="Ni de acuerdo ni en desacuerdo",0.5,AB5="En desacuerdo",0)</f>
        <v>#N/A</v>
      </c>
      <c r="BP5" s="8" t="e" cm="1">
        <f t="array" ref="BP5">_xlfn.IFS(AC5="De acuerdo",1,AC5="Ni de acuerdo ni en desacuerdo",0.5,AC5="En desacuerdo",0)</f>
        <v>#N/A</v>
      </c>
      <c r="BQ5" s="8" t="e" cm="1">
        <f t="array" ref="BQ5">_xlfn.IFS(AD5="De acuerdo",0,AD5="Ni de acuerdo ni en desacuerdo",0.5,AD5="En desacuerdo",1)</f>
        <v>#N/A</v>
      </c>
      <c r="BR5" s="8" t="e" cm="1">
        <f t="array" ref="BR5">_xlfn.IFS(AE5="De acuerdo",0,AE5="Ni de acuerdo ni en desacuerdo",0.5,AE5="En desacuerdo",1)</f>
        <v>#N/A</v>
      </c>
      <c r="BS5" s="8" t="e" cm="1">
        <f t="array" ref="BS5">_xlfn.IFS(AF5="De acuerdo",1,AF5="Ni de acuerdo ni en desacuerdo",0.5,AF5="En desacuerdo",0)</f>
        <v>#N/A</v>
      </c>
      <c r="BT5" s="8" t="e" cm="1">
        <f t="array" ref="BT5">_xlfn.IFS(AG5="De acuerdo",1,AG5="Ni de acuerdo ni en desacuerdo",0.5,AG5="En desacuerdo",0)</f>
        <v>#N/A</v>
      </c>
      <c r="BU5" s="8" t="e" cm="1">
        <f t="array" ref="BU5">_xlfn.IFS(AH5="De acuerdo",0,AH5="Ni de acuerdo ni en desacuerdo",0.5,AH5="En desacuerdo",1)</f>
        <v>#N/A</v>
      </c>
      <c r="BV5" s="8" t="e" cm="1">
        <f t="array" ref="BV5">_xlfn.IFS(AI5="De acuerdo",0,AI5="Ni de acuerdo ni en desacuerdo",0.5,AI5="En desacuerdo",1)</f>
        <v>#N/A</v>
      </c>
      <c r="BW5" s="8" t="e" cm="1">
        <f t="array" ref="BW5">_xlfn.IFS(AJ5="De acuerdo",0,AJ5="Ni de acuerdo ni en desacuerdo",0.5,AJ5="En desacuerdo",1)</f>
        <v>#N/A</v>
      </c>
      <c r="BX5" s="8" t="e" cm="1">
        <f t="array" ref="BX5">_xlfn.IFS(AK5="De acuerdo",1,AK5="Ni de acuerdo ni en desacuerdo",0.5,AK5="En desacuerdo",0)</f>
        <v>#N/A</v>
      </c>
      <c r="BY5" s="8" t="e" cm="1">
        <f t="array" ref="BY5">_xlfn.IFS(AL5="De acuerdo",0,AL5="Ni de acuerdo ni en desacuerdo",0.5,AL5="En desacuerdo",1)</f>
        <v>#N/A</v>
      </c>
    </row>
    <row r="6" spans="1:77" x14ac:dyDescent="0.2">
      <c r="A6" s="17">
        <v>114494552141</v>
      </c>
      <c r="B6" s="8" t="s">
        <v>11</v>
      </c>
      <c r="C6" s="8" t="s">
        <v>116</v>
      </c>
      <c r="D6" s="8" t="s">
        <v>86</v>
      </c>
      <c r="E6" s="8" t="s">
        <v>1174</v>
      </c>
      <c r="F6" s="8" t="s">
        <v>85</v>
      </c>
      <c r="G6" s="8" t="s">
        <v>1194</v>
      </c>
      <c r="H6" s="8" t="s">
        <v>85</v>
      </c>
      <c r="I6" s="8" t="s">
        <v>85</v>
      </c>
      <c r="J6" s="8" t="s">
        <v>85</v>
      </c>
      <c r="K6" s="8" t="s">
        <v>85</v>
      </c>
      <c r="L6" s="8" t="s">
        <v>85</v>
      </c>
      <c r="M6" s="8" t="s">
        <v>163</v>
      </c>
      <c r="N6" s="8" t="s">
        <v>86</v>
      </c>
      <c r="O6" s="8" t="s">
        <v>1674</v>
      </c>
      <c r="P6" s="8" t="s">
        <v>1689</v>
      </c>
      <c r="Q6" s="8" t="s">
        <v>836</v>
      </c>
      <c r="R6" s="8" t="s">
        <v>85</v>
      </c>
      <c r="S6" s="8" t="s">
        <v>85</v>
      </c>
      <c r="T6" s="8" t="s">
        <v>86</v>
      </c>
      <c r="U6" s="8" t="s">
        <v>85</v>
      </c>
      <c r="V6" s="8" t="s">
        <v>85</v>
      </c>
      <c r="W6" s="8" t="s">
        <v>85</v>
      </c>
      <c r="X6" s="8" t="s">
        <v>844</v>
      </c>
      <c r="Y6" s="8" t="s">
        <v>85</v>
      </c>
      <c r="Z6" s="8" t="s">
        <v>847</v>
      </c>
      <c r="AA6" s="8" t="s">
        <v>848</v>
      </c>
      <c r="AB6" s="8" t="s">
        <v>847</v>
      </c>
      <c r="AC6" s="8" t="s">
        <v>847</v>
      </c>
      <c r="AD6" s="8" t="s">
        <v>848</v>
      </c>
      <c r="AE6" s="8" t="s">
        <v>848</v>
      </c>
      <c r="AF6" s="8" t="s">
        <v>847</v>
      </c>
      <c r="AG6" s="8" t="s">
        <v>847</v>
      </c>
      <c r="AH6" s="8" t="s">
        <v>870</v>
      </c>
      <c r="AI6" s="8" t="s">
        <v>847</v>
      </c>
      <c r="AJ6" s="8" t="s">
        <v>848</v>
      </c>
      <c r="AK6" s="8" t="s">
        <v>847</v>
      </c>
      <c r="AL6" s="8" t="s">
        <v>848</v>
      </c>
      <c r="AN6" s="17">
        <v>114494552141</v>
      </c>
      <c r="AO6" s="8" t="s">
        <v>11</v>
      </c>
      <c r="AP6" s="8" cm="1">
        <f t="array" ref="AP6">_xlfn.IFS(C6="Mucho",1,C6="Más o menos",0.5,C6="Nada",0)</f>
        <v>1</v>
      </c>
      <c r="AQ6" s="8" cm="1">
        <f t="array" ref="AQ6">_xlfn.IFS(D6="Sí",0,D6="No estoy segura/seguro",0.5,D6="No",1)</f>
        <v>1</v>
      </c>
      <c r="AR6" s="8" cm="1">
        <f t="array" ref="AR6">_xlfn.IFS(E6="Sí, contamos con un área especializada",1,E6="No contamos con un área especializada",0)</f>
        <v>1</v>
      </c>
      <c r="AS6" s="8" cm="1">
        <f t="array" ref="AS6">_xlfn.IFS(F6="Sí",0,F6="No sé / no estoy seguro (a)",0.5,F6="No",1)</f>
        <v>0</v>
      </c>
      <c r="AT6" s="8" cm="1">
        <f t="array" ref="AT6">_xlfn.IFS(G6="Sí, creo que es necesario tener un área específica para brindar información y atender dudas",1,G6="No, creo que no es necesario ya que esa atención se puede dar directamente en la ventanilla destinada para cada trámite",0)</f>
        <v>1</v>
      </c>
      <c r="AU6" s="8" cm="1">
        <f t="array" ref="AU6">_xlfn.IFS(H6="Sí",1,H6="No recuerdo",0.5,H6="No",0)</f>
        <v>1</v>
      </c>
      <c r="AV6" s="8" cm="1">
        <f t="array" ref="AV6">_xlfn.IFS(I6="Sí",1,I6="No recuerdo",0.5,I6="No",0)</f>
        <v>1</v>
      </c>
      <c r="AW6" s="8" cm="1">
        <f t="array" ref="AW6">_xlfn.IFS(J6="Sí",1,J6="No recuerdo",0.5,J6="No",0)</f>
        <v>1</v>
      </c>
      <c r="AX6" s="8" cm="1">
        <f t="array" ref="AX6">_xlfn.IFS(K6="Sí",1,K6="No recuerdo",0.5,K6="No",0)</f>
        <v>1</v>
      </c>
      <c r="AY6" s="8" cm="1">
        <f t="array" ref="AY6">_xlfn.IFS(L6="Sí",1,L6="No recuerdo",0.5,L6="No",0)</f>
        <v>1</v>
      </c>
      <c r="AZ6" s="8" cm="1">
        <f t="array" ref="AZ6">_xlfn.IFS(M6="Sí",1,M6="No recuerdo",0.5,M6="No",0)</f>
        <v>0.5</v>
      </c>
      <c r="BA6" s="8" cm="1">
        <f t="array" ref="BA6">_xlfn.IFS(N6="Sí",1,N6="No sé/ no recuerdo",0.5,N6="No",0)</f>
        <v>0</v>
      </c>
      <c r="BB6" s="8" cm="1">
        <f t="array" ref="BB6">_xlfn.IFS(O6="Actualmente considero que el personal que atiende el trámite de anuencia de protección civil necesita más capacitaciones para desarrollar sus labores de manera efectiva",0,O6="Actualmente considero que el personal que atiende el trámite de anuencia de protección civil NO necesita más capacitaciones para desarrollar sus labores de manera efectiva",1)</f>
        <v>0</v>
      </c>
      <c r="BC6" s="8" cm="1">
        <f t="array" ref="BC6">_xlfn.IFS(P6="Actualmente considero que el número de personal para atender el trámite de anuencia de protección civil es suficiente",1,P6="Actualmente considero que el número de personal para atender el trámite de anuencia de protección civil NO es suficiente",0)</f>
        <v>0</v>
      </c>
      <c r="BD6" s="8" cm="1">
        <f t="array" ref="BD6">_xlfn.IFS(Q6="Pienso que mi desempeño es bueno",1,Q6="Pienso que mi desempeño no es ni bueno ni malo (regular)",0.5,Q6="Pienso que mi desempeño no es bueno",0)</f>
        <v>1</v>
      </c>
      <c r="BE6" s="8" cm="1">
        <f t="array" ref="BE6">_xlfn.IFS(R6="Sí",1,R6="No",0)</f>
        <v>1</v>
      </c>
      <c r="BF6" s="8" cm="1">
        <f t="array" ref="BF6">_xlfn.IFS(S6="Sí",1,S6="No",0)</f>
        <v>1</v>
      </c>
      <c r="BG6" s="8" cm="1">
        <f t="array" ref="BG6">_xlfn.IFS(T6="Sí",1,T6="No",0)</f>
        <v>0</v>
      </c>
      <c r="BH6" s="8" cm="1">
        <f t="array" ref="BH6">_xlfn.IFS(U6="Sí",1,U6="No",0)</f>
        <v>1</v>
      </c>
      <c r="BI6" s="8" cm="1">
        <f t="array" ref="BI6">_xlfn.IFS(V6="Sí",0,V6="No sé / no estoy segura (o)",0.5,V6="No",1)</f>
        <v>0</v>
      </c>
      <c r="BJ6" s="8" cm="1">
        <f t="array" ref="BJ6">_xlfn.IFS(W6="Sí",1,W6="No lo sé",0.5,W6="No",0)</f>
        <v>1</v>
      </c>
      <c r="BK6" s="8" cm="1">
        <f t="array" ref="BK6">_xlfn.IFS(X6="Es un buen ambiente de trabajo",1,X6="No estoy segura (o)",0.5,X6="Es un mal ambiente de trabajo",0)</f>
        <v>1</v>
      </c>
      <c r="BL6" s="8" cm="1">
        <f t="array" ref="BL6">_xlfn.IFS(Y6="Sí",1,Y6="No recuerdo",0.5,Y6="No",0)</f>
        <v>1</v>
      </c>
      <c r="BM6" s="8" cm="1">
        <f t="array" ref="BM6">_xlfn.IFS(Z6="De acuerdo",1,Z6="Ni de acuerdo ni en desacuerdo",0.5,Z6="En desacuerdo",0)</f>
        <v>1</v>
      </c>
      <c r="BN6" s="8" cm="1">
        <f t="array" ref="BN6">_xlfn.IFS(AA6="De acuerdo",0,AA6="Ni de acuerdo ni en desacuerdo",0.5,AA6="En desacuerdo",1)</f>
        <v>1</v>
      </c>
      <c r="BO6" s="8" cm="1">
        <f t="array" ref="BO6">_xlfn.IFS(AB6="De acuerdo",1,AB6="Ni de acuerdo ni en desacuerdo",0.5,AB6="En desacuerdo",0)</f>
        <v>1</v>
      </c>
      <c r="BP6" s="8" cm="1">
        <f t="array" ref="BP6">_xlfn.IFS(AC6="De acuerdo",1,AC6="Ni de acuerdo ni en desacuerdo",0.5,AC6="En desacuerdo",0)</f>
        <v>1</v>
      </c>
      <c r="BQ6" s="8" cm="1">
        <f t="array" ref="BQ6">_xlfn.IFS(AD6="De acuerdo",0,AD6="Ni de acuerdo ni en desacuerdo",0.5,AD6="En desacuerdo",1)</f>
        <v>1</v>
      </c>
      <c r="BR6" s="8" cm="1">
        <f t="array" ref="BR6">_xlfn.IFS(AE6="De acuerdo",0,AE6="Ni de acuerdo ni en desacuerdo",0.5,AE6="En desacuerdo",1)</f>
        <v>1</v>
      </c>
      <c r="BS6" s="8" cm="1">
        <f t="array" ref="BS6">_xlfn.IFS(AF6="De acuerdo",1,AF6="Ni de acuerdo ni en desacuerdo",0.5,AF6="En desacuerdo",0)</f>
        <v>1</v>
      </c>
      <c r="BT6" s="8" cm="1">
        <f t="array" ref="BT6">_xlfn.IFS(AG6="De acuerdo",1,AG6="Ni de acuerdo ni en desacuerdo",0.5,AG6="En desacuerdo",0)</f>
        <v>1</v>
      </c>
      <c r="BU6" s="8" cm="1">
        <f t="array" ref="BU6">_xlfn.IFS(AH6="De acuerdo",0,AH6="Ni de acuerdo ni en desacuerdo",0.5,AH6="En desacuerdo",1)</f>
        <v>0.5</v>
      </c>
      <c r="BV6" s="8" cm="1">
        <f t="array" ref="BV6">_xlfn.IFS(AI6="De acuerdo",0,AI6="Ni de acuerdo ni en desacuerdo",0.5,AI6="En desacuerdo",1)</f>
        <v>0</v>
      </c>
      <c r="BW6" s="8" cm="1">
        <f t="array" ref="BW6">_xlfn.IFS(AJ6="De acuerdo",0,AJ6="Ni de acuerdo ni en desacuerdo",0.5,AJ6="En desacuerdo",1)</f>
        <v>1</v>
      </c>
      <c r="BX6" s="8" cm="1">
        <f t="array" ref="BX6">_xlfn.IFS(AK6="De acuerdo",1,AK6="Ni de acuerdo ni en desacuerdo",0.5,AK6="En desacuerdo",0)</f>
        <v>1</v>
      </c>
      <c r="BY6" s="8" cm="1">
        <f t="array" ref="BY6">_xlfn.IFS(AL6="De acuerdo",0,AL6="Ni de acuerdo ni en desacuerdo",0.5,AL6="En desacuerdo",1)</f>
        <v>1</v>
      </c>
    </row>
    <row r="7" spans="1:77" x14ac:dyDescent="0.2">
      <c r="A7" s="67">
        <v>114493840204</v>
      </c>
      <c r="B7" s="68" t="s">
        <v>267</v>
      </c>
      <c r="C7" s="68" t="s">
        <v>116</v>
      </c>
      <c r="D7" s="68" t="s">
        <v>851</v>
      </c>
      <c r="E7" s="68" t="s">
        <v>1246</v>
      </c>
      <c r="F7" s="68"/>
      <c r="G7" s="68" t="s">
        <v>1194</v>
      </c>
      <c r="H7" s="68" t="s">
        <v>86</v>
      </c>
      <c r="I7" s="68" t="s">
        <v>86</v>
      </c>
      <c r="J7" s="68" t="s">
        <v>163</v>
      </c>
      <c r="K7" s="68" t="s">
        <v>85</v>
      </c>
      <c r="L7" s="68" t="s">
        <v>85</v>
      </c>
      <c r="M7" s="68" t="s">
        <v>85</v>
      </c>
      <c r="N7" s="68" t="s">
        <v>86</v>
      </c>
      <c r="O7" s="68" t="s">
        <v>1695</v>
      </c>
      <c r="P7" s="68" t="s">
        <v>1675</v>
      </c>
      <c r="Q7" s="68" t="s">
        <v>836</v>
      </c>
      <c r="R7" s="68" t="s">
        <v>86</v>
      </c>
      <c r="S7" s="68" t="s">
        <v>86</v>
      </c>
      <c r="T7" s="68" t="s">
        <v>85</v>
      </c>
      <c r="U7" s="68" t="s">
        <v>85</v>
      </c>
      <c r="V7" s="68" t="s">
        <v>85</v>
      </c>
      <c r="W7" s="68" t="s">
        <v>86</v>
      </c>
      <c r="X7" s="68" t="s">
        <v>844</v>
      </c>
      <c r="Y7" s="68" t="s">
        <v>85</v>
      </c>
      <c r="Z7" s="68" t="s">
        <v>847</v>
      </c>
      <c r="AA7" s="68" t="s">
        <v>848</v>
      </c>
      <c r="AB7" s="68" t="s">
        <v>847</v>
      </c>
      <c r="AC7" s="68" t="s">
        <v>847</v>
      </c>
      <c r="AD7" s="68" t="s">
        <v>848</v>
      </c>
      <c r="AE7" s="68" t="s">
        <v>848</v>
      </c>
      <c r="AF7" s="68" t="s">
        <v>847</v>
      </c>
      <c r="AG7" s="68" t="s">
        <v>847</v>
      </c>
      <c r="AH7" s="68" t="s">
        <v>847</v>
      </c>
      <c r="AI7" s="68" t="s">
        <v>870</v>
      </c>
      <c r="AJ7" s="68" t="s">
        <v>847</v>
      </c>
      <c r="AK7" s="68" t="s">
        <v>847</v>
      </c>
      <c r="AL7" s="68" t="s">
        <v>848</v>
      </c>
      <c r="AN7" s="67">
        <v>114493840204</v>
      </c>
      <c r="AO7" s="68" t="s">
        <v>267</v>
      </c>
      <c r="AP7" s="68" cm="1">
        <f t="array" ref="AP7">_xlfn.IFS(C7="Mucho",1,C7="Más o menos",0.5,C7="Nada",0)</f>
        <v>1</v>
      </c>
      <c r="AQ7" s="68" cm="1">
        <f t="array" ref="AQ7">_xlfn.IFS(D7="Sí",0,D7="No estoy segura/seguro",0.5,D7="No",1)</f>
        <v>0.5</v>
      </c>
      <c r="AR7" s="68" cm="1">
        <f t="array" ref="AR7">_xlfn.IFS(E7="Sí, contamos con un área especializada",1,E7="No contamos con un área especializada",0)</f>
        <v>0</v>
      </c>
      <c r="AS7" s="68">
        <v>0</v>
      </c>
      <c r="AT7" s="68" cm="1">
        <f t="array" ref="AT7">_xlfn.IFS(G7="Sí, creo que es necesario tener un área específica para brindar información y atender dudas",1,G7="No, creo que no es necesario ya que esa atención se puede dar directamente en la ventanilla destinada para cada trámite",0)</f>
        <v>1</v>
      </c>
      <c r="AU7" s="68" cm="1">
        <f t="array" ref="AU7">_xlfn.IFS(H7="Sí",1,H7="No recuerdo",0.5,H7="No",0)</f>
        <v>0</v>
      </c>
      <c r="AV7" s="68" cm="1">
        <f t="array" ref="AV7">_xlfn.IFS(I7="Sí",1,I7="No recuerdo",0.5,I7="No",0)</f>
        <v>0</v>
      </c>
      <c r="AW7" s="68" cm="1">
        <f t="array" ref="AW7">_xlfn.IFS(J7="Sí",1,J7="No recuerdo",0.5,J7="No",0)</f>
        <v>0.5</v>
      </c>
      <c r="AX7" s="68" cm="1">
        <f t="array" ref="AX7">_xlfn.IFS(K7="Sí",1,K7="No recuerdo",0.5,K7="No",0)</f>
        <v>1</v>
      </c>
      <c r="AY7" s="68" cm="1">
        <f t="array" ref="AY7">_xlfn.IFS(L7="Sí",1,L7="No recuerdo",0.5,L7="No",0)</f>
        <v>1</v>
      </c>
      <c r="AZ7" s="68" cm="1">
        <f t="array" ref="AZ7">_xlfn.IFS(M7="Sí",1,M7="No recuerdo",0.5,M7="No",0)</f>
        <v>1</v>
      </c>
      <c r="BA7" s="68" cm="1">
        <f t="array" ref="BA7">_xlfn.IFS(N7="Sí",1,N7="No sé/ no recuerdo",0.5,N7="No",0)</f>
        <v>0</v>
      </c>
      <c r="BB7" s="8" cm="1">
        <f t="array" ref="BB7">_xlfn.IFS(O7="Actualmente considero que el personal que atiende el trámite de anuencia de protección civil necesita más capacitaciones para desarrollar sus labores de manera efectiva",0,O7="Actualmente considero que el personal que atiende el trámite de anuencia de protección civil NO necesita más capacitaciones para desarrollar sus labores de manera efectiva",1)</f>
        <v>1</v>
      </c>
      <c r="BC7" s="8" cm="1">
        <f t="array" ref="BC7">_xlfn.IFS(P7="Actualmente considero que el número de personal para atender el trámite de anuencia de protección civil es suficiente",1,P7="Actualmente considero que el número de personal para atender el trámite de anuencia de protección civil NO es suficiente",0)</f>
        <v>1</v>
      </c>
      <c r="BD7" s="68" cm="1">
        <f t="array" ref="BD7">_xlfn.IFS(Q7="Pienso que mi desempeño es bueno",1,Q7="Pienso que mi desempeño no es ni bueno ni malo (regular)",0.5,Q7="Pienso que mi desempeño no es bueno",0)</f>
        <v>1</v>
      </c>
      <c r="BE7" s="68" cm="1">
        <f t="array" ref="BE7">_xlfn.IFS(R7="Sí",1,R7="No",0)</f>
        <v>0</v>
      </c>
      <c r="BF7" s="68" cm="1">
        <f t="array" ref="BF7">_xlfn.IFS(S7="Sí",1,S7="No",0)</f>
        <v>0</v>
      </c>
      <c r="BG7" s="68" cm="1">
        <f t="array" ref="BG7">_xlfn.IFS(T7="Sí",1,T7="No",0)</f>
        <v>1</v>
      </c>
      <c r="BH7" s="68" cm="1">
        <f t="array" ref="BH7">_xlfn.IFS(U7="Sí",1,U7="No",0)</f>
        <v>1</v>
      </c>
      <c r="BI7" s="68" cm="1">
        <f t="array" ref="BI7">_xlfn.IFS(V7="Sí",0,V7="No sé / no estoy segura (o)",0.5,V7="No",1)</f>
        <v>0</v>
      </c>
      <c r="BJ7" s="68" cm="1">
        <f t="array" ref="BJ7">_xlfn.IFS(W7="Sí",1,W7="No lo sé",0.5,W7="No",0)</f>
        <v>0</v>
      </c>
      <c r="BK7" s="68" cm="1">
        <f t="array" ref="BK7">_xlfn.IFS(X7="Es un buen ambiente de trabajo",1,X7="No estoy segura (o)",0.5,X7="Es un mal ambiente de trabajo",0)</f>
        <v>1</v>
      </c>
      <c r="BL7" s="68" cm="1">
        <f t="array" ref="BL7">_xlfn.IFS(Y7="Sí",1,Y7="No recuerdo",0.5,Y7="No",0)</f>
        <v>1</v>
      </c>
      <c r="BM7" s="68" cm="1">
        <f t="array" ref="BM7">_xlfn.IFS(Z7="De acuerdo",1,Z7="Ni de acuerdo ni en desacuerdo",0.5,Z7="En desacuerdo",0)</f>
        <v>1</v>
      </c>
      <c r="BN7" s="68" cm="1">
        <f t="array" ref="BN7">_xlfn.IFS(AA7="De acuerdo",0,AA7="Ni de acuerdo ni en desacuerdo",0.5,AA7="En desacuerdo",1)</f>
        <v>1</v>
      </c>
      <c r="BO7" s="68" cm="1">
        <f t="array" ref="BO7">_xlfn.IFS(AB7="De acuerdo",1,AB7="Ni de acuerdo ni en desacuerdo",0.5,AB7="En desacuerdo",0)</f>
        <v>1</v>
      </c>
      <c r="BP7" s="68" cm="1">
        <f t="array" ref="BP7">_xlfn.IFS(AC7="De acuerdo",1,AC7="Ni de acuerdo ni en desacuerdo",0.5,AC7="En desacuerdo",0)</f>
        <v>1</v>
      </c>
      <c r="BQ7" s="68" cm="1">
        <f t="array" ref="BQ7">_xlfn.IFS(AD7="De acuerdo",0,AD7="Ni de acuerdo ni en desacuerdo",0.5,AD7="En desacuerdo",1)</f>
        <v>1</v>
      </c>
      <c r="BR7" s="68" cm="1">
        <f t="array" ref="BR7">_xlfn.IFS(AE7="De acuerdo",0,AE7="Ni de acuerdo ni en desacuerdo",0.5,AE7="En desacuerdo",1)</f>
        <v>1</v>
      </c>
      <c r="BS7" s="68" cm="1">
        <f t="array" ref="BS7">_xlfn.IFS(AF7="De acuerdo",1,AF7="Ni de acuerdo ni en desacuerdo",0.5,AF7="En desacuerdo",0)</f>
        <v>1</v>
      </c>
      <c r="BT7" s="68" cm="1">
        <f t="array" ref="BT7">_xlfn.IFS(AG7="De acuerdo",1,AG7="Ni de acuerdo ni en desacuerdo",0.5,AG7="En desacuerdo",0)</f>
        <v>1</v>
      </c>
      <c r="BU7" s="68" cm="1">
        <f t="array" ref="BU7">_xlfn.IFS(AH7="De acuerdo",0,AH7="Ni de acuerdo ni en desacuerdo",0.5,AH7="En desacuerdo",1)</f>
        <v>0</v>
      </c>
      <c r="BV7" s="68" cm="1">
        <f t="array" ref="BV7">_xlfn.IFS(AI7="De acuerdo",0,AI7="Ni de acuerdo ni en desacuerdo",0.5,AI7="En desacuerdo",1)</f>
        <v>0.5</v>
      </c>
      <c r="BW7" s="68" cm="1">
        <f t="array" ref="BW7">_xlfn.IFS(AJ7="De acuerdo",0,AJ7="Ni de acuerdo ni en desacuerdo",0.5,AJ7="En desacuerdo",1)</f>
        <v>0</v>
      </c>
      <c r="BX7" s="68" cm="1">
        <f t="array" ref="BX7">_xlfn.IFS(AK7="De acuerdo",1,AK7="Ni de acuerdo ni en desacuerdo",0.5,AK7="En desacuerdo",0)</f>
        <v>1</v>
      </c>
      <c r="BY7" s="68" cm="1">
        <f t="array" ref="BY7">_xlfn.IFS(AL7="De acuerdo",0,AL7="Ni de acuerdo ni en desacuerdo",0.5,AL7="En desacuerdo",1)</f>
        <v>1</v>
      </c>
    </row>
    <row r="8" spans="1:77" x14ac:dyDescent="0.2">
      <c r="A8" s="17">
        <v>114492074875</v>
      </c>
      <c r="B8" s="8" t="s">
        <v>15</v>
      </c>
      <c r="C8" s="8" t="s">
        <v>116</v>
      </c>
      <c r="D8" s="8" t="s">
        <v>86</v>
      </c>
      <c r="E8" s="8" t="s">
        <v>1246</v>
      </c>
      <c r="F8" s="8"/>
      <c r="G8" s="8" t="s">
        <v>1176</v>
      </c>
      <c r="H8" s="8" t="s">
        <v>86</v>
      </c>
      <c r="I8" s="8" t="s">
        <v>86</v>
      </c>
      <c r="J8" s="8" t="s">
        <v>86</v>
      </c>
      <c r="K8" s="8" t="s">
        <v>86</v>
      </c>
      <c r="L8" s="8" t="s">
        <v>86</v>
      </c>
      <c r="M8" s="8" t="s">
        <v>86</v>
      </c>
      <c r="N8" s="8" t="s">
        <v>86</v>
      </c>
      <c r="O8" s="8" t="s">
        <v>1674</v>
      </c>
      <c r="P8" s="8" t="s">
        <v>1689</v>
      </c>
      <c r="Q8" s="8" t="s">
        <v>836</v>
      </c>
      <c r="R8" s="8" t="s">
        <v>85</v>
      </c>
      <c r="S8" s="8" t="s">
        <v>85</v>
      </c>
      <c r="T8" s="8" t="s">
        <v>86</v>
      </c>
      <c r="U8" s="8" t="s">
        <v>85</v>
      </c>
      <c r="V8" s="8" t="s">
        <v>1195</v>
      </c>
      <c r="W8" s="8" t="s">
        <v>1700</v>
      </c>
      <c r="X8" s="8" t="s">
        <v>178</v>
      </c>
      <c r="Y8" s="8" t="s">
        <v>163</v>
      </c>
      <c r="Z8" s="8" t="s">
        <v>870</v>
      </c>
      <c r="AA8" s="8" t="s">
        <v>870</v>
      </c>
      <c r="AB8" s="8" t="s">
        <v>870</v>
      </c>
      <c r="AC8" s="8" t="s">
        <v>870</v>
      </c>
      <c r="AD8" s="8" t="s">
        <v>848</v>
      </c>
      <c r="AE8" s="8" t="s">
        <v>848</v>
      </c>
      <c r="AF8" s="8" t="s">
        <v>848</v>
      </c>
      <c r="AG8" s="8" t="s">
        <v>848</v>
      </c>
      <c r="AH8" s="8" t="s">
        <v>848</v>
      </c>
      <c r="AI8" s="8" t="s">
        <v>848</v>
      </c>
      <c r="AJ8" s="8" t="s">
        <v>848</v>
      </c>
      <c r="AK8" s="8" t="s">
        <v>847</v>
      </c>
      <c r="AL8" s="8" t="s">
        <v>848</v>
      </c>
      <c r="AM8" s="70"/>
      <c r="AN8" s="17">
        <v>114492074875</v>
      </c>
      <c r="AO8" s="8" t="s">
        <v>15</v>
      </c>
      <c r="AP8" s="8" cm="1">
        <f t="array" ref="AP8">_xlfn.IFS(C8="Mucho",1,C8="Más o menos",0.5,C8="Nada",0)</f>
        <v>1</v>
      </c>
      <c r="AQ8" s="8" cm="1">
        <f t="array" ref="AQ8">_xlfn.IFS(D8="Sí",0,D8="No estoy segura/seguro",0.5,D8="No",1)</f>
        <v>1</v>
      </c>
      <c r="AR8" s="8" cm="1">
        <f t="array" ref="AR8">_xlfn.IFS(E8="Sí, contamos con un área especializada",1,E8="No contamos con un área especializada",0)</f>
        <v>0</v>
      </c>
      <c r="AS8" s="8">
        <v>0</v>
      </c>
      <c r="AT8" s="8" cm="1">
        <f t="array" ref="AT8">_xlfn.IFS(G8="Sí, creo que es necesario tener un área específica para brindar información y atender dudas",1,G8="No, creo que no es necesario ya que esa atención se puede dar directamente en la ventanilla destinada para cada trámite",0)</f>
        <v>0</v>
      </c>
      <c r="AU8" s="8" cm="1">
        <f t="array" ref="AU8">_xlfn.IFS(H8="Sí",1,H8="No recuerdo",0.5,H8="No",0)</f>
        <v>0</v>
      </c>
      <c r="AV8" s="8" cm="1">
        <f t="array" ref="AV8">_xlfn.IFS(I8="Sí",1,I8="No recuerdo",0.5,I8="No",0)</f>
        <v>0</v>
      </c>
      <c r="AW8" s="8" cm="1">
        <f t="array" ref="AW8">_xlfn.IFS(J8="Sí",1,J8="No recuerdo",0.5,J8="No",0)</f>
        <v>0</v>
      </c>
      <c r="AX8" s="8" cm="1">
        <f t="array" ref="AX8">_xlfn.IFS(K8="Sí",1,K8="No recuerdo",0.5,K8="No",0)</f>
        <v>0</v>
      </c>
      <c r="AY8" s="8" cm="1">
        <f t="array" ref="AY8">_xlfn.IFS(L8="Sí",1,L8="No recuerdo",0.5,L8="No",0)</f>
        <v>0</v>
      </c>
      <c r="AZ8" s="8" cm="1">
        <f t="array" ref="AZ8">_xlfn.IFS(M8="Sí",1,M8="No recuerdo",0.5,M8="No",0)</f>
        <v>0</v>
      </c>
      <c r="BA8" s="8" cm="1">
        <f t="array" ref="BA8">_xlfn.IFS(N8="Sí",1,N8="No sé/ no recuerdo",0.5,N8="No",0)</f>
        <v>0</v>
      </c>
      <c r="BB8" s="8" cm="1">
        <f t="array" ref="BB8">_xlfn.IFS(O8="Actualmente considero que el personal que atiende el trámite de anuencia de protección civil necesita más capacitaciones para desarrollar sus labores de manera efectiva",0,O8="Actualmente considero que el personal que atiende el trámite de anuencia de protección civil NO necesita más capacitaciones para desarrollar sus labores de manera efectiva",1)</f>
        <v>0</v>
      </c>
      <c r="BC8" s="8" cm="1">
        <f t="array" ref="BC8">_xlfn.IFS(P8="Actualmente considero que el número de personal para atender el trámite de anuencia de protección civil es suficiente",1,P8="Actualmente considero que el número de personal para atender el trámite de anuencia de protección civil NO es suficiente",0)</f>
        <v>0</v>
      </c>
      <c r="BD8" s="8" cm="1">
        <f t="array" ref="BD8">_xlfn.IFS(Q8="Pienso que mi desempeño es bueno",1,Q8="Pienso que mi desempeño no es ni bueno ni malo (regular)",0.5,Q8="Pienso que mi desempeño no es bueno",0)</f>
        <v>1</v>
      </c>
      <c r="BE8" s="8" cm="1">
        <f t="array" ref="BE8">_xlfn.IFS(R8="Sí",1,R8="No",0)</f>
        <v>1</v>
      </c>
      <c r="BF8" s="8" cm="1">
        <f t="array" ref="BF8">_xlfn.IFS(S8="Sí",1,S8="No",0)</f>
        <v>1</v>
      </c>
      <c r="BG8" s="8" cm="1">
        <f t="array" ref="BG8">_xlfn.IFS(T8="Sí",1,T8="No",0)</f>
        <v>0</v>
      </c>
      <c r="BH8" s="8" cm="1">
        <f t="array" ref="BH8">_xlfn.IFS(U8="Sí",1,U8="No",0)</f>
        <v>1</v>
      </c>
      <c r="BI8" s="8" cm="1">
        <f t="array" ref="BI8">_xlfn.IFS(V8="Sí",0,V8="No sé / no estoy segura (o)",0.5,V8="No",1)</f>
        <v>0.5</v>
      </c>
      <c r="BJ8" s="8" cm="1">
        <f t="array" ref="BJ8">_xlfn.IFS(W8="Sí",1,W8="No lo sé",0.5,W8="No",0)</f>
        <v>0.5</v>
      </c>
      <c r="BK8" s="8" cm="1">
        <f t="array" ref="BK8">_xlfn.IFS(X8="Es un buen ambiente de trabajo",1,X8="No estoy segura (o)",0.5,X8="Es un mal ambiente de trabajo",0)</f>
        <v>0.5</v>
      </c>
      <c r="BL8" s="8" cm="1">
        <f t="array" ref="BL8">_xlfn.IFS(Y8="Sí",1,Y8="No recuerdo",0.5,Y8="No",0)</f>
        <v>0.5</v>
      </c>
      <c r="BM8" s="8" cm="1">
        <f t="array" ref="BM8">_xlfn.IFS(Z8="De acuerdo",1,Z8="Ni de acuerdo ni en desacuerdo",0.5,Z8="En desacuerdo",0)</f>
        <v>0.5</v>
      </c>
      <c r="BN8" s="8" cm="1">
        <f t="array" ref="BN8">_xlfn.IFS(AA8="De acuerdo",0,AA8="Ni de acuerdo ni en desacuerdo",0.5,AA8="En desacuerdo",1)</f>
        <v>0.5</v>
      </c>
      <c r="BO8" s="8" cm="1">
        <f t="array" ref="BO8">_xlfn.IFS(AB8="De acuerdo",1,AB8="Ni de acuerdo ni en desacuerdo",0.5,AB8="En desacuerdo",0)</f>
        <v>0.5</v>
      </c>
      <c r="BP8" s="8" cm="1">
        <f t="array" ref="BP8">_xlfn.IFS(AC8="De acuerdo",1,AC8="Ni de acuerdo ni en desacuerdo",0.5,AC8="En desacuerdo",0)</f>
        <v>0.5</v>
      </c>
      <c r="BQ8" s="8" cm="1">
        <f t="array" ref="BQ8">_xlfn.IFS(AD8="De acuerdo",0,AD8="Ni de acuerdo ni en desacuerdo",0.5,AD8="En desacuerdo",1)</f>
        <v>1</v>
      </c>
      <c r="BR8" s="8" cm="1">
        <f t="array" ref="BR8">_xlfn.IFS(AE8="De acuerdo",0,AE8="Ni de acuerdo ni en desacuerdo",0.5,AE8="En desacuerdo",1)</f>
        <v>1</v>
      </c>
      <c r="BS8" s="8" cm="1">
        <f t="array" ref="BS8">_xlfn.IFS(AF8="De acuerdo",1,AF8="Ni de acuerdo ni en desacuerdo",0.5,AF8="En desacuerdo",0)</f>
        <v>0</v>
      </c>
      <c r="BT8" s="8" cm="1">
        <f t="array" ref="BT8">_xlfn.IFS(AG8="De acuerdo",1,AG8="Ni de acuerdo ni en desacuerdo",0.5,AG8="En desacuerdo",0)</f>
        <v>0</v>
      </c>
      <c r="BU8" s="8" cm="1">
        <f t="array" ref="BU8">_xlfn.IFS(AH8="De acuerdo",0,AH8="Ni de acuerdo ni en desacuerdo",0.5,AH8="En desacuerdo",1)</f>
        <v>1</v>
      </c>
      <c r="BV8" s="8" cm="1">
        <f t="array" ref="BV8">_xlfn.IFS(AI8="De acuerdo",0,AI8="Ni de acuerdo ni en desacuerdo",0.5,AI8="En desacuerdo",1)</f>
        <v>1</v>
      </c>
      <c r="BW8" s="8" cm="1">
        <f t="array" ref="BW8">_xlfn.IFS(AJ8="De acuerdo",0,AJ8="Ni de acuerdo ni en desacuerdo",0.5,AJ8="En desacuerdo",1)</f>
        <v>1</v>
      </c>
      <c r="BX8" s="8" cm="1">
        <f t="array" ref="BX8">_xlfn.IFS(AK8="De acuerdo",1,AK8="Ni de acuerdo ni en desacuerdo",0.5,AK8="En desacuerdo",0)</f>
        <v>1</v>
      </c>
      <c r="BY8" s="8" cm="1">
        <f t="array" ref="BY8">_xlfn.IFS(AL8="De acuerdo",0,AL8="Ni de acuerdo ni en desacuerdo",0.5,AL8="En desacuerdo",1)</f>
        <v>1</v>
      </c>
    </row>
    <row r="9" spans="1:77" x14ac:dyDescent="0.2">
      <c r="A9" s="69"/>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N9" s="71"/>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row>
    <row r="10" spans="1:77" x14ac:dyDescent="0.2">
      <c r="A10" s="69"/>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N10" s="71"/>
      <c r="AO10" s="34"/>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row>
    <row r="11" spans="1:77" x14ac:dyDescent="0.2">
      <c r="A11" s="69"/>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N11" s="71"/>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row>
    <row r="12" spans="1:77" x14ac:dyDescent="0.2">
      <c r="A12" s="69"/>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N12" s="71"/>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row>
    <row r="13" spans="1:77" x14ac:dyDescent="0.2">
      <c r="A13" s="69"/>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N13" s="71"/>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row>
    <row r="14" spans="1:77" x14ac:dyDescent="0.2">
      <c r="A14" s="69"/>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N14" s="71"/>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row>
    <row r="15" spans="1:77" x14ac:dyDescent="0.2">
      <c r="A15" s="6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N15" s="71"/>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row>
    <row r="16" spans="1:77" x14ac:dyDescent="0.2">
      <c r="A16" s="6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N16" s="71"/>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row>
    <row r="17" spans="1:77" x14ac:dyDescent="0.2">
      <c r="A17" s="6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N17" s="71"/>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row>
    <row r="18" spans="1:77" x14ac:dyDescent="0.2">
      <c r="A18" s="69"/>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N18" s="71"/>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row>
    <row r="19" spans="1:77" x14ac:dyDescent="0.2">
      <c r="A19" s="69"/>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N19" s="71"/>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row>
  </sheetData>
  <pageMargins left="0.7" right="0.7" top="0.75" bottom="0.75" header="0.3" footer="0.3"/>
  <ignoredErrors>
    <ignoredError sqref="BX2:BX4 BX6:BX8 BN2:BN4 BN6:BN8" formula="1"/>
    <ignoredError sqref="BX5 BN5" evalError="1" formula="1"/>
    <ignoredError sqref="AP5:BM5 BY5 BO5:BW5" evalError="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95985-63A7-F240-8E4E-8F2142A3EB5B}">
  <sheetPr codeName="Hoja24"/>
  <dimension ref="A1:EW53"/>
  <sheetViews>
    <sheetView workbookViewId="0"/>
  </sheetViews>
  <sheetFormatPr baseColWidth="10" defaultColWidth="8.83203125" defaultRowHeight="15" x14ac:dyDescent="0.2"/>
  <cols>
    <col min="1" max="16384" width="8.83203125" style="5"/>
  </cols>
  <sheetData>
    <row r="1" spans="1:153" s="4" customFormat="1" ht="14" customHeight="1" x14ac:dyDescent="0.15">
      <c r="A1" s="4" t="s">
        <v>17</v>
      </c>
      <c r="B1" s="4" t="s">
        <v>18</v>
      </c>
      <c r="C1" s="4" t="s">
        <v>19</v>
      </c>
      <c r="D1" s="4" t="s">
        <v>20</v>
      </c>
      <c r="E1" s="4" t="s">
        <v>21</v>
      </c>
      <c r="F1" s="4" t="s">
        <v>22</v>
      </c>
      <c r="G1" s="4" t="s">
        <v>23</v>
      </c>
      <c r="H1" s="4" t="s">
        <v>24</v>
      </c>
      <c r="I1" s="4" t="s">
        <v>25</v>
      </c>
      <c r="J1" s="73" t="s">
        <v>1716</v>
      </c>
      <c r="L1" s="4" t="s">
        <v>1717</v>
      </c>
      <c r="M1" s="4" t="s">
        <v>1355</v>
      </c>
      <c r="P1" s="4" t="s">
        <v>1356</v>
      </c>
      <c r="V1" s="4" t="s">
        <v>1357</v>
      </c>
      <c r="W1" s="4" t="s">
        <v>1358</v>
      </c>
      <c r="AB1" s="4" t="s">
        <v>1359</v>
      </c>
      <c r="AG1" s="4" t="s">
        <v>1360</v>
      </c>
      <c r="AK1" s="4" t="s">
        <v>1361</v>
      </c>
      <c r="AO1" s="4" t="s">
        <v>1718</v>
      </c>
      <c r="AR1" s="4" t="s">
        <v>1363</v>
      </c>
      <c r="AS1" s="4" t="s">
        <v>1364</v>
      </c>
      <c r="AZ1" s="4" t="s">
        <v>1719</v>
      </c>
      <c r="BB1" s="4" t="s">
        <v>1720</v>
      </c>
      <c r="BC1" s="4" t="s">
        <v>1721</v>
      </c>
      <c r="BI1" s="4" t="s">
        <v>1722</v>
      </c>
      <c r="BO1" s="4" t="s">
        <v>1723</v>
      </c>
      <c r="BQ1" s="4" t="s">
        <v>1724</v>
      </c>
      <c r="BT1" s="4" t="s">
        <v>1371</v>
      </c>
      <c r="BV1" s="4" t="s">
        <v>1372</v>
      </c>
      <c r="BX1" s="4" t="s">
        <v>1725</v>
      </c>
      <c r="BZ1" s="4" t="s">
        <v>1726</v>
      </c>
      <c r="CC1" s="4" t="s">
        <v>44</v>
      </c>
      <c r="CE1" s="4" t="s">
        <v>1727</v>
      </c>
      <c r="CG1" s="4" t="s">
        <v>1376</v>
      </c>
      <c r="CJ1" s="4" t="s">
        <v>1728</v>
      </c>
      <c r="CM1" s="4" t="s">
        <v>1729</v>
      </c>
      <c r="CP1" s="4" t="s">
        <v>1730</v>
      </c>
      <c r="CZ1" s="4" t="s">
        <v>1731</v>
      </c>
      <c r="DC1" s="4" t="s">
        <v>1732</v>
      </c>
      <c r="DF1" s="4" t="s">
        <v>1733</v>
      </c>
      <c r="DL1" s="4" t="s">
        <v>1734</v>
      </c>
      <c r="DR1" s="4" t="s">
        <v>1735</v>
      </c>
      <c r="DS1" s="4" t="s">
        <v>1736</v>
      </c>
      <c r="DV1" s="4" t="s">
        <v>1737</v>
      </c>
      <c r="DY1" s="4" t="s">
        <v>1387</v>
      </c>
      <c r="EE1" s="4" t="s">
        <v>1388</v>
      </c>
      <c r="EH1" s="4" t="s">
        <v>1738</v>
      </c>
      <c r="ES1" s="4" t="s">
        <v>1739</v>
      </c>
      <c r="EV1" s="4" t="s">
        <v>1740</v>
      </c>
      <c r="EW1" s="4" t="s">
        <v>1741</v>
      </c>
    </row>
    <row r="2" spans="1:153" s="4" customFormat="1" ht="14" x14ac:dyDescent="0.15">
      <c r="J2" s="4" t="s">
        <v>63</v>
      </c>
      <c r="K2" s="4" t="s">
        <v>64</v>
      </c>
      <c r="L2" s="4" t="s">
        <v>65</v>
      </c>
      <c r="M2" s="4" t="s">
        <v>1393</v>
      </c>
      <c r="N2" s="4" t="s">
        <v>1394</v>
      </c>
      <c r="O2" s="4" t="s">
        <v>95</v>
      </c>
      <c r="P2" s="4" t="s">
        <v>1395</v>
      </c>
      <c r="Q2" s="4" t="s">
        <v>1396</v>
      </c>
      <c r="R2" s="4" t="s">
        <v>1397</v>
      </c>
      <c r="S2" s="4" t="s">
        <v>1742</v>
      </c>
      <c r="T2" s="4" t="s">
        <v>1399</v>
      </c>
      <c r="U2" s="4" t="s">
        <v>72</v>
      </c>
      <c r="V2" s="4" t="s">
        <v>65</v>
      </c>
      <c r="W2" s="4" t="s">
        <v>1400</v>
      </c>
      <c r="X2" s="4" t="s">
        <v>1401</v>
      </c>
      <c r="Y2" s="4" t="s">
        <v>1402</v>
      </c>
      <c r="Z2" s="4" t="s">
        <v>1403</v>
      </c>
      <c r="AA2" s="4" t="s">
        <v>1404</v>
      </c>
      <c r="AB2" s="4" t="s">
        <v>1405</v>
      </c>
      <c r="AC2" s="4" t="s">
        <v>1406</v>
      </c>
      <c r="AD2" s="4" t="s">
        <v>1407</v>
      </c>
      <c r="AE2" s="4" t="s">
        <v>1408</v>
      </c>
      <c r="AF2" s="4" t="s">
        <v>1409</v>
      </c>
      <c r="AG2" s="4" t="s">
        <v>1410</v>
      </c>
      <c r="AH2" s="4" t="s">
        <v>1411</v>
      </c>
      <c r="AI2" s="4" t="s">
        <v>1412</v>
      </c>
      <c r="AJ2" s="4" t="s">
        <v>95</v>
      </c>
      <c r="AK2" s="4" t="s">
        <v>1413</v>
      </c>
      <c r="AL2" s="4" t="s">
        <v>1414</v>
      </c>
      <c r="AM2" s="4" t="s">
        <v>1415</v>
      </c>
      <c r="AN2" s="4" t="s">
        <v>95</v>
      </c>
      <c r="AO2" s="4" t="s">
        <v>189</v>
      </c>
      <c r="AP2" s="4" t="s">
        <v>177</v>
      </c>
      <c r="AQ2" s="4" t="s">
        <v>173</v>
      </c>
      <c r="AR2" s="4" t="s">
        <v>65</v>
      </c>
      <c r="AS2" s="4" t="s">
        <v>66</v>
      </c>
      <c r="AT2" s="4" t="s">
        <v>67</v>
      </c>
      <c r="AU2" s="4" t="s">
        <v>68</v>
      </c>
      <c r="AV2" s="4" t="s">
        <v>69</v>
      </c>
      <c r="AW2" s="4" t="s">
        <v>70</v>
      </c>
      <c r="AX2" s="4" t="s">
        <v>71</v>
      </c>
      <c r="AY2" s="4" t="s">
        <v>72</v>
      </c>
      <c r="AZ2" s="4" t="s">
        <v>73</v>
      </c>
      <c r="BA2" s="4" t="s">
        <v>74</v>
      </c>
      <c r="BB2" s="4" t="s">
        <v>65</v>
      </c>
      <c r="BC2" s="4" t="s">
        <v>1416</v>
      </c>
      <c r="BD2" s="4" t="s">
        <v>1417</v>
      </c>
      <c r="BE2" s="4" t="s">
        <v>1418</v>
      </c>
      <c r="BF2" s="4" t="s">
        <v>1419</v>
      </c>
      <c r="BG2" s="4" t="s">
        <v>79</v>
      </c>
      <c r="BH2" s="4" t="s">
        <v>72</v>
      </c>
      <c r="BI2" s="4" t="s">
        <v>1420</v>
      </c>
      <c r="BJ2" s="4" t="s">
        <v>1421</v>
      </c>
      <c r="BK2" s="4" t="s">
        <v>1422</v>
      </c>
      <c r="BL2" s="4" t="s">
        <v>83</v>
      </c>
      <c r="BM2" s="4" t="s">
        <v>1423</v>
      </c>
      <c r="BN2" s="4" t="s">
        <v>72</v>
      </c>
      <c r="BO2" s="4" t="s">
        <v>85</v>
      </c>
      <c r="BP2" s="4" t="s">
        <v>86</v>
      </c>
      <c r="BQ2" s="4" t="s">
        <v>87</v>
      </c>
      <c r="BR2" s="4" t="s">
        <v>88</v>
      </c>
      <c r="BS2" s="4" t="s">
        <v>89</v>
      </c>
      <c r="BT2" s="4" t="s">
        <v>1743</v>
      </c>
      <c r="BU2" s="4" t="s">
        <v>1744</v>
      </c>
      <c r="BV2" s="4" t="s">
        <v>1426</v>
      </c>
      <c r="BW2" s="4" t="s">
        <v>1427</v>
      </c>
      <c r="BX2" s="4" t="s">
        <v>1428</v>
      </c>
      <c r="BY2" s="4" t="s">
        <v>1429</v>
      </c>
      <c r="BZ2" s="4" t="s">
        <v>94</v>
      </c>
      <c r="CA2" s="4" t="s">
        <v>95</v>
      </c>
      <c r="CB2" s="4" t="s">
        <v>96</v>
      </c>
      <c r="CC2" s="4" t="s">
        <v>1745</v>
      </c>
      <c r="CD2" s="4" t="s">
        <v>1746</v>
      </c>
      <c r="CE2" s="4" t="s">
        <v>85</v>
      </c>
      <c r="CF2" s="4" t="s">
        <v>86</v>
      </c>
      <c r="CG2" s="4" t="s">
        <v>99</v>
      </c>
      <c r="CH2" s="4" t="s">
        <v>100</v>
      </c>
      <c r="CI2" s="4" t="s">
        <v>101</v>
      </c>
      <c r="CJ2" s="4" t="s">
        <v>102</v>
      </c>
      <c r="CK2" s="4" t="s">
        <v>103</v>
      </c>
      <c r="CL2" s="4" t="s">
        <v>104</v>
      </c>
      <c r="CM2" s="4" t="s">
        <v>105</v>
      </c>
      <c r="CN2" s="4" t="s">
        <v>106</v>
      </c>
      <c r="CO2" s="4" t="s">
        <v>107</v>
      </c>
      <c r="CP2" s="4" t="s">
        <v>1432</v>
      </c>
      <c r="CQ2" s="4" t="s">
        <v>109</v>
      </c>
      <c r="CR2" s="4" t="s">
        <v>110</v>
      </c>
      <c r="CS2" s="4" t="s">
        <v>111</v>
      </c>
      <c r="CT2" s="4" t="s">
        <v>1433</v>
      </c>
      <c r="CU2" s="4" t="s">
        <v>1434</v>
      </c>
      <c r="CV2" s="4" t="s">
        <v>1435</v>
      </c>
      <c r="CW2" s="4" t="s">
        <v>1436</v>
      </c>
      <c r="CX2" s="4" t="s">
        <v>1747</v>
      </c>
      <c r="CY2" s="4" t="s">
        <v>1438</v>
      </c>
      <c r="CZ2" s="4" t="s">
        <v>114</v>
      </c>
      <c r="DA2" s="4" t="s">
        <v>115</v>
      </c>
      <c r="DB2" s="4" t="s">
        <v>116</v>
      </c>
      <c r="DC2" s="4" t="s">
        <v>1449</v>
      </c>
      <c r="DD2" s="4" t="s">
        <v>118</v>
      </c>
      <c r="DE2" s="4" t="s">
        <v>1447</v>
      </c>
      <c r="DF2" s="4" t="s">
        <v>120</v>
      </c>
      <c r="DG2" s="4" t="s">
        <v>121</v>
      </c>
      <c r="DH2" s="4" t="s">
        <v>122</v>
      </c>
      <c r="DI2" s="4" t="s">
        <v>123</v>
      </c>
      <c r="DJ2" s="4" t="s">
        <v>124</v>
      </c>
      <c r="DK2" s="4" t="s">
        <v>72</v>
      </c>
      <c r="DL2" s="4" t="s">
        <v>125</v>
      </c>
      <c r="DM2" s="4" t="s">
        <v>126</v>
      </c>
      <c r="DN2" s="4" t="s">
        <v>127</v>
      </c>
      <c r="DO2" s="4" t="s">
        <v>128</v>
      </c>
      <c r="DP2" s="4" t="s">
        <v>129</v>
      </c>
      <c r="DQ2" s="4" t="s">
        <v>72</v>
      </c>
      <c r="DR2" s="4" t="s">
        <v>65</v>
      </c>
      <c r="DS2" s="4" t="s">
        <v>130</v>
      </c>
      <c r="DT2" s="4" t="s">
        <v>131</v>
      </c>
      <c r="DU2" s="4" t="s">
        <v>132</v>
      </c>
      <c r="DV2" s="4" t="s">
        <v>85</v>
      </c>
      <c r="DW2" s="4" t="s">
        <v>86</v>
      </c>
      <c r="DX2" s="4" t="s">
        <v>1441</v>
      </c>
      <c r="DY2" s="4" t="s">
        <v>1442</v>
      </c>
      <c r="DZ2" s="4" t="s">
        <v>1748</v>
      </c>
      <c r="EA2" s="4" t="s">
        <v>1444</v>
      </c>
      <c r="EB2" s="4" t="s">
        <v>1445</v>
      </c>
      <c r="EC2" s="4" t="s">
        <v>1446</v>
      </c>
      <c r="ED2" s="4" t="s">
        <v>72</v>
      </c>
      <c r="EE2" s="4" t="s">
        <v>1447</v>
      </c>
      <c r="EF2" s="4" t="s">
        <v>1448</v>
      </c>
      <c r="EG2" s="4" t="s">
        <v>1449</v>
      </c>
      <c r="EH2" s="4" t="s">
        <v>133</v>
      </c>
      <c r="EI2" s="4" t="s">
        <v>134</v>
      </c>
      <c r="EJ2" s="4" t="s">
        <v>135</v>
      </c>
      <c r="EK2" s="4" t="s">
        <v>136</v>
      </c>
      <c r="EL2" s="4" t="s">
        <v>137</v>
      </c>
      <c r="EM2" s="4" t="s">
        <v>138</v>
      </c>
      <c r="EN2" s="4" t="s">
        <v>139</v>
      </c>
      <c r="EO2" s="4" t="s">
        <v>140</v>
      </c>
      <c r="EP2" s="4" t="s">
        <v>141</v>
      </c>
      <c r="EQ2" s="4" t="s">
        <v>142</v>
      </c>
      <c r="ER2" s="4" t="s">
        <v>72</v>
      </c>
      <c r="ES2" s="4" t="s">
        <v>143</v>
      </c>
      <c r="ET2" s="4" t="s">
        <v>178</v>
      </c>
      <c r="EU2" s="4" t="s">
        <v>145</v>
      </c>
      <c r="EV2" s="4" t="s">
        <v>65</v>
      </c>
      <c r="EW2" s="4" t="s">
        <v>65</v>
      </c>
    </row>
    <row r="3" spans="1:153" x14ac:dyDescent="0.2">
      <c r="A3" s="5">
        <v>114503578712</v>
      </c>
      <c r="B3" s="5">
        <v>427974408</v>
      </c>
      <c r="C3" s="6">
        <v>45300.591053240743</v>
      </c>
      <c r="D3" s="6">
        <v>45300.591747685183</v>
      </c>
      <c r="E3" s="5" t="s">
        <v>1749</v>
      </c>
      <c r="J3" s="5" t="s">
        <v>63</v>
      </c>
    </row>
    <row r="4" spans="1:153" x14ac:dyDescent="0.2">
      <c r="A4" s="5">
        <v>114502231812</v>
      </c>
      <c r="B4" s="5">
        <v>427974408</v>
      </c>
      <c r="C4" s="6">
        <v>45299.329004629632</v>
      </c>
      <c r="D4" s="6">
        <v>45299.335949074077</v>
      </c>
      <c r="E4" s="5" t="s">
        <v>1750</v>
      </c>
      <c r="J4" s="5" t="s">
        <v>63</v>
      </c>
      <c r="L4" s="5" t="s">
        <v>200</v>
      </c>
      <c r="M4" s="5" t="s">
        <v>1393</v>
      </c>
      <c r="S4" s="5" t="s">
        <v>1742</v>
      </c>
      <c r="V4" s="5" t="s">
        <v>10</v>
      </c>
      <c r="Y4" s="5" t="s">
        <v>1402</v>
      </c>
      <c r="AC4" s="5" t="s">
        <v>1406</v>
      </c>
      <c r="AG4" s="5" t="s">
        <v>1410</v>
      </c>
      <c r="AL4" s="5" t="s">
        <v>1414</v>
      </c>
      <c r="AP4" s="5" t="s">
        <v>177</v>
      </c>
      <c r="AR4" s="5" t="s">
        <v>86</v>
      </c>
      <c r="BA4" s="5" t="s">
        <v>74</v>
      </c>
      <c r="BB4" s="5" t="s">
        <v>1453</v>
      </c>
      <c r="BD4" s="5" t="s">
        <v>1417</v>
      </c>
      <c r="BO4" s="5" t="s">
        <v>85</v>
      </c>
      <c r="BS4" s="5" t="s">
        <v>89</v>
      </c>
      <c r="BU4" s="5" t="s">
        <v>1744</v>
      </c>
      <c r="BW4" s="5" t="s">
        <v>1427</v>
      </c>
      <c r="BX4" s="5" t="s">
        <v>1428</v>
      </c>
      <c r="CA4" s="5" t="s">
        <v>95</v>
      </c>
      <c r="CD4" s="5" t="s">
        <v>1746</v>
      </c>
      <c r="CF4" s="5" t="s">
        <v>86</v>
      </c>
      <c r="CI4" s="5" t="s">
        <v>101</v>
      </c>
      <c r="CK4" s="5" t="s">
        <v>103</v>
      </c>
      <c r="CN4" s="5" t="s">
        <v>106</v>
      </c>
      <c r="CY4" s="5" t="s">
        <v>1438</v>
      </c>
      <c r="DB4" s="5" t="s">
        <v>116</v>
      </c>
      <c r="DE4" s="5" t="s">
        <v>1447</v>
      </c>
      <c r="DF4" s="5" t="s">
        <v>120</v>
      </c>
      <c r="DG4" s="5" t="s">
        <v>121</v>
      </c>
      <c r="DR4" s="5" t="s">
        <v>1454</v>
      </c>
      <c r="DT4" s="5" t="s">
        <v>131</v>
      </c>
      <c r="DW4" s="5" t="s">
        <v>86</v>
      </c>
      <c r="EI4" s="5" t="s">
        <v>134</v>
      </c>
      <c r="EL4" s="5" t="s">
        <v>137</v>
      </c>
      <c r="EM4" s="5" t="s">
        <v>138</v>
      </c>
      <c r="EQ4" s="5" t="s">
        <v>142</v>
      </c>
      <c r="ES4" s="5" t="s">
        <v>143</v>
      </c>
      <c r="EV4" s="5" t="s">
        <v>85</v>
      </c>
      <c r="EW4" s="5" t="s">
        <v>183</v>
      </c>
    </row>
    <row r="5" spans="1:153" x14ac:dyDescent="0.2">
      <c r="A5" s="5">
        <v>114494411023</v>
      </c>
      <c r="B5" s="5">
        <v>427974408</v>
      </c>
      <c r="C5" s="6">
        <v>45281.434155092589</v>
      </c>
      <c r="D5" s="6">
        <v>45281.442824074074</v>
      </c>
      <c r="E5" s="5" t="s">
        <v>304</v>
      </c>
      <c r="J5" s="5" t="s">
        <v>63</v>
      </c>
      <c r="L5" s="5" t="s">
        <v>200</v>
      </c>
      <c r="M5" s="5" t="s">
        <v>1393</v>
      </c>
      <c r="T5" s="5" t="s">
        <v>1399</v>
      </c>
      <c r="V5" s="5" t="s">
        <v>10</v>
      </c>
      <c r="W5" s="5" t="s">
        <v>1400</v>
      </c>
      <c r="AB5" s="5" t="s">
        <v>1405</v>
      </c>
      <c r="AG5" s="5" t="s">
        <v>1410</v>
      </c>
      <c r="AK5" s="5" t="s">
        <v>1413</v>
      </c>
      <c r="AO5" s="5" t="s">
        <v>189</v>
      </c>
      <c r="AR5" s="5" t="s">
        <v>85</v>
      </c>
      <c r="AU5" s="5" t="s">
        <v>68</v>
      </c>
      <c r="AZ5" s="5" t="s">
        <v>73</v>
      </c>
      <c r="BB5" s="5" t="s">
        <v>1453</v>
      </c>
      <c r="BF5" s="5" t="s">
        <v>1419</v>
      </c>
      <c r="BP5" s="5" t="s">
        <v>86</v>
      </c>
      <c r="BR5" s="5" t="s">
        <v>88</v>
      </c>
      <c r="BT5" s="5" t="s">
        <v>1743</v>
      </c>
      <c r="BV5" s="5" t="s">
        <v>1426</v>
      </c>
      <c r="BX5" s="5" t="s">
        <v>1428</v>
      </c>
      <c r="BZ5" s="5" t="s">
        <v>94</v>
      </c>
      <c r="CC5" s="5" t="s">
        <v>1745</v>
      </c>
      <c r="CF5" s="5" t="s">
        <v>86</v>
      </c>
      <c r="CI5" s="5" t="s">
        <v>101</v>
      </c>
      <c r="CL5" s="5" t="s">
        <v>104</v>
      </c>
      <c r="CN5" s="5" t="s">
        <v>106</v>
      </c>
      <c r="CV5" s="5" t="s">
        <v>1435</v>
      </c>
      <c r="CZ5" s="5" t="s">
        <v>114</v>
      </c>
      <c r="DE5" s="5" t="s">
        <v>1447</v>
      </c>
      <c r="DG5" s="5" t="s">
        <v>121</v>
      </c>
      <c r="DR5" s="5" t="s">
        <v>1454</v>
      </c>
      <c r="DT5" s="5" t="s">
        <v>131</v>
      </c>
      <c r="DV5" s="5" t="s">
        <v>85</v>
      </c>
      <c r="DY5" s="5" t="s">
        <v>1442</v>
      </c>
      <c r="EF5" s="5" t="s">
        <v>1448</v>
      </c>
      <c r="EJ5" s="5" t="s">
        <v>135</v>
      </c>
      <c r="ES5" s="5" t="s">
        <v>143</v>
      </c>
      <c r="EV5" s="5" t="s">
        <v>85</v>
      </c>
      <c r="EW5" s="5" t="s">
        <v>183</v>
      </c>
    </row>
    <row r="6" spans="1:153" x14ac:dyDescent="0.2">
      <c r="A6" s="5">
        <v>114489916444</v>
      </c>
      <c r="B6" s="5">
        <v>427974408</v>
      </c>
      <c r="C6" s="6">
        <v>45275.436238425929</v>
      </c>
      <c r="D6" s="6">
        <v>45275.438020833331</v>
      </c>
      <c r="E6" s="5" t="s">
        <v>1751</v>
      </c>
      <c r="J6" s="5" t="s">
        <v>63</v>
      </c>
      <c r="L6" s="5" t="s">
        <v>217</v>
      </c>
      <c r="M6" s="5" t="s">
        <v>1393</v>
      </c>
      <c r="T6" s="5" t="s">
        <v>1399</v>
      </c>
      <c r="V6" s="5" t="s">
        <v>10</v>
      </c>
      <c r="W6" s="5" t="s">
        <v>1400</v>
      </c>
      <c r="AB6" s="5" t="s">
        <v>1405</v>
      </c>
      <c r="AH6" s="5" t="s">
        <v>1411</v>
      </c>
      <c r="AL6" s="5" t="s">
        <v>1414</v>
      </c>
      <c r="AO6" s="5" t="s">
        <v>189</v>
      </c>
      <c r="AR6" s="5" t="s">
        <v>86</v>
      </c>
    </row>
    <row r="7" spans="1:153" x14ac:dyDescent="0.2">
      <c r="A7" s="5">
        <v>114489357573</v>
      </c>
      <c r="B7" s="5">
        <v>427974408</v>
      </c>
      <c r="C7" s="6">
        <v>45274.784479166665</v>
      </c>
      <c r="D7" s="6">
        <v>45274.784837962965</v>
      </c>
      <c r="E7" s="5" t="s">
        <v>1752</v>
      </c>
      <c r="J7" s="5" t="s">
        <v>63</v>
      </c>
    </row>
    <row r="8" spans="1:153" x14ac:dyDescent="0.2">
      <c r="A8" s="5">
        <v>114489102850</v>
      </c>
      <c r="B8" s="5">
        <v>427974408</v>
      </c>
      <c r="C8" s="6">
        <v>45274.549270833333</v>
      </c>
      <c r="D8" s="6">
        <v>45274.550370370373</v>
      </c>
      <c r="E8" s="5" t="s">
        <v>1753</v>
      </c>
      <c r="J8" s="5" t="s">
        <v>63</v>
      </c>
      <c r="L8" s="5" t="s">
        <v>217</v>
      </c>
      <c r="N8" s="5" t="s">
        <v>1394</v>
      </c>
    </row>
    <row r="9" spans="1:153" x14ac:dyDescent="0.2">
      <c r="A9" s="5">
        <v>114486057976</v>
      </c>
      <c r="B9" s="5">
        <v>427974408</v>
      </c>
      <c r="C9" s="6">
        <v>45271.49019675926</v>
      </c>
      <c r="D9" s="6">
        <v>45271.493854166663</v>
      </c>
      <c r="E9" s="5" t="s">
        <v>1754</v>
      </c>
      <c r="J9" s="5" t="s">
        <v>63</v>
      </c>
      <c r="L9" s="5" t="s">
        <v>236</v>
      </c>
      <c r="M9" s="5" t="s">
        <v>1393</v>
      </c>
      <c r="S9" s="5" t="s">
        <v>1742</v>
      </c>
      <c r="V9" s="5" t="s">
        <v>10</v>
      </c>
      <c r="AA9" s="5" t="s">
        <v>1404</v>
      </c>
      <c r="AD9" s="5" t="s">
        <v>1407</v>
      </c>
      <c r="AH9" s="5" t="s">
        <v>1411</v>
      </c>
      <c r="AL9" s="5" t="s">
        <v>1414</v>
      </c>
      <c r="AO9" s="5" t="s">
        <v>189</v>
      </c>
      <c r="AR9" s="5" t="s">
        <v>85</v>
      </c>
      <c r="AU9" s="5" t="s">
        <v>68</v>
      </c>
      <c r="AZ9" s="5" t="s">
        <v>73</v>
      </c>
      <c r="BB9" s="5" t="s">
        <v>1453</v>
      </c>
      <c r="BC9" s="5" t="s">
        <v>1416</v>
      </c>
      <c r="BD9" s="5" t="s">
        <v>1417</v>
      </c>
      <c r="BF9" s="5" t="s">
        <v>1419</v>
      </c>
      <c r="BO9" s="5" t="s">
        <v>85</v>
      </c>
      <c r="BQ9" s="5" t="s">
        <v>87</v>
      </c>
      <c r="BT9" s="5" t="s">
        <v>1743</v>
      </c>
      <c r="BV9" s="5" t="s">
        <v>1426</v>
      </c>
      <c r="BX9" s="5" t="s">
        <v>1428</v>
      </c>
      <c r="CB9" s="5" t="s">
        <v>96</v>
      </c>
      <c r="CC9" s="5" t="s">
        <v>1745</v>
      </c>
      <c r="CF9" s="5" t="s">
        <v>86</v>
      </c>
      <c r="CG9" s="5" t="s">
        <v>99</v>
      </c>
      <c r="CK9" s="5" t="s">
        <v>103</v>
      </c>
      <c r="CN9" s="5" t="s">
        <v>106</v>
      </c>
      <c r="CU9" s="5" t="s">
        <v>1434</v>
      </c>
      <c r="DA9" s="5" t="s">
        <v>115</v>
      </c>
      <c r="DC9" s="5" t="s">
        <v>1449</v>
      </c>
      <c r="DL9" s="5" t="s">
        <v>125</v>
      </c>
      <c r="DM9" s="5" t="s">
        <v>126</v>
      </c>
      <c r="DR9" s="5" t="s">
        <v>1454</v>
      </c>
      <c r="DT9" s="5" t="s">
        <v>131</v>
      </c>
      <c r="DW9" s="5" t="s">
        <v>86</v>
      </c>
      <c r="EP9" s="5" t="s">
        <v>141</v>
      </c>
      <c r="ES9" s="5" t="s">
        <v>143</v>
      </c>
      <c r="EV9" s="5" t="s">
        <v>86</v>
      </c>
      <c r="EW9" s="5" t="s">
        <v>193</v>
      </c>
    </row>
    <row r="10" spans="1:153" x14ac:dyDescent="0.2">
      <c r="A10" s="5">
        <v>114482368379</v>
      </c>
      <c r="B10" s="5">
        <v>427974408</v>
      </c>
      <c r="C10" s="6">
        <v>45266.684502314813</v>
      </c>
      <c r="D10" s="6">
        <v>45266.684560185182</v>
      </c>
      <c r="E10" s="5" t="s">
        <v>824</v>
      </c>
      <c r="J10" s="5" t="s">
        <v>63</v>
      </c>
    </row>
    <row r="11" spans="1:153" x14ac:dyDescent="0.2">
      <c r="A11" s="5">
        <v>114482303635</v>
      </c>
      <c r="B11" s="5">
        <v>427974408</v>
      </c>
      <c r="C11" s="6">
        <v>45266.63422453704</v>
      </c>
      <c r="D11" s="6">
        <v>45266.641087962962</v>
      </c>
      <c r="E11" s="5" t="s">
        <v>1755</v>
      </c>
      <c r="J11" s="5" t="s">
        <v>63</v>
      </c>
      <c r="L11" s="5" t="s">
        <v>236</v>
      </c>
      <c r="M11" s="5" t="s">
        <v>1393</v>
      </c>
      <c r="T11" s="5" t="s">
        <v>1399</v>
      </c>
      <c r="V11" s="5" t="s">
        <v>10</v>
      </c>
      <c r="AA11" s="5" t="s">
        <v>1404</v>
      </c>
      <c r="AC11" s="5" t="s">
        <v>1406</v>
      </c>
      <c r="AG11" s="5" t="s">
        <v>1410</v>
      </c>
      <c r="AK11" s="5" t="s">
        <v>1413</v>
      </c>
      <c r="AQ11" s="5" t="s">
        <v>173</v>
      </c>
      <c r="AR11" s="5" t="s">
        <v>85</v>
      </c>
      <c r="AU11" s="5" t="s">
        <v>68</v>
      </c>
      <c r="AX11" s="5" t="s">
        <v>71</v>
      </c>
      <c r="AZ11" s="5" t="s">
        <v>73</v>
      </c>
      <c r="BB11" s="5" t="s">
        <v>1453</v>
      </c>
      <c r="BD11" s="5" t="s">
        <v>1417</v>
      </c>
      <c r="BE11" s="5" t="s">
        <v>1418</v>
      </c>
      <c r="BO11" s="5" t="s">
        <v>85</v>
      </c>
      <c r="BS11" s="5" t="s">
        <v>89</v>
      </c>
      <c r="BT11" s="5" t="s">
        <v>1743</v>
      </c>
      <c r="BV11" s="5" t="s">
        <v>1426</v>
      </c>
      <c r="BX11" s="5" t="s">
        <v>1428</v>
      </c>
      <c r="BZ11" s="5" t="s">
        <v>94</v>
      </c>
      <c r="CC11" s="5" t="s">
        <v>1745</v>
      </c>
      <c r="CF11" s="5" t="s">
        <v>86</v>
      </c>
      <c r="CG11" s="5" t="s">
        <v>99</v>
      </c>
      <c r="CL11" s="5" t="s">
        <v>104</v>
      </c>
      <c r="CN11" s="5" t="s">
        <v>106</v>
      </c>
      <c r="CY11" s="5" t="s">
        <v>1438</v>
      </c>
      <c r="DB11" s="5" t="s">
        <v>116</v>
      </c>
      <c r="DE11" s="5" t="s">
        <v>1447</v>
      </c>
      <c r="DK11" s="5" t="s">
        <v>1756</v>
      </c>
      <c r="DR11" s="5" t="s">
        <v>1454</v>
      </c>
      <c r="DS11" s="5" t="s">
        <v>130</v>
      </c>
      <c r="DW11" s="5" t="s">
        <v>86</v>
      </c>
      <c r="EJ11" s="5" t="s">
        <v>135</v>
      </c>
      <c r="EL11" s="5" t="s">
        <v>137</v>
      </c>
      <c r="EM11" s="5" t="s">
        <v>138</v>
      </c>
      <c r="EN11" s="5" t="s">
        <v>139</v>
      </c>
      <c r="ES11" s="5" t="s">
        <v>143</v>
      </c>
      <c r="EV11" s="5" t="s">
        <v>197</v>
      </c>
      <c r="EW11" s="5">
        <v>6</v>
      </c>
    </row>
    <row r="12" spans="1:153" x14ac:dyDescent="0.2">
      <c r="A12" s="5">
        <v>114482309487</v>
      </c>
      <c r="B12" s="5">
        <v>427974408</v>
      </c>
      <c r="C12" s="6">
        <v>45266.638518518521</v>
      </c>
      <c r="D12" s="6">
        <v>45266.638692129629</v>
      </c>
      <c r="E12" s="5" t="s">
        <v>1757</v>
      </c>
      <c r="K12" s="5" t="s">
        <v>64</v>
      </c>
    </row>
    <row r="13" spans="1:153" x14ac:dyDescent="0.2">
      <c r="A13" s="5">
        <v>114480356879</v>
      </c>
      <c r="B13" s="5">
        <v>427974408</v>
      </c>
      <c r="C13" s="6">
        <v>45265.008252314816</v>
      </c>
      <c r="D13" s="6">
        <v>45265.010717592595</v>
      </c>
      <c r="E13" s="5" t="s">
        <v>1758</v>
      </c>
      <c r="J13" s="5" t="s">
        <v>63</v>
      </c>
      <c r="L13" s="5" t="s">
        <v>163</v>
      </c>
      <c r="O13" s="5" t="s">
        <v>95</v>
      </c>
    </row>
    <row r="14" spans="1:153" x14ac:dyDescent="0.2">
      <c r="A14" s="5">
        <v>114478636530</v>
      </c>
      <c r="B14" s="5">
        <v>427974408</v>
      </c>
      <c r="C14" s="6">
        <v>45262.750034722223</v>
      </c>
      <c r="D14" s="6">
        <v>45262.750636574077</v>
      </c>
      <c r="E14" s="5" t="s">
        <v>1759</v>
      </c>
      <c r="J14" s="5" t="s">
        <v>63</v>
      </c>
      <c r="L14" s="5" t="s">
        <v>167</v>
      </c>
      <c r="M14" s="5" t="s">
        <v>1393</v>
      </c>
    </row>
    <row r="15" spans="1:153" x14ac:dyDescent="0.2">
      <c r="A15" s="5">
        <v>114477743935</v>
      </c>
      <c r="B15" s="5">
        <v>427974408</v>
      </c>
      <c r="C15" s="6">
        <v>45261.478819444441</v>
      </c>
      <c r="D15" s="6">
        <v>45261.47923611111</v>
      </c>
      <c r="E15" s="5" t="s">
        <v>170</v>
      </c>
      <c r="J15" s="5" t="s">
        <v>63</v>
      </c>
      <c r="L15" s="5" t="s">
        <v>217</v>
      </c>
      <c r="M15" s="5" t="s">
        <v>1393</v>
      </c>
    </row>
    <row r="16" spans="1:153" x14ac:dyDescent="0.2">
      <c r="A16" s="5">
        <v>114477191682</v>
      </c>
      <c r="B16" s="5">
        <v>427974408</v>
      </c>
      <c r="C16" s="6">
        <v>45260.959907407407</v>
      </c>
      <c r="D16" s="6">
        <v>45260.967870370368</v>
      </c>
      <c r="E16" s="5" t="s">
        <v>1760</v>
      </c>
      <c r="J16" s="5" t="s">
        <v>63</v>
      </c>
      <c r="L16" s="5" t="s">
        <v>236</v>
      </c>
      <c r="M16" s="5" t="s">
        <v>1393</v>
      </c>
      <c r="P16" s="5" t="s">
        <v>1395</v>
      </c>
      <c r="V16" s="5" t="s">
        <v>14</v>
      </c>
      <c r="W16" s="5" t="s">
        <v>1400</v>
      </c>
      <c r="AB16" s="5" t="s">
        <v>1405</v>
      </c>
      <c r="AG16" s="5" t="s">
        <v>1410</v>
      </c>
      <c r="AK16" s="5" t="s">
        <v>1413</v>
      </c>
      <c r="AP16" s="5" t="s">
        <v>177</v>
      </c>
      <c r="AR16" s="5" t="s">
        <v>86</v>
      </c>
      <c r="AZ16" s="5" t="s">
        <v>73</v>
      </c>
      <c r="BB16" s="5" t="s">
        <v>1453</v>
      </c>
      <c r="BF16" s="5" t="s">
        <v>1419</v>
      </c>
      <c r="BO16" s="5" t="s">
        <v>85</v>
      </c>
      <c r="BS16" s="5" t="s">
        <v>89</v>
      </c>
      <c r="BU16" s="5" t="s">
        <v>1744</v>
      </c>
      <c r="BW16" s="5" t="s">
        <v>1427</v>
      </c>
      <c r="BX16" s="5" t="s">
        <v>1428</v>
      </c>
      <c r="BZ16" s="5" t="s">
        <v>94</v>
      </c>
      <c r="CD16" s="5" t="s">
        <v>1746</v>
      </c>
      <c r="CE16" s="5" t="s">
        <v>85</v>
      </c>
      <c r="CL16" s="5" t="s">
        <v>104</v>
      </c>
      <c r="CO16" s="5" t="s">
        <v>107</v>
      </c>
      <c r="CY16" s="5" t="s">
        <v>1438</v>
      </c>
      <c r="DB16" s="5" t="s">
        <v>116</v>
      </c>
      <c r="DE16" s="5" t="s">
        <v>1447</v>
      </c>
      <c r="DF16" s="5" t="s">
        <v>120</v>
      </c>
      <c r="DR16" s="5" t="s">
        <v>1454</v>
      </c>
      <c r="DS16" s="5" t="s">
        <v>130</v>
      </c>
      <c r="DV16" s="5" t="s">
        <v>85</v>
      </c>
      <c r="EB16" s="5" t="s">
        <v>1445</v>
      </c>
      <c r="EC16" s="5" t="s">
        <v>1446</v>
      </c>
      <c r="EF16" s="5" t="s">
        <v>1448</v>
      </c>
      <c r="EH16" s="5" t="s">
        <v>133</v>
      </c>
      <c r="EJ16" s="5" t="s">
        <v>135</v>
      </c>
      <c r="EL16" s="5" t="s">
        <v>137</v>
      </c>
      <c r="EN16" s="5" t="s">
        <v>139</v>
      </c>
      <c r="ES16" s="5" t="s">
        <v>143</v>
      </c>
      <c r="EV16" s="5" t="s">
        <v>86</v>
      </c>
      <c r="EW16" s="5" t="s">
        <v>183</v>
      </c>
    </row>
    <row r="17" spans="1:153" x14ac:dyDescent="0.2">
      <c r="A17" s="5">
        <v>114477187544</v>
      </c>
      <c r="B17" s="5">
        <v>427974408</v>
      </c>
      <c r="C17" s="6">
        <v>45260.953402777777</v>
      </c>
      <c r="D17" s="6">
        <v>45260.954085648147</v>
      </c>
      <c r="E17" s="5" t="s">
        <v>1761</v>
      </c>
      <c r="J17" s="5" t="s">
        <v>63</v>
      </c>
      <c r="L17" s="5" t="s">
        <v>200</v>
      </c>
      <c r="N17" s="5" t="s">
        <v>1394</v>
      </c>
    </row>
    <row r="18" spans="1:153" x14ac:dyDescent="0.2">
      <c r="A18" s="5">
        <v>114476534281</v>
      </c>
      <c r="B18" s="5">
        <v>427974408</v>
      </c>
      <c r="C18" s="6">
        <v>45260.406944444447</v>
      </c>
      <c r="D18" s="6">
        <v>45260.407210648147</v>
      </c>
      <c r="E18" s="5" t="s">
        <v>1762</v>
      </c>
      <c r="J18" s="5" t="s">
        <v>63</v>
      </c>
    </row>
    <row r="19" spans="1:153" x14ac:dyDescent="0.2">
      <c r="A19" s="5">
        <v>114474275824</v>
      </c>
      <c r="B19" s="5">
        <v>427974408</v>
      </c>
      <c r="C19" s="6">
        <v>45258.471238425926</v>
      </c>
      <c r="D19" s="6">
        <v>45258.471562500003</v>
      </c>
      <c r="E19" s="5" t="s">
        <v>406</v>
      </c>
      <c r="J19" s="5" t="s">
        <v>63</v>
      </c>
      <c r="L19" s="5" t="s">
        <v>224</v>
      </c>
      <c r="N19" s="5" t="s">
        <v>1394</v>
      </c>
    </row>
    <row r="20" spans="1:153" x14ac:dyDescent="0.2">
      <c r="A20" s="5">
        <v>114474250758</v>
      </c>
      <c r="B20" s="5">
        <v>427974408</v>
      </c>
      <c r="C20" s="6">
        <v>45258.429386574076</v>
      </c>
      <c r="D20" s="6">
        <v>45258.462326388886</v>
      </c>
      <c r="E20" s="5" t="s">
        <v>935</v>
      </c>
      <c r="J20" s="5" t="s">
        <v>63</v>
      </c>
      <c r="L20" s="5" t="s">
        <v>1464</v>
      </c>
      <c r="M20" s="5" t="s">
        <v>1393</v>
      </c>
      <c r="T20" s="5" t="s">
        <v>1399</v>
      </c>
      <c r="V20" s="5" t="s">
        <v>10</v>
      </c>
      <c r="X20" s="5" t="s">
        <v>1401</v>
      </c>
      <c r="AC20" s="5" t="s">
        <v>1406</v>
      </c>
      <c r="AH20" s="5" t="s">
        <v>1411</v>
      </c>
      <c r="AK20" s="5" t="s">
        <v>1413</v>
      </c>
      <c r="AO20" s="5" t="s">
        <v>189</v>
      </c>
      <c r="AR20" s="5" t="s">
        <v>86</v>
      </c>
      <c r="AZ20" s="5" t="s">
        <v>73</v>
      </c>
      <c r="BB20" s="5" t="s">
        <v>1453</v>
      </c>
      <c r="BD20" s="5" t="s">
        <v>1417</v>
      </c>
      <c r="BO20" s="5" t="s">
        <v>85</v>
      </c>
      <c r="BQ20" s="5" t="s">
        <v>87</v>
      </c>
      <c r="BT20" s="5" t="s">
        <v>1743</v>
      </c>
      <c r="BV20" s="5" t="s">
        <v>1426</v>
      </c>
      <c r="BY20" s="5" t="s">
        <v>1429</v>
      </c>
      <c r="BZ20" s="5" t="s">
        <v>94</v>
      </c>
      <c r="CC20" s="5" t="s">
        <v>1745</v>
      </c>
      <c r="CE20" s="5" t="s">
        <v>85</v>
      </c>
      <c r="CK20" s="5" t="s">
        <v>103</v>
      </c>
      <c r="CN20" s="5" t="s">
        <v>106</v>
      </c>
      <c r="CP20" s="5" t="s">
        <v>1432</v>
      </c>
      <c r="DA20" s="5" t="s">
        <v>115</v>
      </c>
      <c r="DC20" s="5" t="s">
        <v>1449</v>
      </c>
      <c r="DL20" s="5" t="s">
        <v>125</v>
      </c>
      <c r="DR20" s="5" t="s">
        <v>1470</v>
      </c>
      <c r="DU20" s="5" t="s">
        <v>132</v>
      </c>
      <c r="DW20" s="5" t="s">
        <v>86</v>
      </c>
      <c r="EN20" s="5" t="s">
        <v>139</v>
      </c>
      <c r="ES20" s="5" t="s">
        <v>143</v>
      </c>
      <c r="EV20" s="5" t="s">
        <v>86</v>
      </c>
      <c r="EW20" s="5">
        <v>8</v>
      </c>
    </row>
    <row r="21" spans="1:153" x14ac:dyDescent="0.2">
      <c r="A21" s="5">
        <v>114473664892</v>
      </c>
      <c r="B21" s="5">
        <v>427974408</v>
      </c>
      <c r="C21" s="6">
        <v>45257.816203703704</v>
      </c>
      <c r="D21" s="6">
        <v>45257.816527777781</v>
      </c>
      <c r="E21" s="5" t="s">
        <v>1763</v>
      </c>
      <c r="J21" s="5" t="s">
        <v>63</v>
      </c>
      <c r="L21" s="5" t="s">
        <v>236</v>
      </c>
      <c r="N21" s="5" t="s">
        <v>1394</v>
      </c>
    </row>
    <row r="22" spans="1:153" x14ac:dyDescent="0.2">
      <c r="A22" s="5">
        <v>114473643620</v>
      </c>
      <c r="B22" s="5">
        <v>427974408</v>
      </c>
      <c r="C22" s="6">
        <v>45257.789710648147</v>
      </c>
      <c r="D22" s="6">
        <v>45257.794953703706</v>
      </c>
      <c r="E22" s="5" t="s">
        <v>1764</v>
      </c>
      <c r="J22" s="5" t="s">
        <v>63</v>
      </c>
      <c r="L22" s="5" t="s">
        <v>217</v>
      </c>
      <c r="M22" s="5" t="s">
        <v>1393</v>
      </c>
      <c r="P22" s="5" t="s">
        <v>1395</v>
      </c>
      <c r="V22" s="5" t="s">
        <v>14</v>
      </c>
      <c r="W22" s="5" t="s">
        <v>1400</v>
      </c>
      <c r="AB22" s="5" t="s">
        <v>1405</v>
      </c>
      <c r="AH22" s="5" t="s">
        <v>1411</v>
      </c>
      <c r="AL22" s="5" t="s">
        <v>1414</v>
      </c>
      <c r="AO22" s="5" t="s">
        <v>189</v>
      </c>
      <c r="AR22" s="5" t="s">
        <v>85</v>
      </c>
      <c r="AX22" s="5" t="s">
        <v>71</v>
      </c>
      <c r="AZ22" s="5" t="s">
        <v>73</v>
      </c>
      <c r="BB22" s="5" t="s">
        <v>1453</v>
      </c>
      <c r="BC22" s="5" t="s">
        <v>1416</v>
      </c>
      <c r="BD22" s="5" t="s">
        <v>1417</v>
      </c>
      <c r="BE22" s="5" t="s">
        <v>1418</v>
      </c>
      <c r="BF22" s="5" t="s">
        <v>1419</v>
      </c>
      <c r="BG22" s="5" t="s">
        <v>79</v>
      </c>
      <c r="BO22" s="5" t="s">
        <v>85</v>
      </c>
      <c r="BQ22" s="5" t="s">
        <v>87</v>
      </c>
      <c r="BT22" s="5" t="s">
        <v>1743</v>
      </c>
      <c r="BV22" s="5" t="s">
        <v>1426</v>
      </c>
      <c r="BX22" s="5" t="s">
        <v>1428</v>
      </c>
      <c r="BZ22" s="5" t="s">
        <v>94</v>
      </c>
      <c r="CC22" s="5" t="s">
        <v>1745</v>
      </c>
      <c r="CE22" s="5" t="s">
        <v>85</v>
      </c>
      <c r="CK22" s="5" t="s">
        <v>103</v>
      </c>
      <c r="CN22" s="5" t="s">
        <v>106</v>
      </c>
      <c r="CU22" s="5" t="s">
        <v>1434</v>
      </c>
      <c r="CZ22" s="5" t="s">
        <v>114</v>
      </c>
      <c r="DC22" s="5" t="s">
        <v>1449</v>
      </c>
      <c r="DL22" s="5" t="s">
        <v>125</v>
      </c>
      <c r="DM22" s="5" t="s">
        <v>126</v>
      </c>
      <c r="DN22" s="5" t="s">
        <v>127</v>
      </c>
      <c r="DO22" s="5" t="s">
        <v>128</v>
      </c>
      <c r="DP22" s="5" t="s">
        <v>129</v>
      </c>
      <c r="DR22" s="5" t="s">
        <v>1470</v>
      </c>
      <c r="DU22" s="5" t="s">
        <v>132</v>
      </c>
      <c r="DV22" s="5" t="s">
        <v>85</v>
      </c>
      <c r="DY22" s="5" t="s">
        <v>1442</v>
      </c>
      <c r="DZ22" s="5" t="s">
        <v>1748</v>
      </c>
      <c r="EG22" s="5" t="s">
        <v>1449</v>
      </c>
      <c r="EH22" s="5" t="s">
        <v>133</v>
      </c>
      <c r="EI22" s="5" t="s">
        <v>134</v>
      </c>
      <c r="EJ22" s="5" t="s">
        <v>135</v>
      </c>
      <c r="EK22" s="5" t="s">
        <v>136</v>
      </c>
      <c r="EL22" s="5" t="s">
        <v>137</v>
      </c>
      <c r="EN22" s="5" t="s">
        <v>139</v>
      </c>
      <c r="EO22" s="5" t="s">
        <v>140</v>
      </c>
      <c r="EP22" s="5" t="s">
        <v>141</v>
      </c>
      <c r="EQ22" s="5" t="s">
        <v>142</v>
      </c>
      <c r="ES22" s="5" t="s">
        <v>143</v>
      </c>
      <c r="EV22" s="5" t="s">
        <v>86</v>
      </c>
      <c r="EW22" s="5" t="s">
        <v>190</v>
      </c>
    </row>
    <row r="23" spans="1:153" x14ac:dyDescent="0.2">
      <c r="A23" s="5">
        <v>114473634196</v>
      </c>
      <c r="B23" s="5">
        <v>427974408</v>
      </c>
      <c r="C23" s="6">
        <v>45257.778831018521</v>
      </c>
      <c r="D23" s="6">
        <v>45257.782939814817</v>
      </c>
      <c r="E23" s="5" t="s">
        <v>1765</v>
      </c>
      <c r="J23" s="5" t="s">
        <v>63</v>
      </c>
      <c r="L23" s="5" t="s">
        <v>217</v>
      </c>
      <c r="M23" s="5" t="s">
        <v>1393</v>
      </c>
      <c r="T23" s="5" t="s">
        <v>1399</v>
      </c>
      <c r="V23" s="5" t="s">
        <v>14</v>
      </c>
      <c r="W23" s="5" t="s">
        <v>1400</v>
      </c>
      <c r="AB23" s="5" t="s">
        <v>1405</v>
      </c>
      <c r="AG23" s="5" t="s">
        <v>1410</v>
      </c>
      <c r="AL23" s="5" t="s">
        <v>1414</v>
      </c>
      <c r="AP23" s="5" t="s">
        <v>177</v>
      </c>
      <c r="AR23" s="5" t="s">
        <v>86</v>
      </c>
      <c r="BA23" s="5" t="s">
        <v>74</v>
      </c>
      <c r="BB23" s="5" t="s">
        <v>1475</v>
      </c>
      <c r="BL23" s="5" t="s">
        <v>83</v>
      </c>
      <c r="BM23" s="5" t="s">
        <v>1423</v>
      </c>
      <c r="BP23" s="5" t="s">
        <v>86</v>
      </c>
      <c r="BR23" s="5" t="s">
        <v>88</v>
      </c>
      <c r="BT23" s="5" t="s">
        <v>1743</v>
      </c>
      <c r="BV23" s="5" t="s">
        <v>1426</v>
      </c>
      <c r="BX23" s="5" t="s">
        <v>1428</v>
      </c>
      <c r="BZ23" s="5" t="s">
        <v>94</v>
      </c>
      <c r="CC23" s="5" t="s">
        <v>1745</v>
      </c>
      <c r="CE23" s="5" t="s">
        <v>85</v>
      </c>
      <c r="CL23" s="5" t="s">
        <v>104</v>
      </c>
      <c r="CN23" s="5" t="s">
        <v>106</v>
      </c>
      <c r="CX23" s="5" t="s">
        <v>1747</v>
      </c>
      <c r="DB23" s="5" t="s">
        <v>116</v>
      </c>
      <c r="DC23" s="5" t="s">
        <v>1449</v>
      </c>
      <c r="DL23" s="5" t="s">
        <v>125</v>
      </c>
      <c r="DO23" s="5" t="s">
        <v>128</v>
      </c>
      <c r="DP23" s="5" t="s">
        <v>129</v>
      </c>
      <c r="DR23" s="5" t="s">
        <v>1454</v>
      </c>
      <c r="DU23" s="5" t="s">
        <v>132</v>
      </c>
      <c r="DV23" s="5" t="s">
        <v>85</v>
      </c>
      <c r="DY23" s="5" t="s">
        <v>1442</v>
      </c>
      <c r="DZ23" s="5" t="s">
        <v>1748</v>
      </c>
      <c r="EB23" s="5" t="s">
        <v>1445</v>
      </c>
      <c r="EC23" s="5" t="s">
        <v>1446</v>
      </c>
      <c r="EG23" s="5" t="s">
        <v>1449</v>
      </c>
      <c r="EJ23" s="5" t="s">
        <v>135</v>
      </c>
      <c r="EK23" s="5" t="s">
        <v>136</v>
      </c>
      <c r="EL23" s="5" t="s">
        <v>137</v>
      </c>
      <c r="EN23" s="5" t="s">
        <v>139</v>
      </c>
      <c r="EQ23" s="5" t="s">
        <v>142</v>
      </c>
      <c r="ES23" s="5" t="s">
        <v>143</v>
      </c>
      <c r="EV23" s="5" t="s">
        <v>86</v>
      </c>
      <c r="EW23" s="5">
        <v>9</v>
      </c>
    </row>
    <row r="24" spans="1:153" x14ac:dyDescent="0.2">
      <c r="A24" s="5">
        <v>114473633089</v>
      </c>
      <c r="B24" s="5">
        <v>427974408</v>
      </c>
      <c r="C24" s="6">
        <v>45257.777499999997</v>
      </c>
      <c r="D24" s="6">
        <v>45257.781435185185</v>
      </c>
      <c r="E24" s="5" t="s">
        <v>1766</v>
      </c>
      <c r="J24" s="5" t="s">
        <v>63</v>
      </c>
      <c r="L24" s="5" t="s">
        <v>236</v>
      </c>
      <c r="M24" s="5" t="s">
        <v>1393</v>
      </c>
      <c r="T24" s="5" t="s">
        <v>1399</v>
      </c>
      <c r="V24" s="5" t="s">
        <v>14</v>
      </c>
      <c r="AA24" s="5" t="s">
        <v>1404</v>
      </c>
      <c r="AD24" s="5" t="s">
        <v>1407</v>
      </c>
      <c r="AH24" s="5" t="s">
        <v>1411</v>
      </c>
      <c r="AL24" s="5" t="s">
        <v>1414</v>
      </c>
      <c r="AQ24" s="5" t="s">
        <v>173</v>
      </c>
      <c r="AR24" s="5" t="s">
        <v>86</v>
      </c>
      <c r="AZ24" s="5" t="s">
        <v>73</v>
      </c>
      <c r="BB24" s="5" t="s">
        <v>1453</v>
      </c>
      <c r="BD24" s="5" t="s">
        <v>1417</v>
      </c>
      <c r="BG24" s="5" t="s">
        <v>79</v>
      </c>
      <c r="BP24" s="5" t="s">
        <v>86</v>
      </c>
      <c r="BS24" s="5" t="s">
        <v>89</v>
      </c>
      <c r="BU24" s="5" t="s">
        <v>1744</v>
      </c>
      <c r="BW24" s="5" t="s">
        <v>1427</v>
      </c>
      <c r="BX24" s="5" t="s">
        <v>1428</v>
      </c>
      <c r="BZ24" s="5" t="s">
        <v>94</v>
      </c>
      <c r="CC24" s="5" t="s">
        <v>1745</v>
      </c>
      <c r="CF24" s="5" t="s">
        <v>86</v>
      </c>
      <c r="CI24" s="5" t="s">
        <v>101</v>
      </c>
      <c r="CL24" s="5" t="s">
        <v>104</v>
      </c>
      <c r="CO24" s="5" t="s">
        <v>107</v>
      </c>
      <c r="CY24" s="5" t="s">
        <v>1438</v>
      </c>
      <c r="DB24" s="5" t="s">
        <v>116</v>
      </c>
      <c r="DE24" s="5" t="s">
        <v>1447</v>
      </c>
      <c r="DF24" s="5" t="s">
        <v>120</v>
      </c>
      <c r="DG24" s="5" t="s">
        <v>121</v>
      </c>
      <c r="DJ24" s="5" t="s">
        <v>124</v>
      </c>
      <c r="DR24" s="5" t="s">
        <v>1454</v>
      </c>
      <c r="DT24" s="5" t="s">
        <v>131</v>
      </c>
      <c r="DV24" s="5" t="s">
        <v>85</v>
      </c>
      <c r="DY24" s="5" t="s">
        <v>1442</v>
      </c>
      <c r="DZ24" s="5" t="s">
        <v>1748</v>
      </c>
      <c r="EA24" s="5" t="s">
        <v>1444</v>
      </c>
      <c r="EB24" s="5" t="s">
        <v>1445</v>
      </c>
      <c r="EE24" s="5" t="s">
        <v>1447</v>
      </c>
      <c r="EH24" s="5" t="s">
        <v>133</v>
      </c>
      <c r="EI24" s="5" t="s">
        <v>134</v>
      </c>
      <c r="EJ24" s="5" t="s">
        <v>135</v>
      </c>
      <c r="EK24" s="5" t="s">
        <v>136</v>
      </c>
      <c r="EL24" s="5" t="s">
        <v>137</v>
      </c>
      <c r="EN24" s="5" t="s">
        <v>139</v>
      </c>
      <c r="EP24" s="5" t="s">
        <v>141</v>
      </c>
      <c r="EQ24" s="5" t="s">
        <v>142</v>
      </c>
      <c r="ES24" s="5" t="s">
        <v>143</v>
      </c>
      <c r="EV24" s="5" t="s">
        <v>197</v>
      </c>
      <c r="EW24" s="5" t="s">
        <v>193</v>
      </c>
    </row>
    <row r="25" spans="1:153" x14ac:dyDescent="0.2">
      <c r="A25" s="5">
        <v>114472574327</v>
      </c>
      <c r="B25" s="5">
        <v>427974408</v>
      </c>
      <c r="C25" s="6">
        <v>45256.48814814815</v>
      </c>
      <c r="D25" s="6">
        <v>45256.488506944443</v>
      </c>
      <c r="E25" s="5" t="s">
        <v>1767</v>
      </c>
      <c r="J25" s="5" t="s">
        <v>63</v>
      </c>
    </row>
    <row r="26" spans="1:153" x14ac:dyDescent="0.2">
      <c r="A26" s="5">
        <v>114464460426</v>
      </c>
      <c r="B26" s="5">
        <v>427974408</v>
      </c>
      <c r="C26" s="6">
        <v>45245.421620370369</v>
      </c>
      <c r="D26" s="6">
        <v>45245.421979166669</v>
      </c>
      <c r="E26" s="5" t="s">
        <v>342</v>
      </c>
      <c r="J26" s="5" t="s">
        <v>63</v>
      </c>
    </row>
    <row r="27" spans="1:153" x14ac:dyDescent="0.2">
      <c r="A27" s="5">
        <v>114461811381</v>
      </c>
      <c r="B27" s="5">
        <v>427974408</v>
      </c>
      <c r="C27" s="6">
        <v>45242.790034722224</v>
      </c>
      <c r="D27" s="6">
        <v>45242.79278935185</v>
      </c>
      <c r="E27" s="5" t="s">
        <v>351</v>
      </c>
      <c r="J27" s="5" t="s">
        <v>63</v>
      </c>
      <c r="L27" s="5" t="s">
        <v>217</v>
      </c>
      <c r="M27" s="5" t="s">
        <v>1393</v>
      </c>
      <c r="P27" s="5" t="s">
        <v>1395</v>
      </c>
      <c r="V27" s="5" t="s">
        <v>10</v>
      </c>
      <c r="Y27" s="5" t="s">
        <v>1402</v>
      </c>
      <c r="AB27" s="5" t="s">
        <v>1405</v>
      </c>
      <c r="AH27" s="5" t="s">
        <v>1411</v>
      </c>
      <c r="AK27" s="5" t="s">
        <v>1413</v>
      </c>
      <c r="AQ27" s="5" t="s">
        <v>173</v>
      </c>
      <c r="AR27" s="5" t="s">
        <v>86</v>
      </c>
      <c r="BA27" s="5" t="s">
        <v>74</v>
      </c>
      <c r="BB27" s="5" t="s">
        <v>1453</v>
      </c>
      <c r="BD27" s="5" t="s">
        <v>1417</v>
      </c>
      <c r="BE27" s="5" t="s">
        <v>1418</v>
      </c>
      <c r="BP27" s="5" t="s">
        <v>86</v>
      </c>
      <c r="BR27" s="5" t="s">
        <v>88</v>
      </c>
      <c r="BT27" s="5" t="s">
        <v>1743</v>
      </c>
      <c r="BW27" s="5" t="s">
        <v>1427</v>
      </c>
      <c r="BX27" s="5" t="s">
        <v>1428</v>
      </c>
      <c r="CB27" s="5" t="s">
        <v>96</v>
      </c>
      <c r="CC27" s="5" t="s">
        <v>1745</v>
      </c>
      <c r="CF27" s="5" t="s">
        <v>86</v>
      </c>
      <c r="CH27" s="5" t="s">
        <v>100</v>
      </c>
      <c r="CL27" s="5" t="s">
        <v>104</v>
      </c>
      <c r="CO27" s="5" t="s">
        <v>107</v>
      </c>
      <c r="CV27" s="5" t="s">
        <v>1435</v>
      </c>
      <c r="DB27" s="5" t="s">
        <v>116</v>
      </c>
      <c r="DE27" s="5" t="s">
        <v>1447</v>
      </c>
      <c r="DH27" s="5" t="s">
        <v>122</v>
      </c>
      <c r="DI27" s="5" t="s">
        <v>123</v>
      </c>
      <c r="DR27" s="5" t="s">
        <v>1454</v>
      </c>
      <c r="DS27" s="5" t="s">
        <v>130</v>
      </c>
      <c r="DW27" s="5" t="s">
        <v>86</v>
      </c>
      <c r="EI27" s="5" t="s">
        <v>134</v>
      </c>
      <c r="EJ27" s="5" t="s">
        <v>135</v>
      </c>
      <c r="EK27" s="5" t="s">
        <v>136</v>
      </c>
      <c r="EM27" s="5" t="s">
        <v>138</v>
      </c>
      <c r="EN27" s="5" t="s">
        <v>139</v>
      </c>
      <c r="EO27" s="5" t="s">
        <v>140</v>
      </c>
      <c r="ES27" s="5" t="s">
        <v>143</v>
      </c>
      <c r="EV27" s="5" t="s">
        <v>197</v>
      </c>
      <c r="EW27" s="5" t="s">
        <v>193</v>
      </c>
    </row>
    <row r="28" spans="1:153" x14ac:dyDescent="0.2">
      <c r="A28" s="5">
        <v>114461680154</v>
      </c>
      <c r="B28" s="5">
        <v>427974408</v>
      </c>
      <c r="C28" s="6">
        <v>45242.511817129627</v>
      </c>
      <c r="D28" s="6">
        <v>45242.517060185186</v>
      </c>
      <c r="E28" s="5" t="s">
        <v>1768</v>
      </c>
      <c r="J28" s="5" t="s">
        <v>63</v>
      </c>
      <c r="L28" s="5" t="s">
        <v>236</v>
      </c>
      <c r="M28" s="5" t="s">
        <v>1393</v>
      </c>
      <c r="R28" s="5" t="s">
        <v>1397</v>
      </c>
      <c r="V28" s="5" t="s">
        <v>10</v>
      </c>
      <c r="Y28" s="5" t="s">
        <v>1402</v>
      </c>
      <c r="AB28" s="5" t="s">
        <v>1405</v>
      </c>
      <c r="AG28" s="5" t="s">
        <v>1410</v>
      </c>
      <c r="AK28" s="5" t="s">
        <v>1413</v>
      </c>
      <c r="AP28" s="5" t="s">
        <v>177</v>
      </c>
      <c r="AR28" s="5" t="s">
        <v>86</v>
      </c>
      <c r="BA28" s="5" t="s">
        <v>74</v>
      </c>
      <c r="BB28" s="5" t="s">
        <v>1453</v>
      </c>
      <c r="BD28" s="5" t="s">
        <v>1417</v>
      </c>
      <c r="BP28" s="5" t="s">
        <v>86</v>
      </c>
      <c r="BS28" s="5" t="s">
        <v>89</v>
      </c>
      <c r="BU28" s="5" t="s">
        <v>1744</v>
      </c>
      <c r="BW28" s="5" t="s">
        <v>1427</v>
      </c>
      <c r="BX28" s="5" t="s">
        <v>1428</v>
      </c>
      <c r="CA28" s="5" t="s">
        <v>95</v>
      </c>
      <c r="CC28" s="5" t="s">
        <v>1745</v>
      </c>
      <c r="CF28" s="5" t="s">
        <v>86</v>
      </c>
      <c r="CI28" s="5" t="s">
        <v>101</v>
      </c>
      <c r="CK28" s="5" t="s">
        <v>103</v>
      </c>
      <c r="CO28" s="5" t="s">
        <v>107</v>
      </c>
      <c r="CX28" s="5" t="s">
        <v>1747</v>
      </c>
      <c r="DB28" s="5" t="s">
        <v>116</v>
      </c>
      <c r="DE28" s="5" t="s">
        <v>1447</v>
      </c>
      <c r="DK28" s="5" t="s">
        <v>1769</v>
      </c>
      <c r="DM28" s="5" t="s">
        <v>126</v>
      </c>
      <c r="DQ28" s="5" t="s">
        <v>1770</v>
      </c>
      <c r="DR28" s="5" t="s">
        <v>1454</v>
      </c>
      <c r="DT28" s="5" t="s">
        <v>131</v>
      </c>
      <c r="DW28" s="5" t="s">
        <v>86</v>
      </c>
      <c r="EH28" s="5" t="s">
        <v>133</v>
      </c>
      <c r="EI28" s="5" t="s">
        <v>134</v>
      </c>
      <c r="EJ28" s="5" t="s">
        <v>135</v>
      </c>
      <c r="EK28" s="5" t="s">
        <v>136</v>
      </c>
      <c r="EL28" s="5" t="s">
        <v>137</v>
      </c>
      <c r="EM28" s="5" t="s">
        <v>138</v>
      </c>
      <c r="EN28" s="5" t="s">
        <v>139</v>
      </c>
      <c r="EP28" s="5" t="s">
        <v>141</v>
      </c>
      <c r="EQ28" s="5" t="s">
        <v>142</v>
      </c>
      <c r="ES28" s="5" t="s">
        <v>143</v>
      </c>
      <c r="EV28" s="5" t="s">
        <v>85</v>
      </c>
      <c r="EW28" s="5" t="s">
        <v>183</v>
      </c>
    </row>
    <row r="29" spans="1:153" x14ac:dyDescent="0.2">
      <c r="A29" s="5">
        <v>114459869264</v>
      </c>
      <c r="B29" s="5">
        <v>427974408</v>
      </c>
      <c r="C29" s="6">
        <v>45239.765416666669</v>
      </c>
      <c r="D29" s="6">
        <v>45239.766782407409</v>
      </c>
      <c r="E29" s="5" t="s">
        <v>1771</v>
      </c>
      <c r="J29" s="5" t="s">
        <v>63</v>
      </c>
      <c r="L29" s="5" t="s">
        <v>236</v>
      </c>
      <c r="N29" s="5" t="s">
        <v>1394</v>
      </c>
    </row>
    <row r="30" spans="1:153" x14ac:dyDescent="0.2">
      <c r="A30" s="5">
        <v>114459731421</v>
      </c>
      <c r="B30" s="5">
        <v>427974408</v>
      </c>
      <c r="C30" s="6">
        <v>45239.637337962966</v>
      </c>
      <c r="D30" s="6">
        <v>45239.638067129628</v>
      </c>
      <c r="E30" s="5" t="s">
        <v>1772</v>
      </c>
      <c r="J30" s="5" t="s">
        <v>63</v>
      </c>
      <c r="L30" s="5" t="s">
        <v>236</v>
      </c>
      <c r="N30" s="5" t="s">
        <v>1394</v>
      </c>
    </row>
    <row r="31" spans="1:153" x14ac:dyDescent="0.2">
      <c r="A31" s="5">
        <v>114459683759</v>
      </c>
      <c r="B31" s="5">
        <v>427974408</v>
      </c>
      <c r="C31" s="6">
        <v>45239.601064814815</v>
      </c>
      <c r="D31" s="6">
        <v>45239.607569444444</v>
      </c>
      <c r="E31" s="5" t="s">
        <v>1773</v>
      </c>
      <c r="J31" s="5" t="s">
        <v>63</v>
      </c>
      <c r="L31" s="5" t="s">
        <v>217</v>
      </c>
      <c r="M31" s="5" t="s">
        <v>1393</v>
      </c>
      <c r="T31" s="5" t="s">
        <v>1399</v>
      </c>
      <c r="V31" s="5" t="s">
        <v>10</v>
      </c>
      <c r="W31" s="5" t="s">
        <v>1400</v>
      </c>
      <c r="AB31" s="5" t="s">
        <v>1405</v>
      </c>
      <c r="AH31" s="5" t="s">
        <v>1411</v>
      </c>
      <c r="AK31" s="5" t="s">
        <v>1413</v>
      </c>
      <c r="AQ31" s="5" t="s">
        <v>173</v>
      </c>
      <c r="AR31" s="5" t="s">
        <v>86</v>
      </c>
      <c r="AZ31" s="5" t="s">
        <v>73</v>
      </c>
      <c r="BB31" s="5" t="s">
        <v>1453</v>
      </c>
      <c r="BD31" s="5" t="s">
        <v>1417</v>
      </c>
      <c r="BP31" s="5" t="s">
        <v>86</v>
      </c>
      <c r="BS31" s="5" t="s">
        <v>89</v>
      </c>
      <c r="BU31" s="5" t="s">
        <v>1744</v>
      </c>
      <c r="BW31" s="5" t="s">
        <v>1427</v>
      </c>
      <c r="BY31" s="5" t="s">
        <v>1429</v>
      </c>
      <c r="BZ31" s="5" t="s">
        <v>94</v>
      </c>
      <c r="CC31" s="5" t="s">
        <v>1745</v>
      </c>
      <c r="CF31" s="5" t="s">
        <v>86</v>
      </c>
      <c r="CI31" s="5" t="s">
        <v>101</v>
      </c>
      <c r="CL31" s="5" t="s">
        <v>104</v>
      </c>
      <c r="CN31" s="5" t="s">
        <v>106</v>
      </c>
      <c r="CY31" s="5" t="s">
        <v>1438</v>
      </c>
      <c r="DB31" s="5" t="s">
        <v>116</v>
      </c>
      <c r="DE31" s="5" t="s">
        <v>1447</v>
      </c>
      <c r="DG31" s="5" t="s">
        <v>121</v>
      </c>
      <c r="DJ31" s="5" t="s">
        <v>124</v>
      </c>
      <c r="DK31" s="5" t="s">
        <v>1774</v>
      </c>
      <c r="DR31" s="5" t="s">
        <v>1470</v>
      </c>
      <c r="DS31" s="5" t="s">
        <v>130</v>
      </c>
      <c r="DW31" s="5" t="s">
        <v>86</v>
      </c>
      <c r="EI31" s="5" t="s">
        <v>134</v>
      </c>
      <c r="EJ31" s="5" t="s">
        <v>135</v>
      </c>
      <c r="ES31" s="5" t="s">
        <v>143</v>
      </c>
      <c r="EV31" s="5" t="s">
        <v>86</v>
      </c>
      <c r="EW31" s="5" t="s">
        <v>193</v>
      </c>
    </row>
    <row r="32" spans="1:153" x14ac:dyDescent="0.2">
      <c r="A32" s="5">
        <v>114459584570</v>
      </c>
      <c r="B32" s="5">
        <v>427974408</v>
      </c>
      <c r="C32" s="6">
        <v>45239.532407407409</v>
      </c>
      <c r="D32" s="6">
        <v>45239.533182870371</v>
      </c>
      <c r="E32" s="5" t="s">
        <v>1775</v>
      </c>
      <c r="J32" s="5" t="s">
        <v>63</v>
      </c>
    </row>
    <row r="33" spans="1:153" x14ac:dyDescent="0.2">
      <c r="A33" s="5">
        <v>114458428294</v>
      </c>
      <c r="B33" s="5">
        <v>427974408</v>
      </c>
      <c r="C33" s="6">
        <v>45238.490312499998</v>
      </c>
      <c r="D33" s="6">
        <v>45238.491180555553</v>
      </c>
      <c r="E33" s="5" t="s">
        <v>1776</v>
      </c>
      <c r="J33" s="5" t="s">
        <v>63</v>
      </c>
    </row>
    <row r="34" spans="1:153" x14ac:dyDescent="0.2">
      <c r="A34" s="5">
        <v>114455585026</v>
      </c>
      <c r="B34" s="5">
        <v>427974408</v>
      </c>
      <c r="C34" s="6">
        <v>45235.851504629631</v>
      </c>
      <c r="D34" s="6">
        <v>45235.851921296293</v>
      </c>
      <c r="E34" s="5" t="s">
        <v>1777</v>
      </c>
      <c r="J34" s="5" t="s">
        <v>63</v>
      </c>
      <c r="L34" s="5" t="s">
        <v>224</v>
      </c>
      <c r="M34" s="5" t="s">
        <v>1393</v>
      </c>
    </row>
    <row r="35" spans="1:153" x14ac:dyDescent="0.2">
      <c r="A35" s="5">
        <v>114452274905</v>
      </c>
      <c r="B35" s="5">
        <v>427974408</v>
      </c>
      <c r="C35" s="6">
        <v>45231.742743055554</v>
      </c>
      <c r="D35" s="6">
        <v>45231.743101851855</v>
      </c>
      <c r="E35" s="5" t="s">
        <v>425</v>
      </c>
      <c r="J35" s="5" t="s">
        <v>63</v>
      </c>
      <c r="L35" s="5" t="s">
        <v>167</v>
      </c>
      <c r="M35" s="5" t="s">
        <v>1393</v>
      </c>
    </row>
    <row r="36" spans="1:153" x14ac:dyDescent="0.2">
      <c r="A36" s="5">
        <v>114452169010</v>
      </c>
      <c r="B36" s="5">
        <v>427974408</v>
      </c>
      <c r="C36" s="6">
        <v>45231.633761574078</v>
      </c>
      <c r="D36" s="6">
        <v>45231.63422453704</v>
      </c>
      <c r="E36" s="5" t="s">
        <v>1778</v>
      </c>
      <c r="J36" s="5" t="s">
        <v>63</v>
      </c>
      <c r="L36" s="5" t="s">
        <v>200</v>
      </c>
      <c r="N36" s="5" t="s">
        <v>1394</v>
      </c>
    </row>
    <row r="37" spans="1:153" x14ac:dyDescent="0.2">
      <c r="A37" s="5">
        <v>114452134645</v>
      </c>
      <c r="B37" s="5">
        <v>427974408</v>
      </c>
      <c r="C37" s="6">
        <v>45231.604432870372</v>
      </c>
      <c r="D37" s="6">
        <v>45231.604618055557</v>
      </c>
      <c r="E37" s="5" t="s">
        <v>1779</v>
      </c>
      <c r="J37" s="5" t="s">
        <v>63</v>
      </c>
    </row>
    <row r="38" spans="1:153" x14ac:dyDescent="0.2">
      <c r="A38" s="5">
        <v>114444424913</v>
      </c>
      <c r="B38" s="5">
        <v>427974408</v>
      </c>
      <c r="C38" s="6">
        <v>45222.710127314815</v>
      </c>
      <c r="D38" s="6">
        <v>45222.710300925923</v>
      </c>
      <c r="E38" s="5" t="s">
        <v>1780</v>
      </c>
      <c r="J38" s="5" t="s">
        <v>63</v>
      </c>
    </row>
    <row r="39" spans="1:153" x14ac:dyDescent="0.2">
      <c r="A39" s="5">
        <v>114444141094</v>
      </c>
      <c r="B39" s="5">
        <v>427974408</v>
      </c>
      <c r="C39" s="6">
        <v>45222.491689814815</v>
      </c>
      <c r="D39" s="6">
        <v>45222.498506944445</v>
      </c>
      <c r="E39" s="5" t="s">
        <v>1781</v>
      </c>
      <c r="J39" s="5" t="s">
        <v>63</v>
      </c>
      <c r="L39" s="5" t="s">
        <v>1464</v>
      </c>
      <c r="M39" s="5" t="s">
        <v>1393</v>
      </c>
      <c r="P39" s="5" t="s">
        <v>1395</v>
      </c>
      <c r="V39" s="5" t="s">
        <v>267</v>
      </c>
      <c r="W39" s="5" t="s">
        <v>1400</v>
      </c>
      <c r="AB39" s="5" t="s">
        <v>1405</v>
      </c>
      <c r="AG39" s="5" t="s">
        <v>1410</v>
      </c>
      <c r="AK39" s="5" t="s">
        <v>1413</v>
      </c>
      <c r="AO39" s="5" t="s">
        <v>189</v>
      </c>
      <c r="AR39" s="5" t="s">
        <v>86</v>
      </c>
      <c r="BA39" s="5" t="s">
        <v>74</v>
      </c>
      <c r="BB39" s="5" t="s">
        <v>1475</v>
      </c>
      <c r="BK39" s="5" t="s">
        <v>1422</v>
      </c>
      <c r="BL39" s="5" t="s">
        <v>83</v>
      </c>
      <c r="BM39" s="5" t="s">
        <v>1423</v>
      </c>
      <c r="BP39" s="5" t="s">
        <v>86</v>
      </c>
      <c r="BQ39" s="5" t="s">
        <v>87</v>
      </c>
      <c r="BT39" s="5" t="s">
        <v>1743</v>
      </c>
      <c r="BV39" s="5" t="s">
        <v>1426</v>
      </c>
      <c r="BY39" s="5" t="s">
        <v>1429</v>
      </c>
      <c r="BZ39" s="5" t="s">
        <v>94</v>
      </c>
      <c r="CC39" s="5" t="s">
        <v>1745</v>
      </c>
      <c r="CE39" s="5" t="s">
        <v>85</v>
      </c>
      <c r="CL39" s="5" t="s">
        <v>104</v>
      </c>
      <c r="CO39" s="5" t="s">
        <v>107</v>
      </c>
      <c r="CX39" s="5" t="s">
        <v>1747</v>
      </c>
      <c r="DB39" s="5" t="s">
        <v>116</v>
      </c>
      <c r="DC39" s="5" t="s">
        <v>1449</v>
      </c>
      <c r="DL39" s="5" t="s">
        <v>125</v>
      </c>
      <c r="DR39" s="5" t="s">
        <v>1470</v>
      </c>
      <c r="DT39" s="5" t="s">
        <v>131</v>
      </c>
      <c r="DW39" s="5" t="s">
        <v>86</v>
      </c>
      <c r="EH39" s="5" t="s">
        <v>133</v>
      </c>
      <c r="EJ39" s="5" t="s">
        <v>135</v>
      </c>
      <c r="EL39" s="5" t="s">
        <v>137</v>
      </c>
      <c r="ES39" s="5" t="s">
        <v>143</v>
      </c>
      <c r="EV39" s="5" t="s">
        <v>86</v>
      </c>
      <c r="EW39" s="5" t="s">
        <v>193</v>
      </c>
    </row>
    <row r="40" spans="1:153" x14ac:dyDescent="0.2">
      <c r="A40" s="5">
        <v>114443681056</v>
      </c>
      <c r="B40" s="5">
        <v>427974408</v>
      </c>
      <c r="C40" s="6">
        <v>45222.081944444442</v>
      </c>
      <c r="D40" s="6">
        <v>45222.082442129627</v>
      </c>
      <c r="E40" s="5" t="s">
        <v>1782</v>
      </c>
      <c r="J40" s="5" t="s">
        <v>63</v>
      </c>
      <c r="L40" s="5" t="s">
        <v>236</v>
      </c>
      <c r="N40" s="5" t="s">
        <v>1394</v>
      </c>
    </row>
    <row r="41" spans="1:153" x14ac:dyDescent="0.2">
      <c r="A41" s="5">
        <v>114442559808</v>
      </c>
      <c r="B41" s="5">
        <v>427974408</v>
      </c>
      <c r="C41" s="6">
        <v>45219.692627314813</v>
      </c>
      <c r="D41" s="6">
        <v>45219.693043981482</v>
      </c>
      <c r="E41" s="5" t="s">
        <v>1783</v>
      </c>
      <c r="J41" s="5" t="s">
        <v>63</v>
      </c>
      <c r="L41" s="5" t="s">
        <v>236</v>
      </c>
      <c r="N41" s="5" t="s">
        <v>1394</v>
      </c>
    </row>
    <row r="42" spans="1:153" x14ac:dyDescent="0.2">
      <c r="A42" s="5">
        <v>114442412717</v>
      </c>
      <c r="B42" s="5">
        <v>427974408</v>
      </c>
      <c r="C42" s="6">
        <v>45219.549444444441</v>
      </c>
      <c r="D42" s="6">
        <v>45219.55741898148</v>
      </c>
      <c r="E42" s="5" t="s">
        <v>1784</v>
      </c>
      <c r="J42" s="5" t="s">
        <v>63</v>
      </c>
      <c r="L42" s="5" t="s">
        <v>1464</v>
      </c>
      <c r="M42" s="5" t="s">
        <v>1393</v>
      </c>
      <c r="P42" s="5" t="s">
        <v>1395</v>
      </c>
      <c r="V42" s="5" t="s">
        <v>267</v>
      </c>
      <c r="W42" s="5" t="s">
        <v>1400</v>
      </c>
      <c r="AB42" s="5" t="s">
        <v>1405</v>
      </c>
      <c r="AG42" s="5" t="s">
        <v>1410</v>
      </c>
      <c r="AK42" s="5" t="s">
        <v>1413</v>
      </c>
      <c r="AO42" s="5" t="s">
        <v>189</v>
      </c>
      <c r="AR42" s="5" t="s">
        <v>86</v>
      </c>
      <c r="BA42" s="5" t="s">
        <v>74</v>
      </c>
      <c r="BB42" s="5" t="s">
        <v>1453</v>
      </c>
      <c r="BD42" s="5" t="s">
        <v>1417</v>
      </c>
      <c r="BP42" s="5" t="s">
        <v>86</v>
      </c>
      <c r="BR42" s="5" t="s">
        <v>88</v>
      </c>
      <c r="BT42" s="5" t="s">
        <v>1743</v>
      </c>
      <c r="BV42" s="5" t="s">
        <v>1426</v>
      </c>
      <c r="BY42" s="5" t="s">
        <v>1429</v>
      </c>
      <c r="CA42" s="5" t="s">
        <v>95</v>
      </c>
      <c r="CC42" s="5" t="s">
        <v>1745</v>
      </c>
      <c r="CE42" s="5" t="s">
        <v>85</v>
      </c>
      <c r="CK42" s="5" t="s">
        <v>103</v>
      </c>
      <c r="CN42" s="5" t="s">
        <v>106</v>
      </c>
      <c r="CV42" s="5" t="s">
        <v>1435</v>
      </c>
      <c r="DB42" s="5" t="s">
        <v>116</v>
      </c>
      <c r="DC42" s="5" t="s">
        <v>1449</v>
      </c>
      <c r="DM42" s="5" t="s">
        <v>126</v>
      </c>
      <c r="DR42" s="5" t="s">
        <v>1470</v>
      </c>
      <c r="DT42" s="5" t="s">
        <v>131</v>
      </c>
      <c r="DW42" s="5" t="s">
        <v>86</v>
      </c>
      <c r="EN42" s="5" t="s">
        <v>139</v>
      </c>
      <c r="ES42" s="5" t="s">
        <v>143</v>
      </c>
      <c r="EV42" s="5" t="s">
        <v>86</v>
      </c>
      <c r="EW42" s="5">
        <v>8</v>
      </c>
    </row>
    <row r="43" spans="1:153" x14ac:dyDescent="0.2">
      <c r="A43" s="5">
        <v>114442408836</v>
      </c>
      <c r="B43" s="5">
        <v>427974408</v>
      </c>
      <c r="C43" s="6">
        <v>45219.54650462963</v>
      </c>
      <c r="D43" s="6">
        <v>45219.549826388888</v>
      </c>
      <c r="E43" s="5" t="s">
        <v>1785</v>
      </c>
      <c r="J43" s="5" t="s">
        <v>63</v>
      </c>
      <c r="L43" s="5" t="s">
        <v>1464</v>
      </c>
      <c r="M43" s="5" t="s">
        <v>1393</v>
      </c>
      <c r="P43" s="5" t="s">
        <v>1395</v>
      </c>
      <c r="V43" s="5" t="s">
        <v>267</v>
      </c>
      <c r="W43" s="5" t="s">
        <v>1400</v>
      </c>
      <c r="AB43" s="5" t="s">
        <v>1405</v>
      </c>
      <c r="AG43" s="5" t="s">
        <v>1410</v>
      </c>
      <c r="AL43" s="5" t="s">
        <v>1414</v>
      </c>
      <c r="AO43" s="5" t="s">
        <v>189</v>
      </c>
      <c r="AR43" s="5" t="s">
        <v>86</v>
      </c>
      <c r="BA43" s="5" t="s">
        <v>74</v>
      </c>
      <c r="BB43" s="5" t="s">
        <v>1453</v>
      </c>
      <c r="BD43" s="5" t="s">
        <v>1417</v>
      </c>
      <c r="BP43" s="5" t="s">
        <v>86</v>
      </c>
      <c r="BS43" s="5" t="s">
        <v>89</v>
      </c>
      <c r="BU43" s="5" t="s">
        <v>1744</v>
      </c>
      <c r="BW43" s="5" t="s">
        <v>1427</v>
      </c>
      <c r="BX43" s="5" t="s">
        <v>1428</v>
      </c>
      <c r="CA43" s="5" t="s">
        <v>95</v>
      </c>
      <c r="CD43" s="5" t="s">
        <v>1746</v>
      </c>
      <c r="CE43" s="5" t="s">
        <v>85</v>
      </c>
    </row>
    <row r="44" spans="1:153" x14ac:dyDescent="0.2">
      <c r="A44" s="5">
        <v>114442396193</v>
      </c>
      <c r="B44" s="5">
        <v>427974408</v>
      </c>
      <c r="C44" s="6">
        <v>45219.537152777775</v>
      </c>
      <c r="D44" s="6">
        <v>45219.539780092593</v>
      </c>
      <c r="E44" s="5" t="s">
        <v>1485</v>
      </c>
      <c r="J44" s="5" t="s">
        <v>63</v>
      </c>
      <c r="L44" s="5" t="s">
        <v>1464</v>
      </c>
      <c r="M44" s="5" t="s">
        <v>1393</v>
      </c>
      <c r="P44" s="5" t="s">
        <v>1395</v>
      </c>
      <c r="V44" s="5" t="s">
        <v>267</v>
      </c>
      <c r="W44" s="5" t="s">
        <v>1400</v>
      </c>
      <c r="AB44" s="5" t="s">
        <v>1405</v>
      </c>
      <c r="AG44" s="5" t="s">
        <v>1410</v>
      </c>
      <c r="AK44" s="5" t="s">
        <v>1413</v>
      </c>
      <c r="AP44" s="5" t="s">
        <v>177</v>
      </c>
      <c r="AR44" s="5" t="s">
        <v>86</v>
      </c>
      <c r="BA44" s="5" t="s">
        <v>74</v>
      </c>
      <c r="BB44" s="5" t="s">
        <v>1475</v>
      </c>
      <c r="BK44" s="5" t="s">
        <v>1422</v>
      </c>
      <c r="BO44" s="5" t="s">
        <v>85</v>
      </c>
      <c r="BR44" s="5" t="s">
        <v>88</v>
      </c>
      <c r="BT44" s="5" t="s">
        <v>1743</v>
      </c>
      <c r="BV44" s="5" t="s">
        <v>1426</v>
      </c>
      <c r="BY44" s="5" t="s">
        <v>1429</v>
      </c>
      <c r="CA44" s="5" t="s">
        <v>95</v>
      </c>
      <c r="CC44" s="5" t="s">
        <v>1745</v>
      </c>
      <c r="CE44" s="5" t="s">
        <v>85</v>
      </c>
      <c r="CK44" s="5" t="s">
        <v>103</v>
      </c>
      <c r="CN44" s="5" t="s">
        <v>106</v>
      </c>
      <c r="CW44" s="5" t="s">
        <v>1436</v>
      </c>
      <c r="DA44" s="5" t="s">
        <v>115</v>
      </c>
      <c r="DC44" s="5" t="s">
        <v>1449</v>
      </c>
      <c r="DM44" s="5" t="s">
        <v>126</v>
      </c>
      <c r="DR44" s="5" t="s">
        <v>178</v>
      </c>
      <c r="DT44" s="5" t="s">
        <v>131</v>
      </c>
      <c r="DW44" s="5" t="s">
        <v>86</v>
      </c>
      <c r="EI44" s="5" t="s">
        <v>134</v>
      </c>
      <c r="ES44" s="5" t="s">
        <v>143</v>
      </c>
      <c r="EV44" s="5" t="s">
        <v>86</v>
      </c>
      <c r="EW44" s="5" t="s">
        <v>183</v>
      </c>
    </row>
    <row r="45" spans="1:153" x14ac:dyDescent="0.2">
      <c r="A45" s="5">
        <v>114441691757</v>
      </c>
      <c r="B45" s="5">
        <v>427974408</v>
      </c>
      <c r="C45" s="6">
        <v>45218.840532407405</v>
      </c>
      <c r="D45" s="6">
        <v>45218.840775462966</v>
      </c>
      <c r="E45" s="5" t="s">
        <v>1786</v>
      </c>
      <c r="J45" s="5" t="s">
        <v>63</v>
      </c>
    </row>
    <row r="46" spans="1:153" x14ac:dyDescent="0.2">
      <c r="A46" s="5">
        <v>114441324610</v>
      </c>
      <c r="B46" s="5">
        <v>427974408</v>
      </c>
      <c r="C46" s="6">
        <v>45218.496527777781</v>
      </c>
      <c r="D46" s="6">
        <v>45218.497002314813</v>
      </c>
      <c r="E46" s="5" t="s">
        <v>1486</v>
      </c>
      <c r="J46" s="5" t="s">
        <v>63</v>
      </c>
      <c r="L46" s="5" t="s">
        <v>217</v>
      </c>
      <c r="N46" s="5" t="s">
        <v>1394</v>
      </c>
    </row>
    <row r="47" spans="1:153" x14ac:dyDescent="0.2">
      <c r="A47" s="5">
        <v>114440319562</v>
      </c>
      <c r="B47" s="5">
        <v>427974408</v>
      </c>
      <c r="C47" s="6">
        <v>45217.529976851853</v>
      </c>
      <c r="D47" s="6">
        <v>45217.530358796299</v>
      </c>
      <c r="E47" s="5" t="s">
        <v>437</v>
      </c>
      <c r="J47" s="5" t="s">
        <v>63</v>
      </c>
      <c r="L47" s="5" t="s">
        <v>236</v>
      </c>
      <c r="M47" s="5" t="s">
        <v>1393</v>
      </c>
    </row>
    <row r="48" spans="1:153" x14ac:dyDescent="0.2">
      <c r="A48" s="5">
        <v>114439584368</v>
      </c>
      <c r="B48" s="5">
        <v>427974408</v>
      </c>
      <c r="C48" s="6">
        <v>45216.931030092594</v>
      </c>
      <c r="D48" s="6">
        <v>45216.931875000002</v>
      </c>
      <c r="E48" s="5" t="s">
        <v>1787</v>
      </c>
      <c r="J48" s="5" t="s">
        <v>63</v>
      </c>
      <c r="L48" s="5" t="s">
        <v>163</v>
      </c>
      <c r="O48" s="5" t="s">
        <v>95</v>
      </c>
    </row>
    <row r="49" spans="1:153" x14ac:dyDescent="0.2">
      <c r="A49" s="5">
        <v>114437448186</v>
      </c>
      <c r="B49" s="5">
        <v>427974408</v>
      </c>
      <c r="C49" s="6">
        <v>45214.846064814818</v>
      </c>
      <c r="D49" s="6">
        <v>45214.848437499997</v>
      </c>
      <c r="E49" s="5" t="s">
        <v>1788</v>
      </c>
      <c r="J49" s="5" t="s">
        <v>63</v>
      </c>
      <c r="L49" s="5" t="s">
        <v>167</v>
      </c>
      <c r="M49" s="5" t="s">
        <v>1393</v>
      </c>
    </row>
    <row r="50" spans="1:153" x14ac:dyDescent="0.2">
      <c r="A50" s="5">
        <v>114435490174</v>
      </c>
      <c r="B50" s="5">
        <v>427974408</v>
      </c>
      <c r="C50" s="6">
        <v>45211.560902777775</v>
      </c>
      <c r="D50" s="6">
        <v>45211.564039351855</v>
      </c>
      <c r="E50" s="5" t="s">
        <v>1789</v>
      </c>
      <c r="J50" s="5" t="s">
        <v>63</v>
      </c>
      <c r="L50" s="5" t="s">
        <v>224</v>
      </c>
      <c r="M50" s="5" t="s">
        <v>1393</v>
      </c>
      <c r="P50" s="5" t="s">
        <v>1395</v>
      </c>
      <c r="V50" s="5" t="s">
        <v>14</v>
      </c>
      <c r="W50" s="5" t="s">
        <v>1400</v>
      </c>
      <c r="AB50" s="5" t="s">
        <v>1405</v>
      </c>
      <c r="AH50" s="5" t="s">
        <v>1411</v>
      </c>
      <c r="AL50" s="5" t="s">
        <v>1414</v>
      </c>
      <c r="AO50" s="5" t="s">
        <v>189</v>
      </c>
      <c r="AR50" s="5" t="s">
        <v>86</v>
      </c>
      <c r="AZ50" s="5" t="s">
        <v>73</v>
      </c>
      <c r="BB50" s="5" t="s">
        <v>1475</v>
      </c>
      <c r="BI50" s="5" t="s">
        <v>1420</v>
      </c>
      <c r="BK50" s="5" t="s">
        <v>1422</v>
      </c>
      <c r="BP50" s="5" t="s">
        <v>86</v>
      </c>
      <c r="BR50" s="5" t="s">
        <v>88</v>
      </c>
      <c r="BU50" s="5" t="s">
        <v>1744</v>
      </c>
      <c r="BW50" s="5" t="s">
        <v>1427</v>
      </c>
      <c r="BX50" s="5" t="s">
        <v>1428</v>
      </c>
      <c r="CA50" s="5" t="s">
        <v>95</v>
      </c>
      <c r="CC50" s="5" t="s">
        <v>1745</v>
      </c>
      <c r="CE50" s="5" t="s">
        <v>85</v>
      </c>
      <c r="CK50" s="5" t="s">
        <v>103</v>
      </c>
      <c r="CN50" s="5" t="s">
        <v>106</v>
      </c>
      <c r="CR50" s="5" t="s">
        <v>110</v>
      </c>
      <c r="DA50" s="5" t="s">
        <v>115</v>
      </c>
      <c r="DC50" s="5" t="s">
        <v>1449</v>
      </c>
      <c r="DN50" s="5" t="s">
        <v>127</v>
      </c>
      <c r="DR50" s="5" t="s">
        <v>1470</v>
      </c>
      <c r="DT50" s="5" t="s">
        <v>131</v>
      </c>
      <c r="DV50" s="5" t="s">
        <v>85</v>
      </c>
      <c r="DY50" s="5" t="s">
        <v>1442</v>
      </c>
      <c r="DZ50" s="5" t="s">
        <v>1748</v>
      </c>
      <c r="EF50" s="5" t="s">
        <v>1448</v>
      </c>
      <c r="EH50" s="5" t="s">
        <v>133</v>
      </c>
      <c r="ET50" s="5" t="s">
        <v>178</v>
      </c>
      <c r="EV50" s="5" t="s">
        <v>197</v>
      </c>
      <c r="EW50" s="5" t="s">
        <v>183</v>
      </c>
    </row>
    <row r="51" spans="1:153" x14ac:dyDescent="0.2">
      <c r="A51" s="5">
        <v>114433536113</v>
      </c>
      <c r="B51" s="5">
        <v>427974408</v>
      </c>
      <c r="C51" s="6">
        <v>45209.60359953704</v>
      </c>
      <c r="D51" s="6">
        <v>45209.617789351854</v>
      </c>
      <c r="E51" s="5" t="s">
        <v>1790</v>
      </c>
      <c r="J51" s="5" t="s">
        <v>63</v>
      </c>
      <c r="L51" s="5" t="s">
        <v>224</v>
      </c>
      <c r="M51" s="5" t="s">
        <v>1393</v>
      </c>
      <c r="P51" s="5" t="s">
        <v>1395</v>
      </c>
      <c r="V51" s="5" t="s">
        <v>15</v>
      </c>
      <c r="W51" s="5" t="s">
        <v>1400</v>
      </c>
      <c r="AB51" s="5" t="s">
        <v>1405</v>
      </c>
      <c r="AH51" s="5" t="s">
        <v>1411</v>
      </c>
      <c r="AK51" s="5" t="s">
        <v>1413</v>
      </c>
      <c r="AQ51" s="5" t="s">
        <v>173</v>
      </c>
      <c r="AR51" s="5" t="s">
        <v>86</v>
      </c>
      <c r="BA51" s="5" t="s">
        <v>74</v>
      </c>
      <c r="BB51" s="5" t="s">
        <v>1475</v>
      </c>
      <c r="BL51" s="5" t="s">
        <v>83</v>
      </c>
      <c r="BN51" s="5" t="s">
        <v>1791</v>
      </c>
      <c r="BP51" s="5" t="s">
        <v>86</v>
      </c>
      <c r="BS51" s="5" t="s">
        <v>89</v>
      </c>
      <c r="BU51" s="5" t="s">
        <v>1744</v>
      </c>
      <c r="BW51" s="5" t="s">
        <v>1427</v>
      </c>
      <c r="BY51" s="5" t="s">
        <v>1429</v>
      </c>
      <c r="CA51" s="5" t="s">
        <v>95</v>
      </c>
      <c r="CC51" s="5" t="s">
        <v>1745</v>
      </c>
      <c r="CE51" s="5" t="s">
        <v>85</v>
      </c>
      <c r="CL51" s="5" t="s">
        <v>104</v>
      </c>
      <c r="CO51" s="5" t="s">
        <v>107</v>
      </c>
      <c r="CV51" s="5" t="s">
        <v>1435</v>
      </c>
      <c r="DB51" s="5" t="s">
        <v>116</v>
      </c>
      <c r="DE51" s="5" t="s">
        <v>1447</v>
      </c>
      <c r="DG51" s="5" t="s">
        <v>121</v>
      </c>
      <c r="DK51" s="5" t="s">
        <v>1792</v>
      </c>
      <c r="DT51" s="5" t="s">
        <v>131</v>
      </c>
      <c r="DX51" s="5" t="s">
        <v>1441</v>
      </c>
      <c r="EH51" s="5" t="s">
        <v>133</v>
      </c>
      <c r="EK51" s="5" t="s">
        <v>136</v>
      </c>
      <c r="ES51" s="5" t="s">
        <v>143</v>
      </c>
      <c r="EV51" s="5" t="s">
        <v>86</v>
      </c>
      <c r="EW51" s="5" t="s">
        <v>183</v>
      </c>
    </row>
    <row r="52" spans="1:153" x14ac:dyDescent="0.2">
      <c r="A52" s="5">
        <v>114432905420</v>
      </c>
      <c r="B52" s="5">
        <v>427974408</v>
      </c>
      <c r="C52" s="6">
        <v>45209.059236111112</v>
      </c>
      <c r="D52" s="6">
        <v>45209.060335648152</v>
      </c>
      <c r="E52" s="5" t="s">
        <v>1793</v>
      </c>
      <c r="J52" s="5" t="s">
        <v>63</v>
      </c>
      <c r="L52" s="5" t="s">
        <v>167</v>
      </c>
      <c r="M52" s="5" t="s">
        <v>1393</v>
      </c>
    </row>
    <row r="53" spans="1:153" x14ac:dyDescent="0.2">
      <c r="A53" s="5">
        <v>114432776099</v>
      </c>
      <c r="B53" s="5">
        <v>427974408</v>
      </c>
      <c r="C53" s="6">
        <v>45208.846944444442</v>
      </c>
      <c r="D53" s="6">
        <v>45208.848680555559</v>
      </c>
      <c r="E53" s="5" t="s">
        <v>1794</v>
      </c>
      <c r="J53" s="5" t="s">
        <v>63</v>
      </c>
      <c r="L53" s="5" t="s">
        <v>1464</v>
      </c>
      <c r="M53" s="5" t="s">
        <v>1393</v>
      </c>
      <c r="V53" s="5" t="s">
        <v>1795</v>
      </c>
      <c r="X53" s="5" t="s">
        <v>1401</v>
      </c>
      <c r="AB53" s="5" t="s">
        <v>1405</v>
      </c>
      <c r="AI53" s="5" t="s">
        <v>1412</v>
      </c>
      <c r="AM53" s="5" t="s">
        <v>1415</v>
      </c>
      <c r="AP53" s="5" t="s">
        <v>177</v>
      </c>
      <c r="AR53" s="5" t="s">
        <v>85</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D5948-0022-0046-9AE7-AADABCBE7845}">
  <sheetPr codeName="Hoja25"/>
  <dimension ref="A1:XFC80"/>
  <sheetViews>
    <sheetView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3.83203125" style="52" customWidth="1"/>
    <col min="5" max="5" width="20.83203125" style="52" customWidth="1"/>
    <col min="6" max="6" width="15.83203125" style="58" customWidth="1"/>
    <col min="7" max="7" width="18.33203125" style="52" bestFit="1" customWidth="1"/>
    <col min="8" max="8" width="3.6640625" style="48" customWidth="1"/>
    <col min="9" max="9" width="10.83203125" style="48" hidden="1"/>
    <col min="10" max="16383" width="10.83203125" style="33" hidden="1"/>
    <col min="16384" max="16384" width="9" style="33" hidden="1"/>
  </cols>
  <sheetData>
    <row r="1" spans="1:8" x14ac:dyDescent="0.2">
      <c r="A1" s="146" t="s">
        <v>535</v>
      </c>
      <c r="B1" s="146"/>
      <c r="C1" s="146"/>
      <c r="D1" s="146"/>
      <c r="E1" s="146"/>
      <c r="F1" s="146"/>
      <c r="G1" s="146"/>
    </row>
    <row r="2" spans="1:8" x14ac:dyDescent="0.2">
      <c r="A2" s="146" t="s">
        <v>1800</v>
      </c>
      <c r="B2" s="146"/>
      <c r="C2" s="146"/>
      <c r="D2" s="146"/>
      <c r="E2" s="146"/>
      <c r="F2" s="146"/>
      <c r="G2" s="146"/>
    </row>
    <row r="3" spans="1:8" x14ac:dyDescent="0.2">
      <c r="A3" s="9" t="s">
        <v>449</v>
      </c>
      <c r="B3" s="9" t="s">
        <v>448</v>
      </c>
      <c r="C3" s="9" t="s">
        <v>452</v>
      </c>
      <c r="D3" s="9" t="s">
        <v>450</v>
      </c>
      <c r="E3" s="9" t="s">
        <v>556</v>
      </c>
      <c r="F3" s="60" t="s">
        <v>451</v>
      </c>
      <c r="G3" s="9" t="s">
        <v>474</v>
      </c>
    </row>
    <row r="4" spans="1:8" ht="73" customHeight="1" x14ac:dyDescent="0.2">
      <c r="A4" s="53" t="s">
        <v>2146</v>
      </c>
      <c r="B4" s="11" t="s">
        <v>454</v>
      </c>
      <c r="C4" s="11" t="s">
        <v>453</v>
      </c>
      <c r="D4" s="11" t="s">
        <v>496</v>
      </c>
      <c r="E4" s="11" t="s">
        <v>455</v>
      </c>
      <c r="F4" s="61" t="s">
        <v>455</v>
      </c>
      <c r="G4" s="11" t="s">
        <v>456</v>
      </c>
      <c r="H4" s="48">
        <v>0</v>
      </c>
    </row>
    <row r="5" spans="1:8" ht="68" x14ac:dyDescent="0.2">
      <c r="A5" s="53" t="s">
        <v>2146</v>
      </c>
      <c r="B5" s="11" t="s">
        <v>467</v>
      </c>
      <c r="C5" s="11" t="s">
        <v>453</v>
      </c>
      <c r="D5" s="11" t="s">
        <v>497</v>
      </c>
      <c r="E5" s="11" t="s">
        <v>455</v>
      </c>
      <c r="F5" s="61" t="s">
        <v>455</v>
      </c>
      <c r="G5" s="11" t="s">
        <v>459</v>
      </c>
      <c r="H5" s="48">
        <v>0</v>
      </c>
    </row>
    <row r="6" spans="1:8" ht="68" x14ac:dyDescent="0.2">
      <c r="A6" s="53" t="s">
        <v>2146</v>
      </c>
      <c r="B6" s="11" t="s">
        <v>468</v>
      </c>
      <c r="C6" s="11" t="s">
        <v>457</v>
      </c>
      <c r="D6" s="11" t="s">
        <v>498</v>
      </c>
      <c r="E6" s="11" t="s">
        <v>455</v>
      </c>
      <c r="F6" s="61" t="s">
        <v>455</v>
      </c>
      <c r="G6" s="11" t="s">
        <v>460</v>
      </c>
      <c r="H6" s="48">
        <v>0</v>
      </c>
    </row>
    <row r="7" spans="1:8" ht="68" x14ac:dyDescent="0.2">
      <c r="A7" s="53" t="s">
        <v>2146</v>
      </c>
      <c r="B7" s="11" t="s">
        <v>469</v>
      </c>
      <c r="C7" s="11" t="s">
        <v>457</v>
      </c>
      <c r="D7" s="11" t="s">
        <v>499</v>
      </c>
      <c r="E7" s="11" t="s">
        <v>455</v>
      </c>
      <c r="F7" s="61" t="s">
        <v>455</v>
      </c>
      <c r="G7" s="11" t="s">
        <v>461</v>
      </c>
      <c r="H7" s="48">
        <v>0</v>
      </c>
    </row>
    <row r="8" spans="1:8" ht="68" x14ac:dyDescent="0.2">
      <c r="A8" s="53" t="s">
        <v>2146</v>
      </c>
      <c r="B8" s="11" t="s">
        <v>470</v>
      </c>
      <c r="C8" s="11" t="s">
        <v>453</v>
      </c>
      <c r="D8" s="11" t="s">
        <v>500</v>
      </c>
      <c r="E8" s="11" t="s">
        <v>455</v>
      </c>
      <c r="F8" s="61" t="s">
        <v>455</v>
      </c>
      <c r="G8" s="11" t="s">
        <v>462</v>
      </c>
      <c r="H8" s="48">
        <v>0</v>
      </c>
    </row>
    <row r="9" spans="1:8" ht="68" x14ac:dyDescent="0.2">
      <c r="A9" s="53" t="s">
        <v>2146</v>
      </c>
      <c r="B9" s="11" t="s">
        <v>471</v>
      </c>
      <c r="C9" s="11" t="s">
        <v>458</v>
      </c>
      <c r="D9" s="11" t="s">
        <v>501</v>
      </c>
      <c r="E9" s="11" t="s">
        <v>455</v>
      </c>
      <c r="F9" s="61" t="s">
        <v>455</v>
      </c>
      <c r="G9" s="11" t="s">
        <v>463</v>
      </c>
      <c r="H9" s="48">
        <v>0</v>
      </c>
    </row>
    <row r="10" spans="1:8" ht="68" x14ac:dyDescent="0.2">
      <c r="A10" s="53" t="s">
        <v>2146</v>
      </c>
      <c r="B10" s="11" t="s">
        <v>472</v>
      </c>
      <c r="C10" s="11" t="s">
        <v>458</v>
      </c>
      <c r="D10" s="11" t="s">
        <v>502</v>
      </c>
      <c r="E10" s="11" t="s">
        <v>455</v>
      </c>
      <c r="F10" s="61" t="s">
        <v>455</v>
      </c>
      <c r="G10" s="11" t="s">
        <v>464</v>
      </c>
      <c r="H10" s="48">
        <v>0</v>
      </c>
    </row>
    <row r="11" spans="1:8" ht="68" x14ac:dyDescent="0.2">
      <c r="A11" s="53" t="s">
        <v>2146</v>
      </c>
      <c r="B11" s="11" t="s">
        <v>473</v>
      </c>
      <c r="C11" s="11" t="s">
        <v>458</v>
      </c>
      <c r="D11" s="11" t="s">
        <v>495</v>
      </c>
      <c r="E11" s="11" t="s">
        <v>455</v>
      </c>
      <c r="F11" s="61" t="s">
        <v>455</v>
      </c>
      <c r="G11" s="11" t="s">
        <v>465</v>
      </c>
      <c r="H11" s="48">
        <v>0</v>
      </c>
    </row>
    <row r="12" spans="1:8" ht="68" x14ac:dyDescent="0.2">
      <c r="A12" s="53" t="s">
        <v>2146</v>
      </c>
      <c r="B12" s="11" t="s">
        <v>454</v>
      </c>
      <c r="C12" s="11" t="s">
        <v>458</v>
      </c>
      <c r="D12" s="11" t="s">
        <v>503</v>
      </c>
      <c r="E12" s="11" t="s">
        <v>455</v>
      </c>
      <c r="F12" s="61" t="s">
        <v>455</v>
      </c>
      <c r="G12" s="11" t="s">
        <v>466</v>
      </c>
      <c r="H12" s="48">
        <v>0</v>
      </c>
    </row>
    <row r="13" spans="1:8" ht="409" customHeight="1" x14ac:dyDescent="0.2">
      <c r="A13" s="91" t="s">
        <v>2147</v>
      </c>
      <c r="B13" s="11" t="s">
        <v>1263</v>
      </c>
      <c r="C13" s="11" t="s">
        <v>458</v>
      </c>
      <c r="D13" s="11" t="s">
        <v>1801</v>
      </c>
      <c r="E13" s="11" t="s">
        <v>1493</v>
      </c>
      <c r="F13" s="61" t="s">
        <v>455</v>
      </c>
      <c r="G13" s="11" t="s">
        <v>476</v>
      </c>
      <c r="H13" s="48">
        <v>1</v>
      </c>
    </row>
    <row r="14" spans="1:8" ht="187" x14ac:dyDescent="0.2">
      <c r="A14" s="91" t="s">
        <v>2147</v>
      </c>
      <c r="B14" s="11" t="s">
        <v>1592</v>
      </c>
      <c r="C14" s="11" t="s">
        <v>458</v>
      </c>
      <c r="D14" s="11" t="s">
        <v>1802</v>
      </c>
      <c r="E14" s="11" t="s">
        <v>1495</v>
      </c>
      <c r="F14" s="61" t="s">
        <v>455</v>
      </c>
      <c r="G14" s="11" t="s">
        <v>478</v>
      </c>
      <c r="H14" s="48">
        <v>2</v>
      </c>
    </row>
    <row r="15" spans="1:8" ht="51" x14ac:dyDescent="0.2">
      <c r="A15" s="91" t="s">
        <v>2147</v>
      </c>
      <c r="B15" s="11" t="s">
        <v>1594</v>
      </c>
      <c r="C15" s="11" t="s">
        <v>458</v>
      </c>
      <c r="D15" s="11" t="s">
        <v>1496</v>
      </c>
      <c r="E15" s="11" t="s">
        <v>1497</v>
      </c>
      <c r="F15" s="61" t="s">
        <v>455</v>
      </c>
      <c r="G15" s="11" t="s">
        <v>479</v>
      </c>
      <c r="H15" s="48">
        <v>3</v>
      </c>
    </row>
    <row r="16" spans="1:8" ht="170" x14ac:dyDescent="0.2">
      <c r="A16" s="91" t="s">
        <v>2147</v>
      </c>
      <c r="B16" s="11" t="s">
        <v>1593</v>
      </c>
      <c r="C16" s="11" t="s">
        <v>458</v>
      </c>
      <c r="D16" s="11" t="s">
        <v>1498</v>
      </c>
      <c r="E16" s="11" t="s">
        <v>1803</v>
      </c>
      <c r="F16" s="61" t="s">
        <v>455</v>
      </c>
      <c r="G16" s="11" t="s">
        <v>489</v>
      </c>
      <c r="H16" s="48">
        <v>4</v>
      </c>
    </row>
    <row r="17" spans="1:8" ht="204" x14ac:dyDescent="0.2">
      <c r="A17" s="91" t="s">
        <v>2147</v>
      </c>
      <c r="B17" s="11" t="s">
        <v>483</v>
      </c>
      <c r="C17" s="11" t="s">
        <v>458</v>
      </c>
      <c r="D17" s="11" t="s">
        <v>1500</v>
      </c>
      <c r="E17" s="11" t="s">
        <v>1501</v>
      </c>
      <c r="F17" s="61" t="s">
        <v>455</v>
      </c>
      <c r="G17" s="11" t="s">
        <v>974</v>
      </c>
      <c r="H17" s="48">
        <v>5</v>
      </c>
    </row>
    <row r="18" spans="1:8" ht="102" x14ac:dyDescent="0.2">
      <c r="A18" s="91" t="s">
        <v>2147</v>
      </c>
      <c r="B18" s="11" t="s">
        <v>1595</v>
      </c>
      <c r="C18" s="11" t="s">
        <v>458</v>
      </c>
      <c r="D18" s="11" t="s">
        <v>1503</v>
      </c>
      <c r="E18" s="11" t="s">
        <v>1502</v>
      </c>
      <c r="F18" s="61" t="s">
        <v>455</v>
      </c>
      <c r="G18" s="11" t="s">
        <v>975</v>
      </c>
      <c r="H18" s="48">
        <v>6</v>
      </c>
    </row>
    <row r="19" spans="1:8" ht="85" x14ac:dyDescent="0.2">
      <c r="A19" s="91" t="s">
        <v>2147</v>
      </c>
      <c r="B19" s="11" t="s">
        <v>1596</v>
      </c>
      <c r="C19" s="11" t="s">
        <v>458</v>
      </c>
      <c r="D19" s="11" t="s">
        <v>1504</v>
      </c>
      <c r="E19" s="11" t="s">
        <v>1505</v>
      </c>
      <c r="F19" s="61" t="s">
        <v>455</v>
      </c>
      <c r="G19" s="11" t="s">
        <v>729</v>
      </c>
      <c r="H19" s="48">
        <v>7</v>
      </c>
    </row>
    <row r="20" spans="1:8" ht="68" x14ac:dyDescent="0.2">
      <c r="A20" s="91" t="s">
        <v>2147</v>
      </c>
      <c r="B20" s="11" t="s">
        <v>1597</v>
      </c>
      <c r="C20" s="11" t="s">
        <v>458</v>
      </c>
      <c r="D20" s="11" t="s">
        <v>1506</v>
      </c>
      <c r="E20" s="11" t="s">
        <v>1507</v>
      </c>
      <c r="F20" s="61" t="s">
        <v>455</v>
      </c>
      <c r="G20" s="11" t="s">
        <v>530</v>
      </c>
      <c r="H20" s="48">
        <v>8</v>
      </c>
    </row>
    <row r="21" spans="1:8" ht="85" x14ac:dyDescent="0.2">
      <c r="A21" s="91" t="s">
        <v>2147</v>
      </c>
      <c r="B21" s="11" t="s">
        <v>1598</v>
      </c>
      <c r="C21" s="11" t="s">
        <v>458</v>
      </c>
      <c r="D21" s="11" t="s">
        <v>1508</v>
      </c>
      <c r="E21" s="11" t="s">
        <v>1509</v>
      </c>
      <c r="F21" s="61" t="s">
        <v>455</v>
      </c>
      <c r="G21" s="11" t="s">
        <v>1004</v>
      </c>
      <c r="H21" s="48">
        <v>9</v>
      </c>
    </row>
    <row r="22" spans="1:8" ht="136" x14ac:dyDescent="0.2">
      <c r="A22" s="53" t="s">
        <v>2212</v>
      </c>
      <c r="B22" s="11" t="s">
        <v>491</v>
      </c>
      <c r="C22" s="10" t="s">
        <v>492</v>
      </c>
      <c r="D22" s="11" t="s">
        <v>1804</v>
      </c>
      <c r="E22" s="11" t="s">
        <v>1522</v>
      </c>
      <c r="F22" s="61" t="s">
        <v>493</v>
      </c>
      <c r="G22" s="11" t="s">
        <v>541</v>
      </c>
      <c r="H22" s="48">
        <v>10</v>
      </c>
    </row>
    <row r="23" spans="1:8" ht="68" x14ac:dyDescent="0.2">
      <c r="A23" s="53" t="s">
        <v>2194</v>
      </c>
      <c r="B23" s="82" t="s">
        <v>494</v>
      </c>
      <c r="C23" s="10" t="s">
        <v>492</v>
      </c>
      <c r="D23" s="11" t="s">
        <v>1523</v>
      </c>
      <c r="E23" s="11" t="s">
        <v>1524</v>
      </c>
      <c r="F23" s="61" t="s">
        <v>512</v>
      </c>
      <c r="G23" s="11" t="s">
        <v>542</v>
      </c>
      <c r="H23" s="48">
        <v>11</v>
      </c>
    </row>
    <row r="24" spans="1:8" ht="204" x14ac:dyDescent="0.2">
      <c r="A24" s="53" t="s">
        <v>2194</v>
      </c>
      <c r="B24" s="82" t="s">
        <v>494</v>
      </c>
      <c r="C24" s="11" t="s">
        <v>617</v>
      </c>
      <c r="D24" s="11" t="s">
        <v>1525</v>
      </c>
      <c r="E24" s="11" t="s">
        <v>1526</v>
      </c>
      <c r="F24" s="61" t="s">
        <v>455</v>
      </c>
      <c r="G24" s="11" t="s">
        <v>733</v>
      </c>
      <c r="H24" s="48">
        <v>12</v>
      </c>
    </row>
    <row r="25" spans="1:8" ht="85" x14ac:dyDescent="0.2">
      <c r="A25" s="53" t="s">
        <v>2212</v>
      </c>
      <c r="B25" s="11" t="s">
        <v>1528</v>
      </c>
      <c r="C25" s="10" t="s">
        <v>492</v>
      </c>
      <c r="D25" s="11" t="s">
        <v>1805</v>
      </c>
      <c r="E25" s="11" t="s">
        <v>1529</v>
      </c>
      <c r="F25" s="61" t="s">
        <v>512</v>
      </c>
      <c r="G25" s="11" t="s">
        <v>1006</v>
      </c>
      <c r="H25" s="48">
        <v>13</v>
      </c>
    </row>
    <row r="26" spans="1:8" ht="119" x14ac:dyDescent="0.2">
      <c r="A26" s="53" t="s">
        <v>2212</v>
      </c>
      <c r="B26" s="11" t="s">
        <v>1532</v>
      </c>
      <c r="C26" s="10" t="s">
        <v>492</v>
      </c>
      <c r="D26" s="11" t="s">
        <v>1806</v>
      </c>
      <c r="E26" s="11" t="s">
        <v>1531</v>
      </c>
      <c r="F26" s="61" t="s">
        <v>521</v>
      </c>
      <c r="G26" s="11" t="s">
        <v>737</v>
      </c>
      <c r="H26" s="48">
        <v>14</v>
      </c>
    </row>
    <row r="27" spans="1:8" ht="289" x14ac:dyDescent="0.2">
      <c r="A27" s="53" t="s">
        <v>2212</v>
      </c>
      <c r="B27" s="11" t="s">
        <v>1534</v>
      </c>
      <c r="C27" s="11" t="s">
        <v>617</v>
      </c>
      <c r="D27" s="11" t="s">
        <v>1807</v>
      </c>
      <c r="E27" s="11" t="s">
        <v>1808</v>
      </c>
      <c r="F27" s="61" t="s">
        <v>455</v>
      </c>
      <c r="G27" s="11" t="s">
        <v>561</v>
      </c>
      <c r="H27" s="48">
        <v>15</v>
      </c>
    </row>
    <row r="28" spans="1:8" ht="170" x14ac:dyDescent="0.2">
      <c r="A28" s="53" t="s">
        <v>2212</v>
      </c>
      <c r="B28" s="11" t="s">
        <v>1599</v>
      </c>
      <c r="C28" s="11" t="s">
        <v>617</v>
      </c>
      <c r="D28" s="11" t="s">
        <v>1809</v>
      </c>
      <c r="E28" s="11" t="s">
        <v>1536</v>
      </c>
      <c r="F28" s="61" t="s">
        <v>455</v>
      </c>
      <c r="G28" s="11" t="s">
        <v>740</v>
      </c>
      <c r="H28" s="48">
        <v>16</v>
      </c>
    </row>
    <row r="29" spans="1:8" ht="68" x14ac:dyDescent="0.2">
      <c r="A29" s="53" t="s">
        <v>2212</v>
      </c>
      <c r="B29" s="11" t="s">
        <v>1538</v>
      </c>
      <c r="C29" s="10" t="s">
        <v>492</v>
      </c>
      <c r="D29" s="11" t="s">
        <v>1810</v>
      </c>
      <c r="E29" s="11" t="s">
        <v>1044</v>
      </c>
      <c r="F29" s="61" t="s">
        <v>512</v>
      </c>
      <c r="G29" s="11" t="s">
        <v>743</v>
      </c>
      <c r="H29" s="48">
        <v>17</v>
      </c>
    </row>
    <row r="30" spans="1:8" ht="102" x14ac:dyDescent="0.2">
      <c r="A30" s="53" t="s">
        <v>2212</v>
      </c>
      <c r="B30" s="11" t="s">
        <v>536</v>
      </c>
      <c r="C30" s="10" t="s">
        <v>492</v>
      </c>
      <c r="D30" s="11" t="s">
        <v>1811</v>
      </c>
      <c r="E30" s="11" t="s">
        <v>540</v>
      </c>
      <c r="F30" s="61" t="s">
        <v>493</v>
      </c>
      <c r="G30" s="11" t="s">
        <v>1038</v>
      </c>
      <c r="H30" s="48">
        <v>18</v>
      </c>
    </row>
    <row r="31" spans="1:8" ht="272" x14ac:dyDescent="0.2">
      <c r="A31" s="53" t="s">
        <v>2194</v>
      </c>
      <c r="B31" s="11" t="s">
        <v>1546</v>
      </c>
      <c r="C31" s="10" t="s">
        <v>492</v>
      </c>
      <c r="D31" s="11" t="s">
        <v>1541</v>
      </c>
      <c r="E31" s="11" t="s">
        <v>1812</v>
      </c>
      <c r="F31" s="61" t="s">
        <v>512</v>
      </c>
      <c r="G31" s="11" t="s">
        <v>588</v>
      </c>
      <c r="H31" s="48">
        <v>19</v>
      </c>
    </row>
    <row r="32" spans="1:8" ht="204" x14ac:dyDescent="0.2">
      <c r="A32" s="53" t="s">
        <v>2197</v>
      </c>
      <c r="B32" s="11" t="s">
        <v>1545</v>
      </c>
      <c r="C32" s="10" t="s">
        <v>492</v>
      </c>
      <c r="D32" s="11" t="s">
        <v>1543</v>
      </c>
      <c r="E32" s="11" t="s">
        <v>1544</v>
      </c>
      <c r="F32" s="61" t="s">
        <v>512</v>
      </c>
      <c r="G32" s="11" t="s">
        <v>1061</v>
      </c>
      <c r="H32" s="48">
        <v>20</v>
      </c>
    </row>
    <row r="33" spans="1:8" ht="85" x14ac:dyDescent="0.2">
      <c r="A33" s="53" t="s">
        <v>2194</v>
      </c>
      <c r="B33" s="11" t="s">
        <v>547</v>
      </c>
      <c r="C33" s="10" t="s">
        <v>492</v>
      </c>
      <c r="D33" s="11" t="s">
        <v>1813</v>
      </c>
      <c r="E33" s="11" t="s">
        <v>1548</v>
      </c>
      <c r="F33" s="61" t="s">
        <v>512</v>
      </c>
      <c r="G33" s="11" t="s">
        <v>746</v>
      </c>
      <c r="H33" s="48">
        <v>21</v>
      </c>
    </row>
    <row r="34" spans="1:8" ht="102" x14ac:dyDescent="0.2">
      <c r="A34" s="53" t="s">
        <v>2212</v>
      </c>
      <c r="B34" s="11" t="s">
        <v>548</v>
      </c>
      <c r="C34" s="10" t="s">
        <v>492</v>
      </c>
      <c r="D34" s="11" t="s">
        <v>1814</v>
      </c>
      <c r="E34" s="11" t="s">
        <v>1550</v>
      </c>
      <c r="F34" s="61" t="s">
        <v>493</v>
      </c>
      <c r="G34" s="11" t="s">
        <v>590</v>
      </c>
      <c r="H34" s="48">
        <v>22</v>
      </c>
    </row>
    <row r="35" spans="1:8" ht="153" x14ac:dyDescent="0.2">
      <c r="A35" s="53" t="s">
        <v>2212</v>
      </c>
      <c r="B35" s="11" t="s">
        <v>549</v>
      </c>
      <c r="C35" s="10" t="s">
        <v>492</v>
      </c>
      <c r="D35" s="11" t="s">
        <v>1551</v>
      </c>
      <c r="E35" s="11" t="s">
        <v>1815</v>
      </c>
      <c r="F35" s="61" t="s">
        <v>512</v>
      </c>
      <c r="G35" s="11" t="s">
        <v>1064</v>
      </c>
      <c r="H35" s="48">
        <v>23</v>
      </c>
    </row>
    <row r="36" spans="1:8" ht="85" x14ac:dyDescent="0.2">
      <c r="A36" s="53" t="s">
        <v>2212</v>
      </c>
      <c r="B36" s="82" t="s">
        <v>557</v>
      </c>
      <c r="C36" s="11" t="s">
        <v>617</v>
      </c>
      <c r="D36" s="11" t="s">
        <v>1816</v>
      </c>
      <c r="E36" s="11" t="s">
        <v>1524</v>
      </c>
      <c r="F36" s="61" t="s">
        <v>455</v>
      </c>
      <c r="G36" s="11" t="s">
        <v>1066</v>
      </c>
      <c r="H36" s="48">
        <v>24</v>
      </c>
    </row>
    <row r="37" spans="1:8" ht="102" x14ac:dyDescent="0.2">
      <c r="A37" s="53" t="s">
        <v>2212</v>
      </c>
      <c r="B37" s="82" t="s">
        <v>557</v>
      </c>
      <c r="C37" s="10" t="s">
        <v>492</v>
      </c>
      <c r="D37" s="11" t="s">
        <v>1554</v>
      </c>
      <c r="E37" s="11" t="s">
        <v>1555</v>
      </c>
      <c r="F37" s="61" t="s">
        <v>493</v>
      </c>
      <c r="G37" s="11" t="s">
        <v>748</v>
      </c>
      <c r="H37" s="48">
        <v>25</v>
      </c>
    </row>
    <row r="38" spans="1:8" ht="85" x14ac:dyDescent="0.2">
      <c r="A38" s="53" t="s">
        <v>2212</v>
      </c>
      <c r="B38" s="11" t="s">
        <v>563</v>
      </c>
      <c r="C38" s="10" t="s">
        <v>492</v>
      </c>
      <c r="D38" s="11" t="s">
        <v>1817</v>
      </c>
      <c r="E38" s="11" t="s">
        <v>1557</v>
      </c>
      <c r="F38" s="61" t="s">
        <v>493</v>
      </c>
      <c r="G38" s="11" t="s">
        <v>1510</v>
      </c>
      <c r="H38" s="48">
        <v>26</v>
      </c>
    </row>
    <row r="39" spans="1:8" ht="85" x14ac:dyDescent="0.2">
      <c r="A39" s="53" t="s">
        <v>2212</v>
      </c>
      <c r="B39" s="11" t="s">
        <v>564</v>
      </c>
      <c r="C39" s="10" t="s">
        <v>492</v>
      </c>
      <c r="D39" s="11" t="s">
        <v>1818</v>
      </c>
      <c r="E39" s="11" t="s">
        <v>1559</v>
      </c>
      <c r="F39" s="61" t="s">
        <v>493</v>
      </c>
      <c r="G39" s="11" t="s">
        <v>593</v>
      </c>
      <c r="H39" s="48">
        <v>27</v>
      </c>
    </row>
    <row r="40" spans="1:8" ht="323" x14ac:dyDescent="0.2">
      <c r="A40" s="53" t="s">
        <v>2212</v>
      </c>
      <c r="B40" s="11" t="s">
        <v>1600</v>
      </c>
      <c r="C40" s="10" t="s">
        <v>492</v>
      </c>
      <c r="D40" s="11" t="s">
        <v>1821</v>
      </c>
      <c r="E40" s="11" t="s">
        <v>1819</v>
      </c>
      <c r="F40" s="61" t="s">
        <v>1820</v>
      </c>
      <c r="G40" s="11" t="s">
        <v>602</v>
      </c>
      <c r="H40" s="48">
        <v>28</v>
      </c>
    </row>
    <row r="41" spans="1:8" ht="102" x14ac:dyDescent="0.2">
      <c r="A41" s="53" t="s">
        <v>2212</v>
      </c>
      <c r="B41" s="11" t="s">
        <v>566</v>
      </c>
      <c r="C41" s="10" t="s">
        <v>492</v>
      </c>
      <c r="D41" s="11" t="s">
        <v>1822</v>
      </c>
      <c r="E41" s="11" t="s">
        <v>1564</v>
      </c>
      <c r="F41" s="61" t="s">
        <v>493</v>
      </c>
      <c r="G41" s="11" t="s">
        <v>1823</v>
      </c>
      <c r="H41" s="48">
        <v>29</v>
      </c>
    </row>
    <row r="42" spans="1:8" ht="119" x14ac:dyDescent="0.2">
      <c r="A42" s="53" t="s">
        <v>2212</v>
      </c>
      <c r="B42" s="11" t="s">
        <v>567</v>
      </c>
      <c r="C42" s="10" t="s">
        <v>492</v>
      </c>
      <c r="D42" s="11" t="s">
        <v>1824</v>
      </c>
      <c r="E42" s="11" t="s">
        <v>1825</v>
      </c>
      <c r="F42" s="61" t="s">
        <v>493</v>
      </c>
      <c r="G42" s="11" t="s">
        <v>1826</v>
      </c>
      <c r="H42" s="48">
        <v>30</v>
      </c>
    </row>
    <row r="43" spans="1:8" ht="204" x14ac:dyDescent="0.2">
      <c r="A43" s="53" t="s">
        <v>2212</v>
      </c>
      <c r="B43" s="11" t="s">
        <v>567</v>
      </c>
      <c r="C43" s="11" t="s">
        <v>617</v>
      </c>
      <c r="D43" s="11" t="s">
        <v>1827</v>
      </c>
      <c r="E43" s="11" t="s">
        <v>1568</v>
      </c>
      <c r="F43" s="61" t="s">
        <v>455</v>
      </c>
      <c r="G43" s="11" t="s">
        <v>752</v>
      </c>
      <c r="H43" s="48">
        <v>31</v>
      </c>
    </row>
    <row r="44" spans="1:8" ht="204" x14ac:dyDescent="0.2">
      <c r="A44" s="53" t="s">
        <v>2212</v>
      </c>
      <c r="B44" s="11" t="s">
        <v>567</v>
      </c>
      <c r="C44" s="11" t="s">
        <v>617</v>
      </c>
      <c r="D44" s="11" t="s">
        <v>1828</v>
      </c>
      <c r="E44" s="11" t="s">
        <v>1570</v>
      </c>
      <c r="F44" s="61" t="s">
        <v>455</v>
      </c>
      <c r="G44" s="11" t="s">
        <v>620</v>
      </c>
      <c r="H44" s="48">
        <v>32</v>
      </c>
    </row>
    <row r="45" spans="1:8" ht="153" x14ac:dyDescent="0.2">
      <c r="A45" s="53" t="s">
        <v>2212</v>
      </c>
      <c r="B45" s="82" t="s">
        <v>1591</v>
      </c>
      <c r="C45" s="10" t="s">
        <v>492</v>
      </c>
      <c r="D45" s="11" t="s">
        <v>1571</v>
      </c>
      <c r="E45" s="11" t="s">
        <v>1572</v>
      </c>
      <c r="F45" s="61" t="s">
        <v>493</v>
      </c>
      <c r="G45" s="11" t="s">
        <v>1829</v>
      </c>
      <c r="H45" s="48">
        <v>33</v>
      </c>
    </row>
    <row r="46" spans="1:8" ht="85" x14ac:dyDescent="0.2">
      <c r="A46" s="53" t="s">
        <v>2212</v>
      </c>
      <c r="B46" s="82" t="s">
        <v>1591</v>
      </c>
      <c r="C46" s="10" t="s">
        <v>492</v>
      </c>
      <c r="D46" s="11" t="s">
        <v>1573</v>
      </c>
      <c r="E46" s="11" t="s">
        <v>1574</v>
      </c>
      <c r="F46" s="61" t="s">
        <v>584</v>
      </c>
      <c r="G46" s="11" t="s">
        <v>1830</v>
      </c>
      <c r="H46" s="48">
        <v>34</v>
      </c>
    </row>
    <row r="47" spans="1:8" ht="102" x14ac:dyDescent="0.2">
      <c r="A47" s="53" t="s">
        <v>2212</v>
      </c>
      <c r="B47" s="82" t="s">
        <v>1589</v>
      </c>
      <c r="C47" s="10" t="s">
        <v>492</v>
      </c>
      <c r="D47" s="11" t="s">
        <v>1831</v>
      </c>
      <c r="E47" s="11" t="s">
        <v>1576</v>
      </c>
      <c r="F47" s="61" t="s">
        <v>626</v>
      </c>
      <c r="G47" s="11" t="s">
        <v>755</v>
      </c>
      <c r="H47" s="48">
        <v>35</v>
      </c>
    </row>
    <row r="48" spans="1:8" ht="204" x14ac:dyDescent="0.2">
      <c r="A48" s="53" t="s">
        <v>2212</v>
      </c>
      <c r="B48" s="82" t="s">
        <v>1589</v>
      </c>
      <c r="C48" s="11" t="s">
        <v>617</v>
      </c>
      <c r="D48" s="11" t="s">
        <v>1577</v>
      </c>
      <c r="E48" s="11" t="s">
        <v>1578</v>
      </c>
      <c r="F48" s="61" t="s">
        <v>455</v>
      </c>
      <c r="G48" s="11" t="s">
        <v>1832</v>
      </c>
      <c r="H48" s="48">
        <v>36</v>
      </c>
    </row>
    <row r="49" spans="1:9" ht="85" x14ac:dyDescent="0.2">
      <c r="A49" s="53" t="s">
        <v>2212</v>
      </c>
      <c r="B49" s="11" t="s">
        <v>1590</v>
      </c>
      <c r="C49" s="10" t="s">
        <v>492</v>
      </c>
      <c r="D49" s="11" t="s">
        <v>1579</v>
      </c>
      <c r="E49" s="11" t="s">
        <v>1580</v>
      </c>
      <c r="F49" s="61" t="s">
        <v>584</v>
      </c>
      <c r="G49" s="11" t="s">
        <v>1833</v>
      </c>
      <c r="H49" s="48">
        <v>37</v>
      </c>
    </row>
    <row r="50" spans="1:9" ht="409.6" x14ac:dyDescent="0.2">
      <c r="A50" s="53" t="s">
        <v>2212</v>
      </c>
      <c r="B50" s="11" t="s">
        <v>594</v>
      </c>
      <c r="C50" s="11" t="s">
        <v>617</v>
      </c>
      <c r="D50" s="11" t="s">
        <v>1834</v>
      </c>
      <c r="E50" s="11" t="s">
        <v>1582</v>
      </c>
      <c r="F50" s="61" t="s">
        <v>455</v>
      </c>
      <c r="G50" s="11" t="s">
        <v>1835</v>
      </c>
      <c r="H50" s="48">
        <v>38</v>
      </c>
    </row>
    <row r="51" spans="1:9" ht="102" x14ac:dyDescent="0.2">
      <c r="A51" s="53" t="s">
        <v>2195</v>
      </c>
      <c r="B51" s="11" t="s">
        <v>1588</v>
      </c>
      <c r="C51" s="11" t="s">
        <v>617</v>
      </c>
      <c r="D51" s="11" t="s">
        <v>1583</v>
      </c>
      <c r="E51" s="11" t="s">
        <v>1584</v>
      </c>
      <c r="F51" s="61" t="s">
        <v>455</v>
      </c>
      <c r="G51" s="11" t="s">
        <v>1836</v>
      </c>
      <c r="H51" s="48">
        <v>39</v>
      </c>
    </row>
    <row r="52" spans="1:9" ht="102" x14ac:dyDescent="0.2">
      <c r="A52" s="53" t="s">
        <v>2212</v>
      </c>
      <c r="B52" s="11" t="s">
        <v>595</v>
      </c>
      <c r="C52" s="10" t="s">
        <v>492</v>
      </c>
      <c r="D52" s="11" t="s">
        <v>1837</v>
      </c>
      <c r="E52" s="11" t="s">
        <v>1586</v>
      </c>
      <c r="F52" s="61" t="s">
        <v>601</v>
      </c>
      <c r="G52" s="11" t="s">
        <v>1838</v>
      </c>
      <c r="H52" s="48">
        <v>40</v>
      </c>
    </row>
    <row r="53" spans="1:9" ht="102" x14ac:dyDescent="0.2">
      <c r="A53" s="53" t="s">
        <v>2212</v>
      </c>
      <c r="B53" s="11" t="s">
        <v>610</v>
      </c>
      <c r="C53" s="11" t="s">
        <v>617</v>
      </c>
      <c r="D53" s="11" t="s">
        <v>1587</v>
      </c>
      <c r="E53" s="11" t="s">
        <v>618</v>
      </c>
      <c r="F53" s="61" t="s">
        <v>455</v>
      </c>
      <c r="G53" s="11" t="s">
        <v>1839</v>
      </c>
      <c r="H53" s="48">
        <v>41</v>
      </c>
    </row>
    <row r="54" spans="1:9" x14ac:dyDescent="0.2">
      <c r="A54" s="55"/>
      <c r="B54" s="56"/>
    </row>
    <row r="55" spans="1:9" x14ac:dyDescent="0.2">
      <c r="A55" s="55"/>
      <c r="B55" s="56"/>
    </row>
    <row r="56" spans="1:9" x14ac:dyDescent="0.2">
      <c r="A56" s="55"/>
      <c r="B56" s="56"/>
    </row>
    <row r="57" spans="1:9" x14ac:dyDescent="0.2">
      <c r="A57" s="55"/>
      <c r="B57" s="56"/>
    </row>
    <row r="58" spans="1:9" x14ac:dyDescent="0.2">
      <c r="A58" s="55"/>
      <c r="B58" s="56"/>
    </row>
    <row r="59" spans="1:9" x14ac:dyDescent="0.2">
      <c r="A59" s="55"/>
      <c r="B59" s="56"/>
      <c r="D59" s="57"/>
    </row>
    <row r="60" spans="1:9" x14ac:dyDescent="0.2">
      <c r="A60" s="55"/>
      <c r="B60" s="56"/>
    </row>
    <row r="61" spans="1:9" x14ac:dyDescent="0.2">
      <c r="A61" s="55"/>
      <c r="B61" s="56"/>
    </row>
    <row r="62" spans="1:9" x14ac:dyDescent="0.2">
      <c r="A62" s="55"/>
      <c r="B62" s="56"/>
    </row>
    <row r="63" spans="1:9" s="52" customFormat="1" x14ac:dyDescent="0.2">
      <c r="A63" s="55"/>
      <c r="B63" s="56"/>
      <c r="F63" s="58"/>
      <c r="H63" s="59"/>
      <c r="I63" s="59"/>
    </row>
    <row r="64" spans="1:9" s="52" customFormat="1" x14ac:dyDescent="0.2">
      <c r="A64" s="55"/>
      <c r="B64" s="56"/>
      <c r="F64" s="58"/>
      <c r="H64" s="59"/>
      <c r="I64" s="59"/>
    </row>
    <row r="65" spans="1:9" s="52" customFormat="1" x14ac:dyDescent="0.2">
      <c r="A65" s="55"/>
      <c r="F65" s="58"/>
      <c r="H65" s="59"/>
      <c r="I65" s="59"/>
    </row>
    <row r="66" spans="1:9" s="52" customFormat="1" x14ac:dyDescent="0.2">
      <c r="A66" s="55"/>
      <c r="F66" s="58"/>
      <c r="H66" s="59"/>
      <c r="I66" s="59"/>
    </row>
    <row r="67" spans="1:9" s="52" customFormat="1" x14ac:dyDescent="0.2">
      <c r="A67" s="55"/>
      <c r="F67" s="58"/>
      <c r="H67" s="59"/>
      <c r="I67" s="59"/>
    </row>
    <row r="68" spans="1:9" s="52" customFormat="1" x14ac:dyDescent="0.2">
      <c r="A68" s="55"/>
      <c r="F68" s="58"/>
      <c r="H68" s="59"/>
      <c r="I68" s="59"/>
    </row>
    <row r="69" spans="1:9" s="52" customFormat="1" x14ac:dyDescent="0.2">
      <c r="A69" s="55"/>
      <c r="F69" s="58"/>
      <c r="H69" s="59"/>
      <c r="I69" s="59"/>
    </row>
    <row r="70" spans="1:9" s="52" customFormat="1" x14ac:dyDescent="0.2">
      <c r="A70" s="55"/>
      <c r="D70" s="57"/>
      <c r="F70" s="58"/>
      <c r="H70" s="59"/>
      <c r="I70" s="59"/>
    </row>
    <row r="71" spans="1:9" s="52" customFormat="1" x14ac:dyDescent="0.2">
      <c r="A71" s="55"/>
      <c r="D71" s="57"/>
      <c r="F71" s="58"/>
      <c r="H71" s="59"/>
      <c r="I71" s="59"/>
    </row>
    <row r="72" spans="1:9" s="52" customFormat="1" x14ac:dyDescent="0.2">
      <c r="A72" s="55"/>
      <c r="D72" s="57"/>
      <c r="F72" s="58"/>
      <c r="H72" s="59"/>
      <c r="I72" s="59"/>
    </row>
    <row r="73" spans="1:9" s="52" customFormat="1" x14ac:dyDescent="0.2">
      <c r="A73" s="55"/>
      <c r="D73" s="57"/>
      <c r="F73" s="58"/>
      <c r="H73" s="59"/>
      <c r="I73" s="59"/>
    </row>
    <row r="74" spans="1:9" s="52" customFormat="1" x14ac:dyDescent="0.2">
      <c r="A74" s="55"/>
      <c r="D74" s="57"/>
      <c r="F74" s="58"/>
      <c r="H74" s="59"/>
      <c r="I74" s="59"/>
    </row>
    <row r="75" spans="1:9" s="52" customFormat="1" x14ac:dyDescent="0.2">
      <c r="A75" s="55"/>
      <c r="D75" s="57"/>
      <c r="F75" s="58"/>
      <c r="H75" s="59"/>
      <c r="I75" s="59"/>
    </row>
    <row r="76" spans="1:9" s="52" customFormat="1" x14ac:dyDescent="0.2">
      <c r="A76" s="55"/>
      <c r="D76" s="57"/>
      <c r="F76" s="58"/>
      <c r="H76" s="59"/>
      <c r="I76" s="59"/>
    </row>
    <row r="77" spans="1:9" s="52" customFormat="1" x14ac:dyDescent="0.2">
      <c r="A77" s="55"/>
      <c r="B77" s="56"/>
      <c r="D77" s="57"/>
      <c r="F77" s="58"/>
      <c r="H77" s="59"/>
      <c r="I77" s="59"/>
    </row>
    <row r="78" spans="1:9" s="52" customFormat="1" x14ac:dyDescent="0.2">
      <c r="A78" s="55"/>
      <c r="B78" s="56"/>
      <c r="D78" s="57"/>
      <c r="F78" s="58"/>
      <c r="H78" s="59"/>
      <c r="I78" s="59"/>
    </row>
    <row r="79" spans="1:9" s="52" customFormat="1" x14ac:dyDescent="0.2">
      <c r="A79" s="55"/>
      <c r="D79" s="57"/>
      <c r="F79" s="58"/>
      <c r="H79" s="59"/>
      <c r="I79" s="59"/>
    </row>
    <row r="80" spans="1:9" s="52" customFormat="1" x14ac:dyDescent="0.2">
      <c r="A80" s="55"/>
      <c r="D80" s="57"/>
      <c r="F80" s="58"/>
      <c r="H80" s="59"/>
      <c r="I80" s="59"/>
    </row>
  </sheetData>
  <mergeCells count="2">
    <mergeCell ref="A1:G1"/>
    <mergeCell ref="A2:G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6D24-35CF-F14C-8F2B-E3E3A0C1EA56}">
  <sheetPr codeName="Hoja26"/>
  <dimension ref="A1:AZ52"/>
  <sheetViews>
    <sheetView topLeftCell="Z1" workbookViewId="0">
      <selection activeCell="Z1" sqref="Z1"/>
    </sheetView>
  </sheetViews>
  <sheetFormatPr baseColWidth="10" defaultColWidth="0" defaultRowHeight="16" x14ac:dyDescent="0.2"/>
  <cols>
    <col min="1" max="1" width="15.6640625" hidden="1" customWidth="1"/>
    <col min="2" max="2" width="14.1640625" style="1" hidden="1" customWidth="1"/>
    <col min="3" max="3" width="26.1640625" hidden="1" customWidth="1"/>
    <col min="4" max="4" width="0" hidden="1" customWidth="1"/>
    <col min="5" max="5" width="12.33203125" style="7" hidden="1" customWidth="1"/>
    <col min="6" max="6" width="30.1640625" hidden="1" customWidth="1"/>
    <col min="7" max="7" width="3.6640625" hidden="1" customWidth="1"/>
    <col min="8" max="8" width="31" hidden="1" customWidth="1"/>
    <col min="9" max="9" width="131.83203125" hidden="1" customWidth="1"/>
    <col min="10" max="10" width="79" style="1" hidden="1" customWidth="1"/>
    <col min="11" max="11" width="0" style="7" hidden="1" customWidth="1"/>
    <col min="12" max="12" width="13.1640625" style="7" hidden="1" customWidth="1"/>
    <col min="13" max="13" width="74.5" style="1" hidden="1" customWidth="1"/>
    <col min="14" max="14" width="11.5" style="1" hidden="1" customWidth="1"/>
    <col min="15" max="15" width="30.83203125" hidden="1" customWidth="1"/>
    <col min="16" max="16" width="20.6640625" style="1" hidden="1" customWidth="1"/>
    <col min="17" max="17" width="35.1640625" hidden="1" customWidth="1"/>
    <col min="18" max="18" width="23.33203125" hidden="1" customWidth="1"/>
    <col min="19" max="19" width="13.83203125" hidden="1" customWidth="1"/>
    <col min="20" max="20" width="48.83203125" hidden="1" customWidth="1"/>
    <col min="21" max="21" width="25.1640625" style="1" hidden="1" customWidth="1"/>
    <col min="22" max="22" width="16.6640625" hidden="1" customWidth="1"/>
    <col min="23" max="23" width="38.33203125" style="1" hidden="1" customWidth="1"/>
    <col min="24" max="24" width="19.5" hidden="1" customWidth="1"/>
    <col min="25" max="25" width="0" hidden="1" customWidth="1"/>
    <col min="26" max="26" width="14.33203125" style="43" bestFit="1" customWidth="1"/>
    <col min="27" max="27" width="14.1640625" style="43" bestFit="1" customWidth="1"/>
    <col min="28" max="39" width="5.5" style="43" bestFit="1" customWidth="1"/>
    <col min="40" max="40" width="5.5" style="43" customWidth="1"/>
    <col min="41" max="49" width="5.5" style="43" bestFit="1" customWidth="1"/>
    <col min="50" max="50" width="10.83203125" style="33" customWidth="1"/>
    <col min="51" max="52" width="0" style="33" hidden="1" customWidth="1"/>
    <col min="53" max="16384" width="10.83203125" style="33" hidden="1"/>
  </cols>
  <sheetData>
    <row r="1" spans="1:49" x14ac:dyDescent="0.2">
      <c r="A1" s="16" t="s">
        <v>456</v>
      </c>
      <c r="B1" s="75" t="s">
        <v>974</v>
      </c>
      <c r="C1" s="75" t="s">
        <v>541</v>
      </c>
      <c r="D1" s="16" t="s">
        <v>542</v>
      </c>
      <c r="E1" s="16" t="s">
        <v>1006</v>
      </c>
      <c r="F1" s="16" t="s">
        <v>737</v>
      </c>
      <c r="G1" s="16" t="s">
        <v>743</v>
      </c>
      <c r="H1" s="16" t="s">
        <v>1038</v>
      </c>
      <c r="I1" s="16" t="s">
        <v>588</v>
      </c>
      <c r="J1" s="16" t="s">
        <v>1061</v>
      </c>
      <c r="K1" s="16" t="s">
        <v>746</v>
      </c>
      <c r="L1" s="16" t="s">
        <v>590</v>
      </c>
      <c r="M1" s="16" t="s">
        <v>1064</v>
      </c>
      <c r="N1" s="16" t="s">
        <v>748</v>
      </c>
      <c r="O1" s="16" t="s">
        <v>1510</v>
      </c>
      <c r="P1" s="16" t="s">
        <v>593</v>
      </c>
      <c r="Q1" s="16" t="s">
        <v>602</v>
      </c>
      <c r="R1" s="16" t="s">
        <v>1823</v>
      </c>
      <c r="S1" s="16" t="s">
        <v>1826</v>
      </c>
      <c r="T1" s="16" t="s">
        <v>1829</v>
      </c>
      <c r="U1" s="16" t="s">
        <v>1830</v>
      </c>
      <c r="V1" s="16" t="s">
        <v>755</v>
      </c>
      <c r="W1" s="16" t="s">
        <v>1833</v>
      </c>
      <c r="X1" s="16" t="s">
        <v>1838</v>
      </c>
      <c r="Z1" s="16" t="s">
        <v>456</v>
      </c>
      <c r="AA1" s="75" t="s">
        <v>974</v>
      </c>
      <c r="AB1" s="75" t="s">
        <v>541</v>
      </c>
      <c r="AC1" s="16" t="s">
        <v>542</v>
      </c>
      <c r="AD1" s="16" t="s">
        <v>1006</v>
      </c>
      <c r="AE1" s="16" t="s">
        <v>737</v>
      </c>
      <c r="AF1" s="16" t="s">
        <v>743</v>
      </c>
      <c r="AG1" s="16" t="s">
        <v>1038</v>
      </c>
      <c r="AH1" s="16" t="s">
        <v>588</v>
      </c>
      <c r="AI1" s="16" t="s">
        <v>1061</v>
      </c>
      <c r="AJ1" s="16" t="s">
        <v>746</v>
      </c>
      <c r="AK1" s="16" t="s">
        <v>590</v>
      </c>
      <c r="AL1" s="16" t="s">
        <v>1064</v>
      </c>
      <c r="AM1" s="16" t="s">
        <v>748</v>
      </c>
      <c r="AN1" s="16" t="s">
        <v>1510</v>
      </c>
      <c r="AO1" s="16" t="s">
        <v>593</v>
      </c>
      <c r="AP1" s="16" t="s">
        <v>602</v>
      </c>
      <c r="AQ1" s="16" t="s">
        <v>1823</v>
      </c>
      <c r="AR1" s="16" t="s">
        <v>1826</v>
      </c>
      <c r="AS1" s="16" t="s">
        <v>1829</v>
      </c>
      <c r="AT1" s="16" t="s">
        <v>1830</v>
      </c>
      <c r="AU1" s="16" t="s">
        <v>755</v>
      </c>
      <c r="AV1" s="16" t="s">
        <v>1833</v>
      </c>
      <c r="AW1" s="16" t="s">
        <v>1838</v>
      </c>
    </row>
    <row r="2" spans="1:49" ht="17" customHeight="1" x14ac:dyDescent="0.2">
      <c r="A2" s="17">
        <v>114503578712</v>
      </c>
      <c r="B2" s="74"/>
      <c r="C2" s="74" t="s">
        <v>624</v>
      </c>
      <c r="D2" s="24"/>
      <c r="E2" s="24" t="s">
        <v>624</v>
      </c>
      <c r="F2" s="20"/>
      <c r="G2" s="8" t="s">
        <v>624</v>
      </c>
      <c r="H2" s="8" t="s">
        <v>624</v>
      </c>
      <c r="I2" s="70" t="s">
        <v>624</v>
      </c>
      <c r="J2" s="74" t="s">
        <v>624</v>
      </c>
      <c r="K2" s="8" t="s">
        <v>624</v>
      </c>
      <c r="L2" s="8" t="s">
        <v>624</v>
      </c>
      <c r="M2" s="74" t="s">
        <v>624</v>
      </c>
      <c r="N2" s="74" t="s">
        <v>624</v>
      </c>
      <c r="O2" s="74" t="s">
        <v>624</v>
      </c>
      <c r="P2" s="74" t="s">
        <v>624</v>
      </c>
      <c r="Q2" s="74" t="s">
        <v>624</v>
      </c>
      <c r="R2" s="8" t="s">
        <v>624</v>
      </c>
      <c r="S2" s="74" t="s">
        <v>624</v>
      </c>
      <c r="T2" s="74"/>
      <c r="U2" s="74" t="s">
        <v>624</v>
      </c>
      <c r="V2" s="74" t="s">
        <v>624</v>
      </c>
      <c r="W2" s="74" t="s">
        <v>624</v>
      </c>
      <c r="X2" s="8"/>
      <c r="Z2" s="17">
        <v>114503578712</v>
      </c>
      <c r="AA2" s="74"/>
      <c r="AB2" s="74" t="e" cm="1">
        <f t="array" ref="AB2">_xlfn.IFS(C2="Fue fácil",1,C2="Más o menos (ni fácil ni difícil)",0.5,C2="Fue difícil",0)</f>
        <v>#N/A</v>
      </c>
      <c r="AC2" s="74" t="e" cm="1">
        <f t="array" ref="AC2">_xlfn.IFS(D2="Sí",1,D2="No",0)</f>
        <v>#N/A</v>
      </c>
      <c r="AD2" s="74" t="e" cm="1">
        <f t="array" ref="AD2">_xlfn.IFS(E2="Sí las conozco",1,E2="No las conozco",0)</f>
        <v>#N/A</v>
      </c>
      <c r="AE2" s="74" t="e" cm="1">
        <f t="array" ref="AE2">_xlfn.IFS(F2="No teníamos pensado hacer el trámite",0,F2="Sí teníamos pensado hacer el trámite",1)</f>
        <v>#N/A</v>
      </c>
      <c r="AF2" s="74" t="e" cm="1">
        <f t="array" ref="AF2">_xlfn.IFS(G2="Sí",1,G2="No",0)</f>
        <v>#N/A</v>
      </c>
      <c r="AG2" s="74" t="e" cm="1">
        <f t="array" ref="AG2">_xlfn.IFS(H2="Es fácil",1,H2="Más o menos (no es ni fácil ni difícil)",0.5,H2="Es difícil",0)</f>
        <v>#N/A</v>
      </c>
      <c r="AH2" s="74" t="e" cm="1">
        <f t="array" ref="AH2">_xlfn.IFS(I2="Cuando realicé el trámite para obtener la licencia de uso de suelo en este municipio sí recibí toda la orientación que necesité para poder concluir el trámite",1,I2="Cuando realicé el trámite para obtener la licencia de uso de suelo en este municipio no recibí toda la orientación que necesité para poder concluir el trámite",0)</f>
        <v>#N/A</v>
      </c>
      <c r="AI2" s="74" t="e" cm="1">
        <f t="array" ref="AI2">_xlfn.IFS(J2="Sí tienen la capacitación y los conocimientos suficientes para atender a las y los ciudadanos",1,J2="No tienen la capacitación ni los conocimientos suficientes para atender a las y los ciudadanos",0)</f>
        <v>#N/A</v>
      </c>
      <c r="AJ2" s="74" t="e" cm="1">
        <f t="array" ref="AJ2">_xlfn.IFS(K2="Sí sabía",1,K2="No sabía",0)</f>
        <v>#N/A</v>
      </c>
      <c r="AK2" s="74" t="e" cm="1">
        <f t="array" ref="AK2">_xlfn.IFS(L2="Muy probable",1,L2="No sé",0.5,L2="Nada probable",0)</f>
        <v>#N/A</v>
      </c>
      <c r="AL2" s="74" t="e" cm="1">
        <f t="array" ref="AL2">_xlfn.IFS(M2="Le temo a la sanción por no tener la licencia de uso de suelo de mi empresa/ negocio",1,M2="No le temo a la sanción por no tener la licencia de uso de suelo de mi empresa/ negocio",0)</f>
        <v>#N/A</v>
      </c>
      <c r="AM2" s="74" t="e" cm="1">
        <f t="array" ref="AM2">_xlfn.IFS(N2="Es más fácil",1,N2="Es igual",0.5,N2="Es más difícil",0)</f>
        <v>#N/A</v>
      </c>
      <c r="AN2" s="74" t="e" cm="1">
        <f t="array" ref="AN2">_xlfn.IFS(O2="Pocos",1,O2="Los necesarios (ni muchos ni pocos)",0.5,O2="Muchos",0)</f>
        <v>#N/A</v>
      </c>
      <c r="AO2" s="74" t="e" cm="1">
        <f t="array" ref="AO2">_xlfn.IFS(P2="Barato",1,P2="Justo (ni caro ni barato)",0.5,P2="Caro",0)</f>
        <v>#N/A</v>
      </c>
      <c r="AP2" s="76" t="e" cm="1">
        <f t="array" ref="AP2">_xlfn.IFS(Q2="Menos de 1 hora",1,Q2="Entre 31 minutos y 1 hora",0.9,Q2="Entre 1 y 2 horas",0.8,Q2="Entre 2 y 3 horas",0.7,Q2="Entre 3 y 24 horas",0.6,Q2="Me tomó entre 1 y 3 días",0.5,Q2="Me tomó aproximadamente una semana",0.4,Q2="Me tomó aproximadamente 2 semanas",0.3,Q2="Me tomó aproximadamente 1 mes",0.2,Q2="Me tomó cerca de 2 meses o más",0)</f>
        <v>#N/A</v>
      </c>
      <c r="AQ2" s="74" t="e" cm="1">
        <f t="array" ref="AQ2">_xlfn.IFS(R2="Poco",1,R2="Normal (ni mucho ni poco)",0.5,R2="Mucho",0)</f>
        <v>#N/A</v>
      </c>
      <c r="AR2" s="74" t="e" cm="1">
        <f t="array" ref="AR2">_xlfn.IFS(S2="Satisfecho (a)",1,S2="Normal (ni satisfecho ni insatisfecho)",0.5,S2="Insatisfecho (a)",0)</f>
        <v>#N/A</v>
      </c>
      <c r="AS2" s="74" t="e" cm="1">
        <f t="array" ref="AS2">_xlfn.IFS(T2="Todas las personas empresarias reciben el mismo trato",1,T2=" No estoy segura (o)",0.5,T2="Hay personas empresarias que reciben un trato diferente",0)</f>
        <v>#N/A</v>
      </c>
      <c r="AT2" s="74" t="e" cm="1">
        <f t="array" ref="AT2">_xlfn.IFS(U2="Es malo",0,U2="Es regular (ni bueno ni malo)",0.5,U2="Es bueno",1)</f>
        <v>#N/A</v>
      </c>
      <c r="AU2" s="74" t="e" cm="1">
        <f t="array" ref="AU2">_xlfn.IFS(V2="Sí",1,V2="No",0,V2="No sé/no recuerdo",0.5)</f>
        <v>#N/A</v>
      </c>
      <c r="AV2" s="74" t="e" cm="1">
        <f t="array" ref="AV2">_xlfn.IFS(W2=" Insatisfecho (a)",0,W2="Normal [ni satisfecho (a) ni insatisfecho (a)]",0.5,W2="Satisfecho (a)",1)</f>
        <v>#N/A</v>
      </c>
      <c r="AW2" s="74" t="e" cm="1">
        <f t="array" ref="AW2">_xlfn.IFS(X2="Sí",0,X2="No",1,X2="Prefieron no contestar",0.5)</f>
        <v>#N/A</v>
      </c>
    </row>
    <row r="3" spans="1:49" x14ac:dyDescent="0.2">
      <c r="A3" s="17">
        <v>114502231812</v>
      </c>
      <c r="B3" s="74" t="s">
        <v>10</v>
      </c>
      <c r="C3" s="74" t="s">
        <v>177</v>
      </c>
      <c r="D3" s="24" t="s">
        <v>86</v>
      </c>
      <c r="E3" s="24" t="s">
        <v>74</v>
      </c>
      <c r="F3" s="20" t="s">
        <v>1453</v>
      </c>
      <c r="G3" s="8" t="s">
        <v>85</v>
      </c>
      <c r="H3" s="8" t="s">
        <v>89</v>
      </c>
      <c r="I3" s="70" t="s">
        <v>1744</v>
      </c>
      <c r="J3" s="74" t="s">
        <v>1427</v>
      </c>
      <c r="K3" s="8" t="s">
        <v>1428</v>
      </c>
      <c r="L3" s="8" t="s">
        <v>95</v>
      </c>
      <c r="M3" s="74" t="s">
        <v>1746</v>
      </c>
      <c r="N3" s="74" t="s">
        <v>101</v>
      </c>
      <c r="O3" s="74" t="s">
        <v>103</v>
      </c>
      <c r="P3" s="74" t="s">
        <v>106</v>
      </c>
      <c r="Q3" s="74" t="s">
        <v>1438</v>
      </c>
      <c r="R3" s="8" t="s">
        <v>116</v>
      </c>
      <c r="S3" s="74" t="s">
        <v>1447</v>
      </c>
      <c r="T3" s="74" t="s">
        <v>1454</v>
      </c>
      <c r="U3" s="74" t="s">
        <v>131</v>
      </c>
      <c r="V3" s="74" t="s">
        <v>86</v>
      </c>
      <c r="W3" s="74" t="s">
        <v>624</v>
      </c>
      <c r="X3" s="8" t="s">
        <v>85</v>
      </c>
      <c r="Z3" s="17">
        <v>114502231812</v>
      </c>
      <c r="AA3" s="74" t="s">
        <v>10</v>
      </c>
      <c r="AB3" s="74" cm="1">
        <f t="array" ref="AB3">_xlfn.IFS(C3="Fue fácil",1,C3="Más o menos (ni fácil ni difícil)",0.5,C3="Fue difícil",0)</f>
        <v>0.5</v>
      </c>
      <c r="AC3" s="74" cm="1">
        <f t="array" ref="AC3">_xlfn.IFS(D3="Sí",1,D3="No",0)</f>
        <v>0</v>
      </c>
      <c r="AD3" s="74" cm="1">
        <f t="array" ref="AD3">_xlfn.IFS(E3="Sí las conozco",1,E3="No las conozco",0)</f>
        <v>0</v>
      </c>
      <c r="AE3" s="74" cm="1">
        <f t="array" ref="AE3">_xlfn.IFS(F3="No teníamos pensado hacer el trámite",0,F3="Sí teníamos pensado hacer el trámite",1)</f>
        <v>1</v>
      </c>
      <c r="AF3" s="74" cm="1">
        <f t="array" ref="AF3">_xlfn.IFS(G3="Sí",1,G3="No",0)</f>
        <v>1</v>
      </c>
      <c r="AG3" s="74" cm="1">
        <f t="array" ref="AG3">_xlfn.IFS(H3="Es fácil",1,H3="Más o menos (no es ni fácil ni difícil)",0.5,H3="Es difícil",0)</f>
        <v>0</v>
      </c>
      <c r="AH3" s="74" cm="1">
        <f t="array" ref="AH3">_xlfn.IFS(I3="Cuando realicé el trámite para obtener la licencia de uso de suelo en este municipio sí recibí toda la orientación que necesité para poder concluir el trámite",1,I3="Cuando realicé el trámite para obtener la licencia de uso de suelo en este municipio no recibí toda la orientación que necesité para poder concluir el trámite",0)</f>
        <v>0</v>
      </c>
      <c r="AI3" s="74" cm="1">
        <f t="array" ref="AI3">_xlfn.IFS(J3="Sí tienen la capacitación y los conocimientos suficientes para atender a las y los ciudadanos",1,J3="No tienen la capacitación ni los conocimientos suficientes para atender a las y los ciudadanos",0)</f>
        <v>0</v>
      </c>
      <c r="AJ3" s="74" cm="1">
        <f t="array" ref="AJ3">_xlfn.IFS(K3="Sí sabía",1,K3="No sabía",0)</f>
        <v>1</v>
      </c>
      <c r="AK3" s="74" cm="1">
        <f t="array" ref="AK3">_xlfn.IFS(L3="Muy probable",1,L3="No sé",0.5,L3="Nada probable",0)</f>
        <v>0.5</v>
      </c>
      <c r="AL3" s="74" cm="1">
        <f t="array" ref="AL3">_xlfn.IFS(M3="Le temo a la sanción por no tener la licencia de uso de suelo de mi empresa/ negocio",1,M3="No le temo a la sanción por no tener la licencia de uso de suelo de mi empresa/ negocio",0)</f>
        <v>0</v>
      </c>
      <c r="AM3" s="74" cm="1">
        <f t="array" ref="AM3">_xlfn.IFS(N3="Es más fácil",1,N3="Es igual",0.5,N3="Es más difícil",0)</f>
        <v>0</v>
      </c>
      <c r="AN3" s="74" cm="1">
        <f t="array" ref="AN3">_xlfn.IFS(O3="Pocos",1,O3="Los necesarios (ni muchos ni pocos)",0.5,O3="Muchos",0)</f>
        <v>0.5</v>
      </c>
      <c r="AO3" s="74" cm="1">
        <f t="array" ref="AO3">_xlfn.IFS(P3="Barato",1,P3="Justo (ni caro ni barato)",0.5,P3="Caro",0)</f>
        <v>0.5</v>
      </c>
      <c r="AP3" s="76" cm="1">
        <f t="array" ref="AP3">_xlfn.IFS(Q3="Menos de 1 hora",1,Q3="Entre 31 minutos y 1 hora",0.9,Q3="Entre 1 y 2 horas",0.8,Q3="Entre 2 y 3 horas",0.7,Q3="Entre 3 y 24 horas",0.6,Q3="Me tomó entre 1 y 3 días",0.5,Q3="Me tomó aproximadamente una semana",0.4,Q3="Me tomó aproximadamente 2 semanas",0.3,Q3="Me tomó aproximadamente 1 mes",0.2,Q3="Me tomó cerca de 2 meses o más",0)</f>
        <v>0</v>
      </c>
      <c r="AQ3" s="74" cm="1">
        <f t="array" ref="AQ3">_xlfn.IFS(R3="Poco",1,R3="Normal (ni mucho ni poco)",0.5,R3="Mucho",0)</f>
        <v>0</v>
      </c>
      <c r="AR3" s="74" cm="1">
        <f t="array" ref="AR3">_xlfn.IFS(S3="Satisfecho (a)",1,S3="Normal (ni satisfecho ni insatisfecho)",0.5,S3="Insatisfecho (a)",0)</f>
        <v>0</v>
      </c>
      <c r="AS3" s="74" cm="1">
        <f t="array" ref="AS3">_xlfn.IFS(T3="Todas las personas empresarias reciben el mismo trato",1,T3=" No estoy segura (o)",0.5,T3="Hay personas empresarias que reciben un trato diferente",0)</f>
        <v>0</v>
      </c>
      <c r="AT3" s="74" cm="1">
        <f t="array" ref="AT3">_xlfn.IFS(U3="Es malo",0,U3="Es regular (ni bueno ni malo)",0.5,U3="Es bueno",1)</f>
        <v>0.5</v>
      </c>
      <c r="AU3" s="74" cm="1">
        <f t="array" ref="AU3">_xlfn.IFS(V3="Sí",1,V3="No",0,V3="No sé/no recuerdo",0.5)</f>
        <v>0</v>
      </c>
      <c r="AV3" s="74"/>
      <c r="AW3" s="74" cm="1">
        <f t="array" ref="AW3">_xlfn.IFS(X3="Sí",0,X3="No",1,X3="Prefieron no contestar",0.5)</f>
        <v>0</v>
      </c>
    </row>
    <row r="4" spans="1:49" x14ac:dyDescent="0.2">
      <c r="A4" s="17">
        <v>114494411023</v>
      </c>
      <c r="B4" s="74" t="s">
        <v>10</v>
      </c>
      <c r="C4" s="74" t="s">
        <v>189</v>
      </c>
      <c r="D4" s="24" t="s">
        <v>85</v>
      </c>
      <c r="E4" s="24" t="s">
        <v>73</v>
      </c>
      <c r="F4" s="20" t="s">
        <v>1453</v>
      </c>
      <c r="G4" s="8" t="s">
        <v>86</v>
      </c>
      <c r="H4" s="8" t="s">
        <v>88</v>
      </c>
      <c r="I4" s="70" t="s">
        <v>1743</v>
      </c>
      <c r="J4" s="74" t="s">
        <v>1426</v>
      </c>
      <c r="K4" s="8" t="s">
        <v>1428</v>
      </c>
      <c r="L4" s="8" t="s">
        <v>94</v>
      </c>
      <c r="M4" s="74" t="s">
        <v>1745</v>
      </c>
      <c r="N4" s="74" t="s">
        <v>101</v>
      </c>
      <c r="O4" s="74" t="s">
        <v>104</v>
      </c>
      <c r="P4" s="74" t="s">
        <v>106</v>
      </c>
      <c r="Q4" s="74" t="s">
        <v>1435</v>
      </c>
      <c r="R4" s="8" t="s">
        <v>114</v>
      </c>
      <c r="S4" s="74" t="s">
        <v>1447</v>
      </c>
      <c r="T4" s="74" t="s">
        <v>1454</v>
      </c>
      <c r="U4" s="74" t="s">
        <v>131</v>
      </c>
      <c r="V4" s="74" t="s">
        <v>85</v>
      </c>
      <c r="W4" s="74" t="s">
        <v>1448</v>
      </c>
      <c r="X4" s="8" t="s">
        <v>85</v>
      </c>
      <c r="Z4" s="17">
        <v>114494411023</v>
      </c>
      <c r="AA4" s="74" t="s">
        <v>10</v>
      </c>
      <c r="AB4" s="74" cm="1">
        <f t="array" ref="AB4">_xlfn.IFS(C4="Fue fácil",1,C4="Más o menos (ni fácil ni difícil)",0.5,C4="Fue difícil",0)</f>
        <v>1</v>
      </c>
      <c r="AC4" s="74" cm="1">
        <f t="array" ref="AC4">_xlfn.IFS(D4="Sí",1,D4="No",0)</f>
        <v>1</v>
      </c>
      <c r="AD4" s="74" cm="1">
        <f t="array" ref="AD4">_xlfn.IFS(E4="Sí las conozco",1,E4="No las conozco",0)</f>
        <v>1</v>
      </c>
      <c r="AE4" s="74" cm="1">
        <f t="array" ref="AE4">_xlfn.IFS(F4="No teníamos pensado hacer el trámite",0,F4="Sí teníamos pensado hacer el trámite",1)</f>
        <v>1</v>
      </c>
      <c r="AF4" s="74" cm="1">
        <f t="array" ref="AF4">_xlfn.IFS(G4="Sí",1,G4="No",0)</f>
        <v>0</v>
      </c>
      <c r="AG4" s="74" cm="1">
        <f t="array" ref="AG4">_xlfn.IFS(H4="Es fácil",1,H4="Más o menos (no es ni fácil ni difícil)",0.5,H4="Es difícil",0)</f>
        <v>0.5</v>
      </c>
      <c r="AH4" s="74" cm="1">
        <f t="array" ref="AH4">_xlfn.IFS(I4="Cuando realicé el trámite para obtener la licencia de uso de suelo en este municipio sí recibí toda la orientación que necesité para poder concluir el trámite",1,I4="Cuando realicé el trámite para obtener la licencia de uso de suelo en este municipio no recibí toda la orientación que necesité para poder concluir el trámite",0)</f>
        <v>1</v>
      </c>
      <c r="AI4" s="74" cm="1">
        <f t="array" ref="AI4">_xlfn.IFS(J4="Sí tienen la capacitación y los conocimientos suficientes para atender a las y los ciudadanos",1,J4="No tienen la capacitación ni los conocimientos suficientes para atender a las y los ciudadanos",0)</f>
        <v>1</v>
      </c>
      <c r="AJ4" s="74" cm="1">
        <f t="array" ref="AJ4">_xlfn.IFS(K4="Sí sabía",1,K4="No sabía",0)</f>
        <v>1</v>
      </c>
      <c r="AK4" s="74" cm="1">
        <f t="array" ref="AK4">_xlfn.IFS(L4="Muy probable",1,L4="No sé",0.5,L4="Nada probable",0)</f>
        <v>1</v>
      </c>
      <c r="AL4" s="74" cm="1">
        <f t="array" ref="AL4">_xlfn.IFS(M4="Le temo a la sanción por no tener la licencia de uso de suelo de mi empresa/ negocio",1,M4="No le temo a la sanción por no tener la licencia de uso de suelo de mi empresa/ negocio",0)</f>
        <v>1</v>
      </c>
      <c r="AM4" s="74" cm="1">
        <f t="array" ref="AM4">_xlfn.IFS(N4="Es más fácil",1,N4="Es igual",0.5,N4="Es más difícil",0)</f>
        <v>0</v>
      </c>
      <c r="AN4" s="74" cm="1">
        <f t="array" ref="AN4">_xlfn.IFS(O4="Pocos",1,O4="Los necesarios (ni muchos ni pocos)",0.5,O4="Muchos",0)</f>
        <v>0</v>
      </c>
      <c r="AO4" s="74" cm="1">
        <f t="array" ref="AO4">_xlfn.IFS(P4="Barato",1,P4="Justo (ni caro ni barato)",0.5,P4="Caro",0)</f>
        <v>0.5</v>
      </c>
      <c r="AP4" s="76" cm="1">
        <f t="array" ref="AP4">_xlfn.IFS(Q4="Menos de 1 hora",1,Q4="Entre 31 minutos y 1 hora",0.9,Q4="Entre 1 y 2 horas",0.8,Q4="Entre 2 y 3 horas",0.7,Q4="Entre 3 y 24 horas",0.6,Q4="Me tomó entre 1 y 3 días",0.5,Q4="Me tomó aproximadamente una semana",0.4,Q4="Me tomó aproximadamente 2 semanas",0.3,Q4="Me tomó aproximadamente 1 mes",0.2,Q4="Me tomó cerca de 2 meses o más",0)</f>
        <v>0.4</v>
      </c>
      <c r="AQ4" s="74" cm="1">
        <f t="array" ref="AQ4">_xlfn.IFS(R4="Poco",1,R4="Normal (ni mucho ni poco)",0.5,R4="Mucho",0)</f>
        <v>1</v>
      </c>
      <c r="AR4" s="74" cm="1">
        <f t="array" ref="AR4">_xlfn.IFS(S4="Satisfecho (a)",1,S4="Normal (ni satisfecho ni insatisfecho)",0.5,S4="Insatisfecho (a)",0)</f>
        <v>0</v>
      </c>
      <c r="AS4" s="74" cm="1">
        <f t="array" ref="AS4">_xlfn.IFS(T4="Todas las personas empresarias reciben el mismo trato",1,T4=" No estoy segura (o)",0.5,T4="Hay personas empresarias que reciben un trato diferente",0)</f>
        <v>0</v>
      </c>
      <c r="AT4" s="74" cm="1">
        <f t="array" ref="AT4">_xlfn.IFS(U4="Es malo",0,U4="Es regular (ni bueno ni malo)",0.5,U4="Es bueno",1)</f>
        <v>0.5</v>
      </c>
      <c r="AU4" s="74" cm="1">
        <f t="array" ref="AU4">_xlfn.IFS(V4="Sí",1,V4="No",0,V4="No sé/no recuerdo",0.5)</f>
        <v>1</v>
      </c>
      <c r="AV4" s="74" cm="1">
        <f t="array" ref="AV4">_xlfn.IFS(W4=" Insatisfecho (a)",0,W4="Normal [ni satisfecho (a) ni insatisfecho (a)]",0.5,W4="Satisfecho (a)",1)</f>
        <v>0.5</v>
      </c>
      <c r="AW4" s="74" cm="1">
        <f t="array" ref="AW4">_xlfn.IFS(X4="Sí",0,X4="No",1,X4="Prefieron no contestar",0.5)</f>
        <v>0</v>
      </c>
    </row>
    <row r="5" spans="1:49" x14ac:dyDescent="0.2">
      <c r="A5" s="17">
        <v>114489916444</v>
      </c>
      <c r="B5" s="74" t="s">
        <v>10</v>
      </c>
      <c r="C5" s="74" t="s">
        <v>189</v>
      </c>
      <c r="D5" s="24" t="s">
        <v>86</v>
      </c>
      <c r="E5" s="24" t="s">
        <v>624</v>
      </c>
      <c r="F5" s="20"/>
      <c r="G5" s="8" t="s">
        <v>624</v>
      </c>
      <c r="H5" s="8" t="s">
        <v>624</v>
      </c>
      <c r="I5" s="70" t="s">
        <v>624</v>
      </c>
      <c r="J5" s="74" t="s">
        <v>624</v>
      </c>
      <c r="K5" s="8" t="s">
        <v>624</v>
      </c>
      <c r="L5" s="8" t="s">
        <v>624</v>
      </c>
      <c r="M5" s="74" t="s">
        <v>624</v>
      </c>
      <c r="N5" s="74" t="s">
        <v>624</v>
      </c>
      <c r="O5" s="74" t="s">
        <v>624</v>
      </c>
      <c r="P5" s="74" t="s">
        <v>624</v>
      </c>
      <c r="Q5" s="74" t="s">
        <v>624</v>
      </c>
      <c r="R5" s="8" t="s">
        <v>624</v>
      </c>
      <c r="S5" s="74" t="s">
        <v>624</v>
      </c>
      <c r="T5" s="74"/>
      <c r="U5" s="74" t="s">
        <v>624</v>
      </c>
      <c r="V5" s="74" t="s">
        <v>624</v>
      </c>
      <c r="W5" s="74" t="s">
        <v>624</v>
      </c>
      <c r="X5" s="8"/>
      <c r="Z5" s="17">
        <v>114489916444</v>
      </c>
      <c r="AA5" s="74" t="s">
        <v>10</v>
      </c>
      <c r="AB5" s="74" cm="1">
        <f t="array" ref="AB5">_xlfn.IFS(C5="Fue fácil",1,C5="Más o menos (ni fácil ni difícil)",0.5,C5="Fue difícil",0)</f>
        <v>1</v>
      </c>
      <c r="AC5" s="74" cm="1">
        <f t="array" ref="AC5">_xlfn.IFS(D5="Sí",1,D5="No",0)</f>
        <v>0</v>
      </c>
      <c r="AD5" s="74" t="e" cm="1">
        <f t="array" ref="AD5">_xlfn.IFS(E5="Sí las conozco",1,E5="No las conozco",0)</f>
        <v>#N/A</v>
      </c>
      <c r="AE5" s="74" t="e" cm="1">
        <f t="array" ref="AE5">_xlfn.IFS(F5="No teníamos pensado hacer el trámite",0,F5="Sí teníamos pensado hacer el trámite",1)</f>
        <v>#N/A</v>
      </c>
      <c r="AF5" s="74" t="e" cm="1">
        <f t="array" ref="AF5">_xlfn.IFS(G5="Sí",1,G5="No",0)</f>
        <v>#N/A</v>
      </c>
      <c r="AG5" s="74" t="e" cm="1">
        <f t="array" ref="AG5">_xlfn.IFS(H5="Es fácil",1,H5="Más o menos (no es ni fácil ni difícil)",0.5,H5="Es difícil",0)</f>
        <v>#N/A</v>
      </c>
      <c r="AH5" s="74" t="e" cm="1">
        <f t="array" ref="AH5">_xlfn.IFS(I5="Cuando realicé el trámite para obtener la licencia de uso de suelo en este municipio sí recibí toda la orientación que necesité para poder concluir el trámite",1,I5="Cuando realicé el trámite para obtener la licencia de uso de suelo en este municipio no recibí toda la orientación que necesité para poder concluir el trámite",0)</f>
        <v>#N/A</v>
      </c>
      <c r="AI5" s="74" t="e" cm="1">
        <f t="array" ref="AI5">_xlfn.IFS(J5="Sí tienen la capacitación y los conocimientos suficientes para atender a las y los ciudadanos",1,J5="No tienen la capacitación ni los conocimientos suficientes para atender a las y los ciudadanos",0)</f>
        <v>#N/A</v>
      </c>
      <c r="AJ5" s="74" t="e" cm="1">
        <f t="array" ref="AJ5">_xlfn.IFS(K5="Sí sabía",1,K5="No sabía",0)</f>
        <v>#N/A</v>
      </c>
      <c r="AK5" s="74" t="e" cm="1">
        <f t="array" ref="AK5">_xlfn.IFS(L5="Muy probable",1,L5="No sé",0.5,L5="Nada probable",0)</f>
        <v>#N/A</v>
      </c>
      <c r="AL5" s="74" t="e" cm="1">
        <f t="array" ref="AL5">_xlfn.IFS(M5="Le temo a la sanción por no tener la licencia de uso de suelo de mi empresa/ negocio",1,M5="No le temo a la sanción por no tener la licencia de uso de suelo de mi empresa/ negocio",0)</f>
        <v>#N/A</v>
      </c>
      <c r="AM5" s="74" t="e" cm="1">
        <f t="array" ref="AM5">_xlfn.IFS(N5="Es más fácil",1,N5="Es igual",0.5,N5="Es más difícil",0)</f>
        <v>#N/A</v>
      </c>
      <c r="AN5" s="74" t="e" cm="1">
        <f t="array" ref="AN5">_xlfn.IFS(O5="Pocos",1,O5="Los necesarios (ni muchos ni pocos)",0.5,O5="Muchos",0)</f>
        <v>#N/A</v>
      </c>
      <c r="AO5" s="74" t="e" cm="1">
        <f t="array" ref="AO5">_xlfn.IFS(P5="Barato",1,P5="Justo (ni caro ni barato)",0.5,P5="Caro",0)</f>
        <v>#N/A</v>
      </c>
      <c r="AP5" s="76" t="e" cm="1">
        <f t="array" ref="AP5">_xlfn.IFS(Q5="Menos de 1 hora",1,Q5="Entre 31 minutos y 1 hora",0.9,Q5="Entre 1 y 2 horas",0.8,Q5="Entre 2 y 3 horas",0.7,Q5="Entre 3 y 24 horas",0.6,Q5="Me tomó entre 1 y 3 días",0.5,Q5="Me tomó aproximadamente una semana",0.4,Q5="Me tomó aproximadamente 2 semanas",0.3,Q5="Me tomó aproximadamente 1 mes",0.2,Q5="Me tomó cerca de 2 meses o más",0)</f>
        <v>#N/A</v>
      </c>
      <c r="AQ5" s="74" t="e" cm="1">
        <f t="array" ref="AQ5">_xlfn.IFS(R5="Poco",1,R5="Normal (ni mucho ni poco)",0.5,R5="Mucho",0)</f>
        <v>#N/A</v>
      </c>
      <c r="AR5" s="74" t="e" cm="1">
        <f t="array" ref="AR5">_xlfn.IFS(S5="Satisfecho (a)",1,S5="Normal (ni satisfecho ni insatisfecho)",0.5,S5="Insatisfecho (a)",0)</f>
        <v>#N/A</v>
      </c>
      <c r="AS5" s="74" t="e" cm="1">
        <f t="array" ref="AS5">_xlfn.IFS(T5="Todas las personas empresarias reciben el mismo trato",1,T5=" No estoy segura (o)",0.5,T5="Hay personas empresarias que reciben un trato diferente",0)</f>
        <v>#N/A</v>
      </c>
      <c r="AT5" s="74" t="e" cm="1">
        <f t="array" ref="AT5">_xlfn.IFS(U5="Es malo",0,U5="Es regular (ni bueno ni malo)",0.5,U5="Es bueno",1)</f>
        <v>#N/A</v>
      </c>
      <c r="AU5" s="74" t="e" cm="1">
        <f t="array" ref="AU5">_xlfn.IFS(V5="Sí",1,V5="No",0,V5="No sé/no recuerdo",0.5)</f>
        <v>#N/A</v>
      </c>
      <c r="AV5" s="74" t="e" cm="1">
        <f t="array" ref="AV5">_xlfn.IFS(W5=" Insatisfecho (a)",0,W5="Normal [ni satisfecho (a) ni insatisfecho (a)]",0.5,W5="Satisfecho (a)",1)</f>
        <v>#N/A</v>
      </c>
      <c r="AW5" s="74" t="e" cm="1">
        <f t="array" ref="AW5">_xlfn.IFS(X5="Sí",0,X5="No",1,X5="Prefieron no contestar",0.5)</f>
        <v>#N/A</v>
      </c>
    </row>
    <row r="6" spans="1:49" x14ac:dyDescent="0.2">
      <c r="A6" s="17">
        <v>114489357573</v>
      </c>
      <c r="B6" s="74"/>
      <c r="C6" s="74" t="s">
        <v>624</v>
      </c>
      <c r="D6" s="24"/>
      <c r="E6" s="24" t="s">
        <v>624</v>
      </c>
      <c r="F6" s="20"/>
      <c r="G6" s="8" t="s">
        <v>624</v>
      </c>
      <c r="H6" s="8" t="s">
        <v>624</v>
      </c>
      <c r="I6" s="70" t="s">
        <v>624</v>
      </c>
      <c r="J6" s="74" t="s">
        <v>624</v>
      </c>
      <c r="K6" s="8" t="s">
        <v>624</v>
      </c>
      <c r="L6" s="8" t="s">
        <v>624</v>
      </c>
      <c r="M6" s="74" t="s">
        <v>624</v>
      </c>
      <c r="N6" s="74" t="s">
        <v>624</v>
      </c>
      <c r="O6" s="74" t="s">
        <v>624</v>
      </c>
      <c r="P6" s="74" t="s">
        <v>624</v>
      </c>
      <c r="Q6" s="74" t="s">
        <v>624</v>
      </c>
      <c r="R6" s="8" t="s">
        <v>624</v>
      </c>
      <c r="S6" s="74" t="s">
        <v>624</v>
      </c>
      <c r="T6" s="74"/>
      <c r="U6" s="74" t="s">
        <v>624</v>
      </c>
      <c r="V6" s="74" t="s">
        <v>624</v>
      </c>
      <c r="W6" s="74" t="s">
        <v>624</v>
      </c>
      <c r="X6" s="8"/>
      <c r="Z6" s="17">
        <v>114489357573</v>
      </c>
      <c r="AA6" s="74"/>
      <c r="AB6" s="74" t="e" cm="1">
        <f t="array" ref="AB6">_xlfn.IFS(C6="Fue fácil",1,C6="Más o menos (ni fácil ni difícil)",0.5,C6="Fue difícil",0)</f>
        <v>#N/A</v>
      </c>
      <c r="AC6" s="74" t="e" cm="1">
        <f t="array" ref="AC6">_xlfn.IFS(D6="Sí",1,D6="No",0)</f>
        <v>#N/A</v>
      </c>
      <c r="AD6" s="74" t="e" cm="1">
        <f t="array" ref="AD6">_xlfn.IFS(E6="Sí las conozco",1,E6="No las conozco",0)</f>
        <v>#N/A</v>
      </c>
      <c r="AE6" s="74" t="e" cm="1">
        <f t="array" ref="AE6">_xlfn.IFS(F6="No teníamos pensado hacer el trámite",0,F6="Sí teníamos pensado hacer el trámite",1)</f>
        <v>#N/A</v>
      </c>
      <c r="AF6" s="74" t="e" cm="1">
        <f t="array" ref="AF6">_xlfn.IFS(G6="Sí",1,G6="No",0)</f>
        <v>#N/A</v>
      </c>
      <c r="AG6" s="74" t="e" cm="1">
        <f t="array" ref="AG6">_xlfn.IFS(H6="Es fácil",1,H6="Más o menos (no es ni fácil ni difícil)",0.5,H6="Es difícil",0)</f>
        <v>#N/A</v>
      </c>
      <c r="AH6" s="74" t="e" cm="1">
        <f t="array" ref="AH6">_xlfn.IFS(I6="Cuando realicé el trámite para obtener la licencia de uso de suelo en este municipio sí recibí toda la orientación que necesité para poder concluir el trámite",1,I6="Cuando realicé el trámite para obtener la licencia de uso de suelo en este municipio no recibí toda la orientación que necesité para poder concluir el trámite",0)</f>
        <v>#N/A</v>
      </c>
      <c r="AI6" s="74" t="e" cm="1">
        <f t="array" ref="AI6">_xlfn.IFS(J6="Sí tienen la capacitación y los conocimientos suficientes para atender a las y los ciudadanos",1,J6="No tienen la capacitación ni los conocimientos suficientes para atender a las y los ciudadanos",0)</f>
        <v>#N/A</v>
      </c>
      <c r="AJ6" s="74" t="e" cm="1">
        <f t="array" ref="AJ6">_xlfn.IFS(K6="Sí sabía",1,K6="No sabía",0)</f>
        <v>#N/A</v>
      </c>
      <c r="AK6" s="74" t="e" cm="1">
        <f t="array" ref="AK6">_xlfn.IFS(L6="Muy probable",1,L6="No sé",0.5,L6="Nada probable",0)</f>
        <v>#N/A</v>
      </c>
      <c r="AL6" s="74" t="e" cm="1">
        <f t="array" ref="AL6">_xlfn.IFS(M6="Le temo a la sanción por no tener la licencia de uso de suelo de mi empresa/ negocio",1,M6="No le temo a la sanción por no tener la licencia de uso de suelo de mi empresa/ negocio",0)</f>
        <v>#N/A</v>
      </c>
      <c r="AM6" s="74" t="e" cm="1">
        <f t="array" ref="AM6">_xlfn.IFS(N6="Es más fácil",1,N6="Es igual",0.5,N6="Es más difícil",0)</f>
        <v>#N/A</v>
      </c>
      <c r="AN6" s="74" t="e" cm="1">
        <f t="array" ref="AN6">_xlfn.IFS(O6="Pocos",1,O6="Los necesarios (ni muchos ni pocos)",0.5,O6="Muchos",0)</f>
        <v>#N/A</v>
      </c>
      <c r="AO6" s="74" t="e" cm="1">
        <f t="array" ref="AO6">_xlfn.IFS(P6="Barato",1,P6="Justo (ni caro ni barato)",0.5,P6="Caro",0)</f>
        <v>#N/A</v>
      </c>
      <c r="AP6" s="76" t="e" cm="1">
        <f t="array" ref="AP6">_xlfn.IFS(Q6="Menos de 1 hora",1,Q6="Entre 31 minutos y 1 hora",0.9,Q6="Entre 1 y 2 horas",0.8,Q6="Entre 2 y 3 horas",0.7,Q6="Entre 3 y 24 horas",0.6,Q6="Me tomó entre 1 y 3 días",0.5,Q6="Me tomó aproximadamente una semana",0.4,Q6="Me tomó aproximadamente 2 semanas",0.3,Q6="Me tomó aproximadamente 1 mes",0.2,Q6="Me tomó cerca de 2 meses o más",0)</f>
        <v>#N/A</v>
      </c>
      <c r="AQ6" s="74" t="e" cm="1">
        <f t="array" ref="AQ6">_xlfn.IFS(R6="Poco",1,R6="Normal (ni mucho ni poco)",0.5,R6="Mucho",0)</f>
        <v>#N/A</v>
      </c>
      <c r="AR6" s="74" t="e" cm="1">
        <f t="array" ref="AR6">_xlfn.IFS(S6="Satisfecho (a)",1,S6="Normal (ni satisfecho ni insatisfecho)",0.5,S6="Insatisfecho (a)",0)</f>
        <v>#N/A</v>
      </c>
      <c r="AS6" s="74" t="e" cm="1">
        <f t="array" ref="AS6">_xlfn.IFS(T6="Todas las personas empresarias reciben el mismo trato",1,T6=" No estoy segura (o)",0.5,T6="Hay personas empresarias que reciben un trato diferente",0)</f>
        <v>#N/A</v>
      </c>
      <c r="AT6" s="74" t="e" cm="1">
        <f t="array" ref="AT6">_xlfn.IFS(U6="Es malo",0,U6="Es regular (ni bueno ni malo)",0.5,U6="Es bueno",1)</f>
        <v>#N/A</v>
      </c>
      <c r="AU6" s="74" t="e" cm="1">
        <f t="array" ref="AU6">_xlfn.IFS(V6="Sí",1,V6="No",0,V6="No sé/no recuerdo",0.5)</f>
        <v>#N/A</v>
      </c>
      <c r="AV6" s="74" t="e" cm="1">
        <f t="array" ref="AV6">_xlfn.IFS(W6=" Insatisfecho (a)",0,W6="Normal [ni satisfecho (a) ni insatisfecho (a)]",0.5,W6="Satisfecho (a)",1)</f>
        <v>#N/A</v>
      </c>
      <c r="AW6" s="74" t="e" cm="1">
        <f t="array" ref="AW6">_xlfn.IFS(X6="Sí",0,X6="No",1,X6="Prefieron no contestar",0.5)</f>
        <v>#N/A</v>
      </c>
    </row>
    <row r="7" spans="1:49" x14ac:dyDescent="0.2">
      <c r="A7" s="17">
        <v>114489102850</v>
      </c>
      <c r="B7" s="74"/>
      <c r="C7" s="74" t="s">
        <v>624</v>
      </c>
      <c r="D7" s="24"/>
      <c r="E7" s="24" t="s">
        <v>624</v>
      </c>
      <c r="F7" s="20"/>
      <c r="G7" s="8" t="s">
        <v>624</v>
      </c>
      <c r="H7" s="8" t="s">
        <v>624</v>
      </c>
      <c r="I7" s="70" t="s">
        <v>624</v>
      </c>
      <c r="J7" s="74" t="s">
        <v>624</v>
      </c>
      <c r="K7" s="8" t="s">
        <v>624</v>
      </c>
      <c r="L7" s="8" t="s">
        <v>624</v>
      </c>
      <c r="M7" s="74" t="s">
        <v>624</v>
      </c>
      <c r="N7" s="74" t="s">
        <v>624</v>
      </c>
      <c r="O7" s="74" t="s">
        <v>624</v>
      </c>
      <c r="P7" s="74" t="s">
        <v>624</v>
      </c>
      <c r="Q7" s="74" t="s">
        <v>624</v>
      </c>
      <c r="R7" s="8" t="s">
        <v>624</v>
      </c>
      <c r="S7" s="74" t="s">
        <v>624</v>
      </c>
      <c r="T7" s="74"/>
      <c r="U7" s="74" t="s">
        <v>624</v>
      </c>
      <c r="V7" s="74" t="s">
        <v>624</v>
      </c>
      <c r="W7" s="74" t="s">
        <v>624</v>
      </c>
      <c r="X7" s="8"/>
      <c r="Z7" s="17">
        <v>114489102850</v>
      </c>
      <c r="AA7" s="74"/>
      <c r="AB7" s="74" t="e" cm="1">
        <f t="array" ref="AB7">_xlfn.IFS(C7="Fue fácil",1,C7="Más o menos (ni fácil ni difícil)",0.5,C7="Fue difícil",0)</f>
        <v>#N/A</v>
      </c>
      <c r="AC7" s="74" t="e" cm="1">
        <f t="array" ref="AC7">_xlfn.IFS(D7="Sí",1,D7="No",0)</f>
        <v>#N/A</v>
      </c>
      <c r="AD7" s="74" t="e" cm="1">
        <f t="array" ref="AD7">_xlfn.IFS(E7="Sí las conozco",1,E7="No las conozco",0)</f>
        <v>#N/A</v>
      </c>
      <c r="AE7" s="74" t="e" cm="1">
        <f t="array" ref="AE7">_xlfn.IFS(F7="No teníamos pensado hacer el trámite",0,F7="Sí teníamos pensado hacer el trámite",1)</f>
        <v>#N/A</v>
      </c>
      <c r="AF7" s="74" t="e" cm="1">
        <f t="array" ref="AF7">_xlfn.IFS(G7="Sí",1,G7="No",0)</f>
        <v>#N/A</v>
      </c>
      <c r="AG7" s="74" t="e" cm="1">
        <f t="array" ref="AG7">_xlfn.IFS(H7="Es fácil",1,H7="Más o menos (no es ni fácil ni difícil)",0.5,H7="Es difícil",0)</f>
        <v>#N/A</v>
      </c>
      <c r="AH7" s="74" t="e" cm="1">
        <f t="array" ref="AH7">_xlfn.IFS(I7="Cuando realicé el trámite para obtener la licencia de uso de suelo en este municipio sí recibí toda la orientación que necesité para poder concluir el trámite",1,I7="Cuando realicé el trámite para obtener la licencia de uso de suelo en este municipio no recibí toda la orientación que necesité para poder concluir el trámite",0)</f>
        <v>#N/A</v>
      </c>
      <c r="AI7" s="74" t="e" cm="1">
        <f t="array" ref="AI7">_xlfn.IFS(J7="Sí tienen la capacitación y los conocimientos suficientes para atender a las y los ciudadanos",1,J7="No tienen la capacitación ni los conocimientos suficientes para atender a las y los ciudadanos",0)</f>
        <v>#N/A</v>
      </c>
      <c r="AJ7" s="74" t="e" cm="1">
        <f t="array" ref="AJ7">_xlfn.IFS(K7="Sí sabía",1,K7="No sabía",0)</f>
        <v>#N/A</v>
      </c>
      <c r="AK7" s="74" t="e" cm="1">
        <f t="array" ref="AK7">_xlfn.IFS(L7="Muy probable",1,L7="No sé",0.5,L7="Nada probable",0)</f>
        <v>#N/A</v>
      </c>
      <c r="AL7" s="74" t="e" cm="1">
        <f t="array" ref="AL7">_xlfn.IFS(M7="Le temo a la sanción por no tener la licencia de uso de suelo de mi empresa/ negocio",1,M7="No le temo a la sanción por no tener la licencia de uso de suelo de mi empresa/ negocio",0)</f>
        <v>#N/A</v>
      </c>
      <c r="AM7" s="74" t="e" cm="1">
        <f t="array" ref="AM7">_xlfn.IFS(N7="Es más fácil",1,N7="Es igual",0.5,N7="Es más difícil",0)</f>
        <v>#N/A</v>
      </c>
      <c r="AN7" s="74" t="e" cm="1">
        <f t="array" ref="AN7">_xlfn.IFS(O7="Pocos",1,O7="Los necesarios (ni muchos ni pocos)",0.5,O7="Muchos",0)</f>
        <v>#N/A</v>
      </c>
      <c r="AO7" s="74" t="e" cm="1">
        <f t="array" ref="AO7">_xlfn.IFS(P7="Barato",1,P7="Justo (ni caro ni barato)",0.5,P7="Caro",0)</f>
        <v>#N/A</v>
      </c>
      <c r="AP7" s="76" t="e" cm="1">
        <f t="array" ref="AP7">_xlfn.IFS(Q7="Menos de 1 hora",1,Q7="Entre 31 minutos y 1 hora",0.9,Q7="Entre 1 y 2 horas",0.8,Q7="Entre 2 y 3 horas",0.7,Q7="Entre 3 y 24 horas",0.6,Q7="Me tomó entre 1 y 3 días",0.5,Q7="Me tomó aproximadamente una semana",0.4,Q7="Me tomó aproximadamente 2 semanas",0.3,Q7="Me tomó aproximadamente 1 mes",0.2,Q7="Me tomó cerca de 2 meses o más",0)</f>
        <v>#N/A</v>
      </c>
      <c r="AQ7" s="74" t="e" cm="1">
        <f t="array" ref="AQ7">_xlfn.IFS(R7="Poco",1,R7="Normal (ni mucho ni poco)",0.5,R7="Mucho",0)</f>
        <v>#N/A</v>
      </c>
      <c r="AR7" s="74" t="e" cm="1">
        <f t="array" ref="AR7">_xlfn.IFS(S7="Satisfecho (a)",1,S7="Normal (ni satisfecho ni insatisfecho)",0.5,S7="Insatisfecho (a)",0)</f>
        <v>#N/A</v>
      </c>
      <c r="AS7" s="74" t="e" cm="1">
        <f t="array" ref="AS7">_xlfn.IFS(T7="Todas las personas empresarias reciben el mismo trato",1,T7=" No estoy segura (o)",0.5,T7="Hay personas empresarias que reciben un trato diferente",0)</f>
        <v>#N/A</v>
      </c>
      <c r="AT7" s="74" t="e" cm="1">
        <f t="array" ref="AT7">_xlfn.IFS(U7="Es malo",0,U7="Es regular (ni bueno ni malo)",0.5,U7="Es bueno",1)</f>
        <v>#N/A</v>
      </c>
      <c r="AU7" s="74" t="e" cm="1">
        <f t="array" ref="AU7">_xlfn.IFS(V7="Sí",1,V7="No",0,V7="No sé/no recuerdo",0.5)</f>
        <v>#N/A</v>
      </c>
      <c r="AV7" s="74" t="e" cm="1">
        <f t="array" ref="AV7">_xlfn.IFS(W7=" Insatisfecho (a)",0,W7="Normal [ni satisfecho (a) ni insatisfecho (a)]",0.5,W7="Satisfecho (a)",1)</f>
        <v>#N/A</v>
      </c>
      <c r="AW7" s="74" t="e" cm="1">
        <f t="array" ref="AW7">_xlfn.IFS(X7="Sí",0,X7="No",1,X7="Prefieron no contestar",0.5)</f>
        <v>#N/A</v>
      </c>
    </row>
    <row r="8" spans="1:49" x14ac:dyDescent="0.2">
      <c r="A8" s="17">
        <v>114486057976</v>
      </c>
      <c r="B8" s="74" t="s">
        <v>10</v>
      </c>
      <c r="C8" s="74" t="s">
        <v>189</v>
      </c>
      <c r="D8" s="24" t="s">
        <v>85</v>
      </c>
      <c r="E8" s="24" t="s">
        <v>73</v>
      </c>
      <c r="F8" s="20" t="s">
        <v>1453</v>
      </c>
      <c r="G8" s="8" t="s">
        <v>85</v>
      </c>
      <c r="H8" s="8" t="s">
        <v>87</v>
      </c>
      <c r="I8" s="70" t="s">
        <v>1743</v>
      </c>
      <c r="J8" s="74" t="s">
        <v>1426</v>
      </c>
      <c r="K8" s="8" t="s">
        <v>1428</v>
      </c>
      <c r="L8" s="8" t="s">
        <v>96</v>
      </c>
      <c r="M8" s="74" t="s">
        <v>1745</v>
      </c>
      <c r="N8" s="74" t="s">
        <v>99</v>
      </c>
      <c r="O8" s="74" t="s">
        <v>103</v>
      </c>
      <c r="P8" s="74" t="s">
        <v>106</v>
      </c>
      <c r="Q8" s="74" t="s">
        <v>1434</v>
      </c>
      <c r="R8" s="8" t="s">
        <v>115</v>
      </c>
      <c r="S8" s="74" t="s">
        <v>1449</v>
      </c>
      <c r="T8" s="74" t="s">
        <v>1454</v>
      </c>
      <c r="U8" s="74" t="s">
        <v>131</v>
      </c>
      <c r="V8" s="74" t="s">
        <v>86</v>
      </c>
      <c r="W8" s="74" t="s">
        <v>624</v>
      </c>
      <c r="X8" s="8" t="s">
        <v>86</v>
      </c>
      <c r="Z8" s="17">
        <v>114486057976</v>
      </c>
      <c r="AA8" s="74" t="s">
        <v>10</v>
      </c>
      <c r="AB8" s="74" cm="1">
        <f t="array" ref="AB8">_xlfn.IFS(C8="Fue fácil",1,C8="Más o menos (ni fácil ni difícil)",0.5,C8="Fue difícil",0)</f>
        <v>1</v>
      </c>
      <c r="AC8" s="74" cm="1">
        <f t="array" ref="AC8">_xlfn.IFS(D8="Sí",1,D8="No",0)</f>
        <v>1</v>
      </c>
      <c r="AD8" s="74" cm="1">
        <f t="array" ref="AD8">_xlfn.IFS(E8="Sí las conozco",1,E8="No las conozco",0)</f>
        <v>1</v>
      </c>
      <c r="AE8" s="74" cm="1">
        <f t="array" ref="AE8">_xlfn.IFS(F8="No teníamos pensado hacer el trámite",0,F8="Sí teníamos pensado hacer el trámite",1)</f>
        <v>1</v>
      </c>
      <c r="AF8" s="74" cm="1">
        <f t="array" ref="AF8">_xlfn.IFS(G8="Sí",1,G8="No",0)</f>
        <v>1</v>
      </c>
      <c r="AG8" s="74" cm="1">
        <f t="array" ref="AG8">_xlfn.IFS(H8="Es fácil",1,H8="Más o menos (no es ni fácil ni difícil)",0.5,H8="Es difícil",0)</f>
        <v>1</v>
      </c>
      <c r="AH8" s="74" cm="1">
        <f t="array" ref="AH8">_xlfn.IFS(I8="Cuando realicé el trámite para obtener la licencia de uso de suelo en este municipio sí recibí toda la orientación que necesité para poder concluir el trámite",1,I8="Cuando realicé el trámite para obtener la licencia de uso de suelo en este municipio no recibí toda la orientación que necesité para poder concluir el trámite",0)</f>
        <v>1</v>
      </c>
      <c r="AI8" s="74" cm="1">
        <f t="array" ref="AI8">_xlfn.IFS(J8="Sí tienen la capacitación y los conocimientos suficientes para atender a las y los ciudadanos",1,J8="No tienen la capacitación ni los conocimientos suficientes para atender a las y los ciudadanos",0)</f>
        <v>1</v>
      </c>
      <c r="AJ8" s="74" cm="1">
        <f t="array" ref="AJ8">_xlfn.IFS(K8="Sí sabía",1,K8="No sabía",0)</f>
        <v>1</v>
      </c>
      <c r="AK8" s="74" cm="1">
        <f t="array" ref="AK8">_xlfn.IFS(L8="Muy probable",1,L8="No sé",0.5,L8="Nada probable",0)</f>
        <v>0</v>
      </c>
      <c r="AL8" s="74" cm="1">
        <f t="array" ref="AL8">_xlfn.IFS(M8="Le temo a la sanción por no tener la licencia de uso de suelo de mi empresa/ negocio",1,M8="No le temo a la sanción por no tener la licencia de uso de suelo de mi empresa/ negocio",0)</f>
        <v>1</v>
      </c>
      <c r="AM8" s="74" cm="1">
        <f t="array" ref="AM8">_xlfn.IFS(N8="Es más fácil",1,N8="Es igual",0.5,N8="Es más difícil",0)</f>
        <v>1</v>
      </c>
      <c r="AN8" s="74" cm="1">
        <f t="array" ref="AN8">_xlfn.IFS(O8="Pocos",1,O8="Los necesarios (ni muchos ni pocos)",0.5,O8="Muchos",0)</f>
        <v>0.5</v>
      </c>
      <c r="AO8" s="74" cm="1">
        <f t="array" ref="AO8">_xlfn.IFS(P8="Barato",1,P8="Justo (ni caro ni barato)",0.5,P8="Caro",0)</f>
        <v>0.5</v>
      </c>
      <c r="AP8" s="76" cm="1">
        <f t="array" ref="AP8">_xlfn.IFS(Q8="Menos de 1 hora",1,Q8="Entre 31 minutos y 1 hora",0.9,Q8="Entre 1 y 2 horas",0.8,Q8="Entre 2 y 3 horas",0.7,Q8="Entre 3 y 24 horas",0.6,Q8="Me tomó entre 1 y 3 días",0.5,Q8="Me tomó aproximadamente una semana",0.4,Q8="Me tomó aproximadamente 2 semanas",0.3,Q8="Me tomó aproximadamente 1 mes",0.2,Q8="Me tomó cerca de 2 meses o más",0)</f>
        <v>0.5</v>
      </c>
      <c r="AQ8" s="74" cm="1">
        <f t="array" ref="AQ8">_xlfn.IFS(R8="Poco",1,R8="Normal (ni mucho ni poco)",0.5,R8="Mucho",0)</f>
        <v>0.5</v>
      </c>
      <c r="AR8" s="74" cm="1">
        <f t="array" ref="AR8">_xlfn.IFS(S8="Satisfecho (a)",1,S8="Normal (ni satisfecho ni insatisfecho)",0.5,S8="Insatisfecho (a)",0)</f>
        <v>1</v>
      </c>
      <c r="AS8" s="74" cm="1">
        <f t="array" ref="AS8">_xlfn.IFS(T8="Todas las personas empresarias reciben el mismo trato",1,T8=" No estoy segura (o)",0.5,T8="Hay personas empresarias que reciben un trato diferente",0)</f>
        <v>0</v>
      </c>
      <c r="AT8" s="74" cm="1">
        <f t="array" ref="AT8">_xlfn.IFS(U8="Es malo",0,U8="Es regular (ni bueno ni malo)",0.5,U8="Es bueno",1)</f>
        <v>0.5</v>
      </c>
      <c r="AU8" s="74" cm="1">
        <f t="array" ref="AU8">_xlfn.IFS(V8="Sí",1,V8="No",0,V8="No sé/no recuerdo",0.5)</f>
        <v>0</v>
      </c>
      <c r="AV8" s="74"/>
      <c r="AW8" s="74" cm="1">
        <f t="array" ref="AW8">_xlfn.IFS(X8="Sí",0,X8="No",1,X8="Prefieron no contestar",0.5)</f>
        <v>1</v>
      </c>
    </row>
    <row r="9" spans="1:49" x14ac:dyDescent="0.2">
      <c r="A9" s="17">
        <v>114482368379</v>
      </c>
      <c r="B9" s="74"/>
      <c r="C9" s="74" t="s">
        <v>624</v>
      </c>
      <c r="D9" s="24"/>
      <c r="E9" s="24" t="s">
        <v>624</v>
      </c>
      <c r="F9" s="20"/>
      <c r="G9" s="8" t="s">
        <v>624</v>
      </c>
      <c r="H9" s="8" t="s">
        <v>624</v>
      </c>
      <c r="I9" s="70" t="s">
        <v>624</v>
      </c>
      <c r="J9" s="74" t="s">
        <v>624</v>
      </c>
      <c r="K9" s="8" t="s">
        <v>624</v>
      </c>
      <c r="L9" s="8" t="s">
        <v>624</v>
      </c>
      <c r="M9" s="74" t="s">
        <v>624</v>
      </c>
      <c r="N9" s="74" t="s">
        <v>624</v>
      </c>
      <c r="O9" s="74" t="s">
        <v>624</v>
      </c>
      <c r="P9" s="74" t="s">
        <v>624</v>
      </c>
      <c r="Q9" s="74" t="s">
        <v>624</v>
      </c>
      <c r="R9" s="8" t="s">
        <v>624</v>
      </c>
      <c r="S9" s="74" t="s">
        <v>624</v>
      </c>
      <c r="T9" s="74"/>
      <c r="U9" s="74" t="s">
        <v>624</v>
      </c>
      <c r="V9" s="74" t="s">
        <v>624</v>
      </c>
      <c r="W9" s="74" t="s">
        <v>624</v>
      </c>
      <c r="X9" s="8"/>
      <c r="Z9" s="17">
        <v>114482368379</v>
      </c>
      <c r="AA9" s="74"/>
      <c r="AB9" s="74" t="e" cm="1">
        <f t="array" ref="AB9">_xlfn.IFS(C9="Fue fácil",1,C9="Más o menos (ni fácil ni difícil)",0.5,C9="Fue difícil",0)</f>
        <v>#N/A</v>
      </c>
      <c r="AC9" s="74" t="e" cm="1">
        <f t="array" ref="AC9">_xlfn.IFS(D9="Sí",1,D9="No",0)</f>
        <v>#N/A</v>
      </c>
      <c r="AD9" s="74" t="e" cm="1">
        <f t="array" ref="AD9">_xlfn.IFS(E9="Sí las conozco",1,E9="No las conozco",0)</f>
        <v>#N/A</v>
      </c>
      <c r="AE9" s="74" t="e" cm="1">
        <f t="array" ref="AE9">_xlfn.IFS(F9="No teníamos pensado hacer el trámite",0,F9="Sí teníamos pensado hacer el trámite",1)</f>
        <v>#N/A</v>
      </c>
      <c r="AF9" s="74" t="e" cm="1">
        <f t="array" ref="AF9">_xlfn.IFS(G9="Sí",1,G9="No",0)</f>
        <v>#N/A</v>
      </c>
      <c r="AG9" s="74" t="e" cm="1">
        <f t="array" ref="AG9">_xlfn.IFS(H9="Es fácil",1,H9="Más o menos (no es ni fácil ni difícil)",0.5,H9="Es difícil",0)</f>
        <v>#N/A</v>
      </c>
      <c r="AH9" s="74" t="e" cm="1">
        <f t="array" ref="AH9">_xlfn.IFS(I9="Cuando realicé el trámite para obtener la licencia de uso de suelo en este municipio sí recibí toda la orientación que necesité para poder concluir el trámite",1,I9="Cuando realicé el trámite para obtener la licencia de uso de suelo en este municipio no recibí toda la orientación que necesité para poder concluir el trámite",0)</f>
        <v>#N/A</v>
      </c>
      <c r="AI9" s="74" t="e" cm="1">
        <f t="array" ref="AI9">_xlfn.IFS(J9="Sí tienen la capacitación y los conocimientos suficientes para atender a las y los ciudadanos",1,J9="No tienen la capacitación ni los conocimientos suficientes para atender a las y los ciudadanos",0)</f>
        <v>#N/A</v>
      </c>
      <c r="AJ9" s="74" t="e" cm="1">
        <f t="array" ref="AJ9">_xlfn.IFS(K9="Sí sabía",1,K9="No sabía",0)</f>
        <v>#N/A</v>
      </c>
      <c r="AK9" s="74" t="e" cm="1">
        <f t="array" ref="AK9">_xlfn.IFS(L9="Muy probable",1,L9="No sé",0.5,L9="Nada probable",0)</f>
        <v>#N/A</v>
      </c>
      <c r="AL9" s="74" t="e" cm="1">
        <f t="array" ref="AL9">_xlfn.IFS(M9="Le temo a la sanción por no tener la licencia de uso de suelo de mi empresa/ negocio",1,M9="No le temo a la sanción por no tener la licencia de uso de suelo de mi empresa/ negocio",0)</f>
        <v>#N/A</v>
      </c>
      <c r="AM9" s="74" t="e" cm="1">
        <f t="array" ref="AM9">_xlfn.IFS(N9="Es más fácil",1,N9="Es igual",0.5,N9="Es más difícil",0)</f>
        <v>#N/A</v>
      </c>
      <c r="AN9" s="74" t="e" cm="1">
        <f t="array" ref="AN9">_xlfn.IFS(O9="Pocos",1,O9="Los necesarios (ni muchos ni pocos)",0.5,O9="Muchos",0)</f>
        <v>#N/A</v>
      </c>
      <c r="AO9" s="74" t="e" cm="1">
        <f t="array" ref="AO9">_xlfn.IFS(P9="Barato",1,P9="Justo (ni caro ni barato)",0.5,P9="Caro",0)</f>
        <v>#N/A</v>
      </c>
      <c r="AP9" s="76" t="e" cm="1">
        <f t="array" ref="AP9">_xlfn.IFS(Q9="Menos de 1 hora",1,Q9="Entre 31 minutos y 1 hora",0.9,Q9="Entre 1 y 2 horas",0.8,Q9="Entre 2 y 3 horas",0.7,Q9="Entre 3 y 24 horas",0.6,Q9="Me tomó entre 1 y 3 días",0.5,Q9="Me tomó aproximadamente una semana",0.4,Q9="Me tomó aproximadamente 2 semanas",0.3,Q9="Me tomó aproximadamente 1 mes",0.2,Q9="Me tomó cerca de 2 meses o más",0)</f>
        <v>#N/A</v>
      </c>
      <c r="AQ9" s="74" t="e" cm="1">
        <f t="array" ref="AQ9">_xlfn.IFS(R9="Poco",1,R9="Normal (ni mucho ni poco)",0.5,R9="Mucho",0)</f>
        <v>#N/A</v>
      </c>
      <c r="AR9" s="74" t="e" cm="1">
        <f t="array" ref="AR9">_xlfn.IFS(S9="Satisfecho (a)",1,S9="Normal (ni satisfecho ni insatisfecho)",0.5,S9="Insatisfecho (a)",0)</f>
        <v>#N/A</v>
      </c>
      <c r="AS9" s="74" t="e" cm="1">
        <f t="array" ref="AS9">_xlfn.IFS(T9="Todas las personas empresarias reciben el mismo trato",1,T9=" No estoy segura (o)",0.5,T9="Hay personas empresarias que reciben un trato diferente",0)</f>
        <v>#N/A</v>
      </c>
      <c r="AT9" s="74" t="e" cm="1">
        <f t="array" ref="AT9">_xlfn.IFS(U9="Es malo",0,U9="Es regular (ni bueno ni malo)",0.5,U9="Es bueno",1)</f>
        <v>#N/A</v>
      </c>
      <c r="AU9" s="74" t="e" cm="1">
        <f t="array" ref="AU9">_xlfn.IFS(V9="Sí",1,V9="No",0,V9="No sé/no recuerdo",0.5)</f>
        <v>#N/A</v>
      </c>
      <c r="AV9" s="74" t="e" cm="1">
        <f t="array" ref="AV9">_xlfn.IFS(W9=" Insatisfecho (a)",0,W9="Normal [ni satisfecho (a) ni insatisfecho (a)]",0.5,W9="Satisfecho (a)",1)</f>
        <v>#N/A</v>
      </c>
      <c r="AW9" s="74" t="e" cm="1">
        <f t="array" ref="AW9">_xlfn.IFS(X9="Sí",0,X9="No",1,X9="Prefieron no contestar",0.5)</f>
        <v>#N/A</v>
      </c>
    </row>
    <row r="10" spans="1:49" x14ac:dyDescent="0.2">
      <c r="A10" s="17">
        <v>114482303635</v>
      </c>
      <c r="B10" s="74" t="s">
        <v>10</v>
      </c>
      <c r="C10" s="74" t="s">
        <v>173</v>
      </c>
      <c r="D10" s="24" t="s">
        <v>85</v>
      </c>
      <c r="E10" s="24" t="s">
        <v>73</v>
      </c>
      <c r="F10" s="20" t="s">
        <v>1453</v>
      </c>
      <c r="G10" s="8" t="s">
        <v>85</v>
      </c>
      <c r="H10" s="8" t="s">
        <v>89</v>
      </c>
      <c r="I10" s="70" t="s">
        <v>1743</v>
      </c>
      <c r="J10" s="74" t="s">
        <v>1426</v>
      </c>
      <c r="K10" s="8" t="s">
        <v>1428</v>
      </c>
      <c r="L10" s="8" t="s">
        <v>94</v>
      </c>
      <c r="M10" s="74" t="s">
        <v>1745</v>
      </c>
      <c r="N10" s="74" t="s">
        <v>99</v>
      </c>
      <c r="O10" s="74" t="s">
        <v>104</v>
      </c>
      <c r="P10" s="74" t="s">
        <v>106</v>
      </c>
      <c r="Q10" s="74" t="s">
        <v>1438</v>
      </c>
      <c r="R10" s="8" t="s">
        <v>116</v>
      </c>
      <c r="S10" s="74" t="s">
        <v>1447</v>
      </c>
      <c r="T10" s="74" t="s">
        <v>1454</v>
      </c>
      <c r="U10" s="74" t="s">
        <v>130</v>
      </c>
      <c r="V10" s="74" t="s">
        <v>86</v>
      </c>
      <c r="W10" s="74" t="s">
        <v>624</v>
      </c>
      <c r="X10" s="8" t="s">
        <v>197</v>
      </c>
      <c r="Z10" s="17">
        <v>114482303635</v>
      </c>
      <c r="AA10" s="74" t="s">
        <v>10</v>
      </c>
      <c r="AB10" s="74" cm="1">
        <f t="array" ref="AB10">_xlfn.IFS(C10="Fue fácil",1,C10="Más o menos (ni fácil ni difícil)",0.5,C10="Fue difícil",0)</f>
        <v>0</v>
      </c>
      <c r="AC10" s="74" cm="1">
        <f t="array" ref="AC10">_xlfn.IFS(D10="Sí",1,D10="No",0)</f>
        <v>1</v>
      </c>
      <c r="AD10" s="74" cm="1">
        <f t="array" ref="AD10">_xlfn.IFS(E10="Sí las conozco",1,E10="No las conozco",0)</f>
        <v>1</v>
      </c>
      <c r="AE10" s="74" cm="1">
        <f t="array" ref="AE10">_xlfn.IFS(F10="No teníamos pensado hacer el trámite",0,F10="Sí teníamos pensado hacer el trámite",1)</f>
        <v>1</v>
      </c>
      <c r="AF10" s="74" cm="1">
        <f t="array" ref="AF10">_xlfn.IFS(G10="Sí",1,G10="No",0)</f>
        <v>1</v>
      </c>
      <c r="AG10" s="74" cm="1">
        <f t="array" ref="AG10">_xlfn.IFS(H10="Es fácil",1,H10="Más o menos (no es ni fácil ni difícil)",0.5,H10="Es difícil",0)</f>
        <v>0</v>
      </c>
      <c r="AH10" s="74" cm="1">
        <f t="array" ref="AH10">_xlfn.IFS(I10="Cuando realicé el trámite para obtener la licencia de uso de suelo en este municipio sí recibí toda la orientación que necesité para poder concluir el trámite",1,I10="Cuando realicé el trámite para obtener la licencia de uso de suelo en este municipio no recibí toda la orientación que necesité para poder concluir el trámite",0)</f>
        <v>1</v>
      </c>
      <c r="AI10" s="74" cm="1">
        <f t="array" ref="AI10">_xlfn.IFS(J10="Sí tienen la capacitación y los conocimientos suficientes para atender a las y los ciudadanos",1,J10="No tienen la capacitación ni los conocimientos suficientes para atender a las y los ciudadanos",0)</f>
        <v>1</v>
      </c>
      <c r="AJ10" s="74" cm="1">
        <f t="array" ref="AJ10">_xlfn.IFS(K10="Sí sabía",1,K10="No sabía",0)</f>
        <v>1</v>
      </c>
      <c r="AK10" s="74" cm="1">
        <f t="array" ref="AK10">_xlfn.IFS(L10="Muy probable",1,L10="No sé",0.5,L10="Nada probable",0)</f>
        <v>1</v>
      </c>
      <c r="AL10" s="74" cm="1">
        <f t="array" ref="AL10">_xlfn.IFS(M10="Le temo a la sanción por no tener la licencia de uso de suelo de mi empresa/ negocio",1,M10="No le temo a la sanción por no tener la licencia de uso de suelo de mi empresa/ negocio",0)</f>
        <v>1</v>
      </c>
      <c r="AM10" s="74" cm="1">
        <f t="array" ref="AM10">_xlfn.IFS(N10="Es más fácil",1,N10="Es igual",0.5,N10="Es más difícil",0)</f>
        <v>1</v>
      </c>
      <c r="AN10" s="74" cm="1">
        <f t="array" ref="AN10">_xlfn.IFS(O10="Pocos",1,O10="Los necesarios (ni muchos ni pocos)",0.5,O10="Muchos",0)</f>
        <v>0</v>
      </c>
      <c r="AO10" s="74" cm="1">
        <f t="array" ref="AO10">_xlfn.IFS(P10="Barato",1,P10="Justo (ni caro ni barato)",0.5,P10="Caro",0)</f>
        <v>0.5</v>
      </c>
      <c r="AP10" s="76" cm="1">
        <f t="array" ref="AP10">_xlfn.IFS(Q10="Menos de 1 hora",1,Q10="Entre 31 minutos y 1 hora",0.9,Q10="Entre 1 y 2 horas",0.8,Q10="Entre 2 y 3 horas",0.7,Q10="Entre 3 y 24 horas",0.6,Q10="Me tomó entre 1 y 3 días",0.5,Q10="Me tomó aproximadamente una semana",0.4,Q10="Me tomó aproximadamente 2 semanas",0.3,Q10="Me tomó aproximadamente 1 mes",0.2,Q10="Me tomó cerca de 2 meses o más",0)</f>
        <v>0</v>
      </c>
      <c r="AQ10" s="74" cm="1">
        <f t="array" ref="AQ10">_xlfn.IFS(R10="Poco",1,R10="Normal (ni mucho ni poco)",0.5,R10="Mucho",0)</f>
        <v>0</v>
      </c>
      <c r="AR10" s="74" cm="1">
        <f t="array" ref="AR10">_xlfn.IFS(S10="Satisfecho (a)",1,S10="Normal (ni satisfecho ni insatisfecho)",0.5,S10="Insatisfecho (a)",0)</f>
        <v>0</v>
      </c>
      <c r="AS10" s="74" cm="1">
        <f t="array" ref="AS10">_xlfn.IFS(T10="Todas las personas empresarias reciben el mismo trato",1,T10=" No estoy segura (o)",0.5,T10="Hay personas empresarias que reciben un trato diferente",0)</f>
        <v>0</v>
      </c>
      <c r="AT10" s="74" cm="1">
        <f t="array" ref="AT10">_xlfn.IFS(U10="Es malo",0,U10="Es regular (ni bueno ni malo)",0.5,U10="Es bueno",1)</f>
        <v>0</v>
      </c>
      <c r="AU10" s="74" cm="1">
        <f t="array" ref="AU10">_xlfn.IFS(V10="Sí",1,V10="No",0,V10="No sé/no recuerdo",0.5)</f>
        <v>0</v>
      </c>
      <c r="AV10" s="74"/>
      <c r="AW10" s="74" cm="1">
        <f t="array" ref="AW10">_xlfn.IFS(X10="Sí",0,X10="No",1,X10="Prefieron no contestar",0.5)</f>
        <v>0.5</v>
      </c>
    </row>
    <row r="11" spans="1:49" x14ac:dyDescent="0.2">
      <c r="A11" s="17">
        <v>114482309487</v>
      </c>
      <c r="B11" s="74"/>
      <c r="C11" s="74" t="s">
        <v>624</v>
      </c>
      <c r="D11" s="24"/>
      <c r="E11" s="24" t="s">
        <v>624</v>
      </c>
      <c r="F11" s="20"/>
      <c r="G11" s="8" t="s">
        <v>624</v>
      </c>
      <c r="H11" s="8" t="s">
        <v>624</v>
      </c>
      <c r="I11" s="70" t="s">
        <v>624</v>
      </c>
      <c r="J11" s="74" t="s">
        <v>624</v>
      </c>
      <c r="K11" s="8" t="s">
        <v>624</v>
      </c>
      <c r="L11" s="8" t="s">
        <v>624</v>
      </c>
      <c r="M11" s="74" t="s">
        <v>624</v>
      </c>
      <c r="N11" s="74" t="s">
        <v>624</v>
      </c>
      <c r="O11" s="74" t="s">
        <v>624</v>
      </c>
      <c r="P11" s="74" t="s">
        <v>624</v>
      </c>
      <c r="Q11" s="74" t="s">
        <v>624</v>
      </c>
      <c r="R11" s="8" t="s">
        <v>624</v>
      </c>
      <c r="S11" s="74" t="s">
        <v>624</v>
      </c>
      <c r="T11" s="74"/>
      <c r="U11" s="74" t="s">
        <v>624</v>
      </c>
      <c r="V11" s="74" t="s">
        <v>624</v>
      </c>
      <c r="W11" s="74" t="s">
        <v>624</v>
      </c>
      <c r="X11" s="8"/>
      <c r="Z11" s="17">
        <v>114482309487</v>
      </c>
      <c r="AA11" s="74"/>
      <c r="AB11" s="74" t="e" cm="1">
        <f t="array" ref="AB11">_xlfn.IFS(C11="Fue fácil",1,C11="Más o menos (ni fácil ni difícil)",0.5,C11="Fue difícil",0)</f>
        <v>#N/A</v>
      </c>
      <c r="AC11" s="74" t="e" cm="1">
        <f t="array" ref="AC11">_xlfn.IFS(D11="Sí",1,D11="No",0)</f>
        <v>#N/A</v>
      </c>
      <c r="AD11" s="74" t="e" cm="1">
        <f t="array" ref="AD11">_xlfn.IFS(E11="Sí las conozco",1,E11="No las conozco",0)</f>
        <v>#N/A</v>
      </c>
      <c r="AE11" s="74" t="e" cm="1">
        <f t="array" ref="AE11">_xlfn.IFS(F11="No teníamos pensado hacer el trámite",0,F11="Sí teníamos pensado hacer el trámite",1)</f>
        <v>#N/A</v>
      </c>
      <c r="AF11" s="74" t="e" cm="1">
        <f t="array" ref="AF11">_xlfn.IFS(G11="Sí",1,G11="No",0)</f>
        <v>#N/A</v>
      </c>
      <c r="AG11" s="74" t="e" cm="1">
        <f t="array" ref="AG11">_xlfn.IFS(H11="Es fácil",1,H11="Más o menos (no es ni fácil ni difícil)",0.5,H11="Es difícil",0)</f>
        <v>#N/A</v>
      </c>
      <c r="AH11" s="74" t="e" cm="1">
        <f t="array" ref="AH11">_xlfn.IFS(I11="Cuando realicé el trámite para obtener la licencia de uso de suelo en este municipio sí recibí toda la orientación que necesité para poder concluir el trámite",1,I11="Cuando realicé el trámite para obtener la licencia de uso de suelo en este municipio no recibí toda la orientación que necesité para poder concluir el trámite",0)</f>
        <v>#N/A</v>
      </c>
      <c r="AI11" s="74" t="e" cm="1">
        <f t="array" ref="AI11">_xlfn.IFS(J11="Sí tienen la capacitación y los conocimientos suficientes para atender a las y los ciudadanos",1,J11="No tienen la capacitación ni los conocimientos suficientes para atender a las y los ciudadanos",0)</f>
        <v>#N/A</v>
      </c>
      <c r="AJ11" s="74" t="e" cm="1">
        <f t="array" ref="AJ11">_xlfn.IFS(K11="Sí sabía",1,K11="No sabía",0)</f>
        <v>#N/A</v>
      </c>
      <c r="AK11" s="74" t="e" cm="1">
        <f t="array" ref="AK11">_xlfn.IFS(L11="Muy probable",1,L11="No sé",0.5,L11="Nada probable",0)</f>
        <v>#N/A</v>
      </c>
      <c r="AL11" s="74" t="e" cm="1">
        <f t="array" ref="AL11">_xlfn.IFS(M11="Le temo a la sanción por no tener la licencia de uso de suelo de mi empresa/ negocio",1,M11="No le temo a la sanción por no tener la licencia de uso de suelo de mi empresa/ negocio",0)</f>
        <v>#N/A</v>
      </c>
      <c r="AM11" s="74" t="e" cm="1">
        <f t="array" ref="AM11">_xlfn.IFS(N11="Es más fácil",1,N11="Es igual",0.5,N11="Es más difícil",0)</f>
        <v>#N/A</v>
      </c>
      <c r="AN11" s="74" t="e" cm="1">
        <f t="array" ref="AN11">_xlfn.IFS(O11="Pocos",1,O11="Los necesarios (ni muchos ni pocos)",0.5,O11="Muchos",0)</f>
        <v>#N/A</v>
      </c>
      <c r="AO11" s="74" t="e" cm="1">
        <f t="array" ref="AO11">_xlfn.IFS(P11="Barato",1,P11="Justo (ni caro ni barato)",0.5,P11="Caro",0)</f>
        <v>#N/A</v>
      </c>
      <c r="AP11" s="76" t="e" cm="1">
        <f t="array" ref="AP11">_xlfn.IFS(Q11="Menos de 1 hora",1,Q11="Entre 31 minutos y 1 hora",0.9,Q11="Entre 1 y 2 horas",0.8,Q11="Entre 2 y 3 horas",0.7,Q11="Entre 3 y 24 horas",0.6,Q11="Me tomó entre 1 y 3 días",0.5,Q11="Me tomó aproximadamente una semana",0.4,Q11="Me tomó aproximadamente 2 semanas",0.3,Q11="Me tomó aproximadamente 1 mes",0.2,Q11="Me tomó cerca de 2 meses o más",0)</f>
        <v>#N/A</v>
      </c>
      <c r="AQ11" s="74" t="e" cm="1">
        <f t="array" ref="AQ11">_xlfn.IFS(R11="Poco",1,R11="Normal (ni mucho ni poco)",0.5,R11="Mucho",0)</f>
        <v>#N/A</v>
      </c>
      <c r="AR11" s="74" t="e" cm="1">
        <f t="array" ref="AR11">_xlfn.IFS(S11="Satisfecho (a)",1,S11="Normal (ni satisfecho ni insatisfecho)",0.5,S11="Insatisfecho (a)",0)</f>
        <v>#N/A</v>
      </c>
      <c r="AS11" s="74" t="e" cm="1">
        <f t="array" ref="AS11">_xlfn.IFS(T11="Todas las personas empresarias reciben el mismo trato",1,T11=" No estoy segura (o)",0.5,T11="Hay personas empresarias que reciben un trato diferente",0)</f>
        <v>#N/A</v>
      </c>
      <c r="AT11" s="74" t="e" cm="1">
        <f t="array" ref="AT11">_xlfn.IFS(U11="Es malo",0,U11="Es regular (ni bueno ni malo)",0.5,U11="Es bueno",1)</f>
        <v>#N/A</v>
      </c>
      <c r="AU11" s="74" t="e" cm="1">
        <f t="array" ref="AU11">_xlfn.IFS(V11="Sí",1,V11="No",0,V11="No sé/no recuerdo",0.5)</f>
        <v>#N/A</v>
      </c>
      <c r="AV11" s="74" t="e" cm="1">
        <f t="array" ref="AV11">_xlfn.IFS(W11=" Insatisfecho (a)",0,W11="Normal [ni satisfecho (a) ni insatisfecho (a)]",0.5,W11="Satisfecho (a)",1)</f>
        <v>#N/A</v>
      </c>
      <c r="AW11" s="74" t="e" cm="1">
        <f t="array" ref="AW11">_xlfn.IFS(X11="Sí",0,X11="No",1,X11="Prefieron no contestar",0.5)</f>
        <v>#N/A</v>
      </c>
    </row>
    <row r="12" spans="1:49" x14ac:dyDescent="0.2">
      <c r="A12" s="17">
        <v>114480356879</v>
      </c>
      <c r="B12" s="74"/>
      <c r="C12" s="74" t="s">
        <v>624</v>
      </c>
      <c r="D12" s="24"/>
      <c r="E12" s="24" t="s">
        <v>624</v>
      </c>
      <c r="F12" s="20"/>
      <c r="G12" s="8" t="s">
        <v>624</v>
      </c>
      <c r="H12" s="8" t="s">
        <v>624</v>
      </c>
      <c r="I12" s="70" t="s">
        <v>624</v>
      </c>
      <c r="J12" s="74" t="s">
        <v>624</v>
      </c>
      <c r="K12" s="8" t="s">
        <v>624</v>
      </c>
      <c r="L12" s="8" t="s">
        <v>624</v>
      </c>
      <c r="M12" s="74" t="s">
        <v>624</v>
      </c>
      <c r="N12" s="74" t="s">
        <v>624</v>
      </c>
      <c r="O12" s="74" t="s">
        <v>624</v>
      </c>
      <c r="P12" s="74" t="s">
        <v>624</v>
      </c>
      <c r="Q12" s="74" t="s">
        <v>624</v>
      </c>
      <c r="R12" s="8" t="s">
        <v>624</v>
      </c>
      <c r="S12" s="74" t="s">
        <v>624</v>
      </c>
      <c r="T12" s="74"/>
      <c r="U12" s="74" t="s">
        <v>624</v>
      </c>
      <c r="V12" s="74" t="s">
        <v>624</v>
      </c>
      <c r="W12" s="74" t="s">
        <v>624</v>
      </c>
      <c r="X12" s="8"/>
      <c r="Z12" s="17">
        <v>114480356879</v>
      </c>
      <c r="AA12" s="74"/>
      <c r="AB12" s="74" t="e" cm="1">
        <f t="array" ref="AB12">_xlfn.IFS(C12="Fue fácil",1,C12="Más o menos (ni fácil ni difícil)",0.5,C12="Fue difícil",0)</f>
        <v>#N/A</v>
      </c>
      <c r="AC12" s="74" t="e" cm="1">
        <f t="array" ref="AC12">_xlfn.IFS(D12="Sí",1,D12="No",0)</f>
        <v>#N/A</v>
      </c>
      <c r="AD12" s="74" t="e" cm="1">
        <f t="array" ref="AD12">_xlfn.IFS(E12="Sí las conozco",1,E12="No las conozco",0)</f>
        <v>#N/A</v>
      </c>
      <c r="AE12" s="74" t="e" cm="1">
        <f t="array" ref="AE12">_xlfn.IFS(F12="No teníamos pensado hacer el trámite",0,F12="Sí teníamos pensado hacer el trámite",1)</f>
        <v>#N/A</v>
      </c>
      <c r="AF12" s="74" t="e" cm="1">
        <f t="array" ref="AF12">_xlfn.IFS(G12="Sí",1,G12="No",0)</f>
        <v>#N/A</v>
      </c>
      <c r="AG12" s="74" t="e" cm="1">
        <f t="array" ref="AG12">_xlfn.IFS(H12="Es fácil",1,H12="Más o menos (no es ni fácil ni difícil)",0.5,H12="Es difícil",0)</f>
        <v>#N/A</v>
      </c>
      <c r="AH12" s="74" t="e" cm="1">
        <f t="array" ref="AH12">_xlfn.IFS(I12="Cuando realicé el trámite para obtener la licencia de uso de suelo en este municipio sí recibí toda la orientación que necesité para poder concluir el trámite",1,I12="Cuando realicé el trámite para obtener la licencia de uso de suelo en este municipio no recibí toda la orientación que necesité para poder concluir el trámite",0)</f>
        <v>#N/A</v>
      </c>
      <c r="AI12" s="74" t="e" cm="1">
        <f t="array" ref="AI12">_xlfn.IFS(J12="Sí tienen la capacitación y los conocimientos suficientes para atender a las y los ciudadanos",1,J12="No tienen la capacitación ni los conocimientos suficientes para atender a las y los ciudadanos",0)</f>
        <v>#N/A</v>
      </c>
      <c r="AJ12" s="74" t="e" cm="1">
        <f t="array" ref="AJ12">_xlfn.IFS(K12="Sí sabía",1,K12="No sabía",0)</f>
        <v>#N/A</v>
      </c>
      <c r="AK12" s="74" t="e" cm="1">
        <f t="array" ref="AK12">_xlfn.IFS(L12="Muy probable",1,L12="No sé",0.5,L12="Nada probable",0)</f>
        <v>#N/A</v>
      </c>
      <c r="AL12" s="74" t="e" cm="1">
        <f t="array" ref="AL12">_xlfn.IFS(M12="Le temo a la sanción por no tener la licencia de uso de suelo de mi empresa/ negocio",1,M12="No le temo a la sanción por no tener la licencia de uso de suelo de mi empresa/ negocio",0)</f>
        <v>#N/A</v>
      </c>
      <c r="AM12" s="74" t="e" cm="1">
        <f t="array" ref="AM12">_xlfn.IFS(N12="Es más fácil",1,N12="Es igual",0.5,N12="Es más difícil",0)</f>
        <v>#N/A</v>
      </c>
      <c r="AN12" s="74" t="e" cm="1">
        <f t="array" ref="AN12">_xlfn.IFS(O12="Pocos",1,O12="Los necesarios (ni muchos ni pocos)",0.5,O12="Muchos",0)</f>
        <v>#N/A</v>
      </c>
      <c r="AO12" s="74" t="e" cm="1">
        <f t="array" ref="AO12">_xlfn.IFS(P12="Barato",1,P12="Justo (ni caro ni barato)",0.5,P12="Caro",0)</f>
        <v>#N/A</v>
      </c>
      <c r="AP12" s="76" t="e" cm="1">
        <f t="array" ref="AP12">_xlfn.IFS(Q12="Menos de 1 hora",1,Q12="Entre 31 minutos y 1 hora",0.9,Q12="Entre 1 y 2 horas",0.8,Q12="Entre 2 y 3 horas",0.7,Q12="Entre 3 y 24 horas",0.6,Q12="Me tomó entre 1 y 3 días",0.5,Q12="Me tomó aproximadamente una semana",0.4,Q12="Me tomó aproximadamente 2 semanas",0.3,Q12="Me tomó aproximadamente 1 mes",0.2,Q12="Me tomó cerca de 2 meses o más",0)</f>
        <v>#N/A</v>
      </c>
      <c r="AQ12" s="74" t="e" cm="1">
        <f t="array" ref="AQ12">_xlfn.IFS(R12="Poco",1,R12="Normal (ni mucho ni poco)",0.5,R12="Mucho",0)</f>
        <v>#N/A</v>
      </c>
      <c r="AR12" s="74" t="e" cm="1">
        <f t="array" ref="AR12">_xlfn.IFS(S12="Satisfecho (a)",1,S12="Normal (ni satisfecho ni insatisfecho)",0.5,S12="Insatisfecho (a)",0)</f>
        <v>#N/A</v>
      </c>
      <c r="AS12" s="74" t="e" cm="1">
        <f t="array" ref="AS12">_xlfn.IFS(T12="Todas las personas empresarias reciben el mismo trato",1,T12=" No estoy segura (o)",0.5,T12="Hay personas empresarias que reciben un trato diferente",0)</f>
        <v>#N/A</v>
      </c>
      <c r="AT12" s="74" t="e" cm="1">
        <f t="array" ref="AT12">_xlfn.IFS(U12="Es malo",0,U12="Es regular (ni bueno ni malo)",0.5,U12="Es bueno",1)</f>
        <v>#N/A</v>
      </c>
      <c r="AU12" s="74" t="e" cm="1">
        <f t="array" ref="AU12">_xlfn.IFS(V12="Sí",1,V12="No",0,V12="No sé/no recuerdo",0.5)</f>
        <v>#N/A</v>
      </c>
      <c r="AV12" s="74" t="e" cm="1">
        <f t="array" ref="AV12">_xlfn.IFS(W12=" Insatisfecho (a)",0,W12="Normal [ni satisfecho (a) ni insatisfecho (a)]",0.5,W12="Satisfecho (a)",1)</f>
        <v>#N/A</v>
      </c>
      <c r="AW12" s="74" t="e" cm="1">
        <f t="array" ref="AW12">_xlfn.IFS(X12="Sí",0,X12="No",1,X12="Prefieron no contestar",0.5)</f>
        <v>#N/A</v>
      </c>
    </row>
    <row r="13" spans="1:49" x14ac:dyDescent="0.2">
      <c r="A13" s="17">
        <v>114478636530</v>
      </c>
      <c r="B13" s="74"/>
      <c r="C13" s="74" t="s">
        <v>624</v>
      </c>
      <c r="D13" s="24"/>
      <c r="E13" s="24" t="s">
        <v>624</v>
      </c>
      <c r="F13" s="20"/>
      <c r="G13" s="8" t="s">
        <v>624</v>
      </c>
      <c r="H13" s="8" t="s">
        <v>624</v>
      </c>
      <c r="I13" s="70" t="s">
        <v>624</v>
      </c>
      <c r="J13" s="74" t="s">
        <v>624</v>
      </c>
      <c r="K13" s="8" t="s">
        <v>624</v>
      </c>
      <c r="L13" s="8" t="s">
        <v>624</v>
      </c>
      <c r="M13" s="74" t="s">
        <v>624</v>
      </c>
      <c r="N13" s="74" t="s">
        <v>624</v>
      </c>
      <c r="O13" s="74" t="s">
        <v>624</v>
      </c>
      <c r="P13" s="74" t="s">
        <v>624</v>
      </c>
      <c r="Q13" s="74" t="s">
        <v>624</v>
      </c>
      <c r="R13" s="8" t="s">
        <v>624</v>
      </c>
      <c r="S13" s="74" t="s">
        <v>624</v>
      </c>
      <c r="T13" s="74"/>
      <c r="U13" s="74" t="s">
        <v>624</v>
      </c>
      <c r="V13" s="74" t="s">
        <v>624</v>
      </c>
      <c r="W13" s="74" t="s">
        <v>624</v>
      </c>
      <c r="X13" s="8"/>
      <c r="Z13" s="17">
        <v>114478636530</v>
      </c>
      <c r="AA13" s="74"/>
      <c r="AB13" s="74" t="e" cm="1">
        <f t="array" ref="AB13">_xlfn.IFS(C13="Fue fácil",1,C13="Más o menos (ni fácil ni difícil)",0.5,C13="Fue difícil",0)</f>
        <v>#N/A</v>
      </c>
      <c r="AC13" s="74" t="e" cm="1">
        <f t="array" ref="AC13">_xlfn.IFS(D13="Sí",1,D13="No",0)</f>
        <v>#N/A</v>
      </c>
      <c r="AD13" s="74" t="e" cm="1">
        <f t="array" ref="AD13">_xlfn.IFS(E13="Sí las conozco",1,E13="No las conozco",0)</f>
        <v>#N/A</v>
      </c>
      <c r="AE13" s="74" t="e" cm="1">
        <f t="array" ref="AE13">_xlfn.IFS(F13="No teníamos pensado hacer el trámite",0,F13="Sí teníamos pensado hacer el trámite",1)</f>
        <v>#N/A</v>
      </c>
      <c r="AF13" s="74" t="e" cm="1">
        <f t="array" ref="AF13">_xlfn.IFS(G13="Sí",1,G13="No",0)</f>
        <v>#N/A</v>
      </c>
      <c r="AG13" s="74" t="e" cm="1">
        <f t="array" ref="AG13">_xlfn.IFS(H13="Es fácil",1,H13="Más o menos (no es ni fácil ni difícil)",0.5,H13="Es difícil",0)</f>
        <v>#N/A</v>
      </c>
      <c r="AH13" s="74" t="e" cm="1">
        <f t="array" ref="AH13">_xlfn.IFS(I13="Cuando realicé el trámite para obtener la licencia de uso de suelo en este municipio sí recibí toda la orientación que necesité para poder concluir el trámite",1,I13="Cuando realicé el trámite para obtener la licencia de uso de suelo en este municipio no recibí toda la orientación que necesité para poder concluir el trámite",0)</f>
        <v>#N/A</v>
      </c>
      <c r="AI13" s="74" t="e" cm="1">
        <f t="array" ref="AI13">_xlfn.IFS(J13="Sí tienen la capacitación y los conocimientos suficientes para atender a las y los ciudadanos",1,J13="No tienen la capacitación ni los conocimientos suficientes para atender a las y los ciudadanos",0)</f>
        <v>#N/A</v>
      </c>
      <c r="AJ13" s="74" t="e" cm="1">
        <f t="array" ref="AJ13">_xlfn.IFS(K13="Sí sabía",1,K13="No sabía",0)</f>
        <v>#N/A</v>
      </c>
      <c r="AK13" s="74" t="e" cm="1">
        <f t="array" ref="AK13">_xlfn.IFS(L13="Muy probable",1,L13="No sé",0.5,L13="Nada probable",0)</f>
        <v>#N/A</v>
      </c>
      <c r="AL13" s="74" t="e" cm="1">
        <f t="array" ref="AL13">_xlfn.IFS(M13="Le temo a la sanción por no tener la licencia de uso de suelo de mi empresa/ negocio",1,M13="No le temo a la sanción por no tener la licencia de uso de suelo de mi empresa/ negocio",0)</f>
        <v>#N/A</v>
      </c>
      <c r="AM13" s="74" t="e" cm="1">
        <f t="array" ref="AM13">_xlfn.IFS(N13="Es más fácil",1,N13="Es igual",0.5,N13="Es más difícil",0)</f>
        <v>#N/A</v>
      </c>
      <c r="AN13" s="74" t="e" cm="1">
        <f t="array" ref="AN13">_xlfn.IFS(O13="Pocos",1,O13="Los necesarios (ni muchos ni pocos)",0.5,O13="Muchos",0)</f>
        <v>#N/A</v>
      </c>
      <c r="AO13" s="74" t="e" cm="1">
        <f t="array" ref="AO13">_xlfn.IFS(P13="Barato",1,P13="Justo (ni caro ni barato)",0.5,P13="Caro",0)</f>
        <v>#N/A</v>
      </c>
      <c r="AP13" s="76" t="e" cm="1">
        <f t="array" ref="AP13">_xlfn.IFS(Q13="Menos de 1 hora",1,Q13="Entre 31 minutos y 1 hora",0.9,Q13="Entre 1 y 2 horas",0.8,Q13="Entre 2 y 3 horas",0.7,Q13="Entre 3 y 24 horas",0.6,Q13="Me tomó entre 1 y 3 días",0.5,Q13="Me tomó aproximadamente una semana",0.4,Q13="Me tomó aproximadamente 2 semanas",0.3,Q13="Me tomó aproximadamente 1 mes",0.2,Q13="Me tomó cerca de 2 meses o más",0)</f>
        <v>#N/A</v>
      </c>
      <c r="AQ13" s="74" t="e" cm="1">
        <f t="array" ref="AQ13">_xlfn.IFS(R13="Poco",1,R13="Normal (ni mucho ni poco)",0.5,R13="Mucho",0)</f>
        <v>#N/A</v>
      </c>
      <c r="AR13" s="74" t="e" cm="1">
        <f t="array" ref="AR13">_xlfn.IFS(S13="Satisfecho (a)",1,S13="Normal (ni satisfecho ni insatisfecho)",0.5,S13="Insatisfecho (a)",0)</f>
        <v>#N/A</v>
      </c>
      <c r="AS13" s="74" t="e" cm="1">
        <f t="array" ref="AS13">_xlfn.IFS(T13="Todas las personas empresarias reciben el mismo trato",1,T13=" No estoy segura (o)",0.5,T13="Hay personas empresarias que reciben un trato diferente",0)</f>
        <v>#N/A</v>
      </c>
      <c r="AT13" s="74" t="e" cm="1">
        <f t="array" ref="AT13">_xlfn.IFS(U13="Es malo",0,U13="Es regular (ni bueno ni malo)",0.5,U13="Es bueno",1)</f>
        <v>#N/A</v>
      </c>
      <c r="AU13" s="74" t="e" cm="1">
        <f t="array" ref="AU13">_xlfn.IFS(V13="Sí",1,V13="No",0,V13="No sé/no recuerdo",0.5)</f>
        <v>#N/A</v>
      </c>
      <c r="AV13" s="74" t="e" cm="1">
        <f t="array" ref="AV13">_xlfn.IFS(W13=" Insatisfecho (a)",0,W13="Normal [ni satisfecho (a) ni insatisfecho (a)]",0.5,W13="Satisfecho (a)",1)</f>
        <v>#N/A</v>
      </c>
      <c r="AW13" s="74" t="e" cm="1">
        <f t="array" ref="AW13">_xlfn.IFS(X13="Sí",0,X13="No",1,X13="Prefieron no contestar",0.5)</f>
        <v>#N/A</v>
      </c>
    </row>
    <row r="14" spans="1:49" x14ac:dyDescent="0.2">
      <c r="A14" s="17">
        <v>114477743935</v>
      </c>
      <c r="B14" s="74"/>
      <c r="C14" s="74" t="s">
        <v>624</v>
      </c>
      <c r="D14" s="24"/>
      <c r="E14" s="24" t="s">
        <v>624</v>
      </c>
      <c r="F14" s="20"/>
      <c r="G14" s="8" t="s">
        <v>624</v>
      </c>
      <c r="H14" s="8" t="s">
        <v>624</v>
      </c>
      <c r="I14" s="70" t="s">
        <v>624</v>
      </c>
      <c r="J14" s="74" t="s">
        <v>624</v>
      </c>
      <c r="K14" s="8" t="s">
        <v>624</v>
      </c>
      <c r="L14" s="8" t="s">
        <v>624</v>
      </c>
      <c r="M14" s="74" t="s">
        <v>624</v>
      </c>
      <c r="N14" s="74" t="s">
        <v>624</v>
      </c>
      <c r="O14" s="74" t="s">
        <v>624</v>
      </c>
      <c r="P14" s="74" t="s">
        <v>624</v>
      </c>
      <c r="Q14" s="74" t="s">
        <v>624</v>
      </c>
      <c r="R14" s="8" t="s">
        <v>624</v>
      </c>
      <c r="S14" s="74" t="s">
        <v>624</v>
      </c>
      <c r="T14" s="74"/>
      <c r="U14" s="74" t="s">
        <v>624</v>
      </c>
      <c r="V14" s="74" t="s">
        <v>624</v>
      </c>
      <c r="W14" s="74" t="s">
        <v>624</v>
      </c>
      <c r="X14" s="8"/>
      <c r="Z14" s="17">
        <v>114477743935</v>
      </c>
      <c r="AA14" s="74"/>
      <c r="AB14" s="74" t="e" cm="1">
        <f t="array" ref="AB14">_xlfn.IFS(C14="Fue fácil",1,C14="Más o menos (ni fácil ni difícil)",0.5,C14="Fue difícil",0)</f>
        <v>#N/A</v>
      </c>
      <c r="AC14" s="74" t="e" cm="1">
        <f t="array" ref="AC14">_xlfn.IFS(D14="Sí",1,D14="No",0)</f>
        <v>#N/A</v>
      </c>
      <c r="AD14" s="74" t="e" cm="1">
        <f t="array" ref="AD14">_xlfn.IFS(E14="Sí las conozco",1,E14="No las conozco",0)</f>
        <v>#N/A</v>
      </c>
      <c r="AE14" s="74" t="e" cm="1">
        <f t="array" ref="AE14">_xlfn.IFS(F14="No teníamos pensado hacer el trámite",0,F14="Sí teníamos pensado hacer el trámite",1)</f>
        <v>#N/A</v>
      </c>
      <c r="AF14" s="74" t="e" cm="1">
        <f t="array" ref="AF14">_xlfn.IFS(G14="Sí",1,G14="No",0)</f>
        <v>#N/A</v>
      </c>
      <c r="AG14" s="74" t="e" cm="1">
        <f t="array" ref="AG14">_xlfn.IFS(H14="Es fácil",1,H14="Más o menos (no es ni fácil ni difícil)",0.5,H14="Es difícil",0)</f>
        <v>#N/A</v>
      </c>
      <c r="AH14" s="74" t="e" cm="1">
        <f t="array" ref="AH14">_xlfn.IFS(I14="Cuando realicé el trámite para obtener la licencia de uso de suelo en este municipio sí recibí toda la orientación que necesité para poder concluir el trámite",1,I14="Cuando realicé el trámite para obtener la licencia de uso de suelo en este municipio no recibí toda la orientación que necesité para poder concluir el trámite",0)</f>
        <v>#N/A</v>
      </c>
      <c r="AI14" s="74" t="e" cm="1">
        <f t="array" ref="AI14">_xlfn.IFS(J14="Sí tienen la capacitación y los conocimientos suficientes para atender a las y los ciudadanos",1,J14="No tienen la capacitación ni los conocimientos suficientes para atender a las y los ciudadanos",0)</f>
        <v>#N/A</v>
      </c>
      <c r="AJ14" s="74" t="e" cm="1">
        <f t="array" ref="AJ14">_xlfn.IFS(K14="Sí sabía",1,K14="No sabía",0)</f>
        <v>#N/A</v>
      </c>
      <c r="AK14" s="74" t="e" cm="1">
        <f t="array" ref="AK14">_xlfn.IFS(L14="Muy probable",1,L14="No sé",0.5,L14="Nada probable",0)</f>
        <v>#N/A</v>
      </c>
      <c r="AL14" s="74" t="e" cm="1">
        <f t="array" ref="AL14">_xlfn.IFS(M14="Le temo a la sanción por no tener la licencia de uso de suelo de mi empresa/ negocio",1,M14="No le temo a la sanción por no tener la licencia de uso de suelo de mi empresa/ negocio",0)</f>
        <v>#N/A</v>
      </c>
      <c r="AM14" s="74" t="e" cm="1">
        <f t="array" ref="AM14">_xlfn.IFS(N14="Es más fácil",1,N14="Es igual",0.5,N14="Es más difícil",0)</f>
        <v>#N/A</v>
      </c>
      <c r="AN14" s="74" t="e" cm="1">
        <f t="array" ref="AN14">_xlfn.IFS(O14="Pocos",1,O14="Los necesarios (ni muchos ni pocos)",0.5,O14="Muchos",0)</f>
        <v>#N/A</v>
      </c>
      <c r="AO14" s="74" t="e" cm="1">
        <f t="array" ref="AO14">_xlfn.IFS(P14="Barato",1,P14="Justo (ni caro ni barato)",0.5,P14="Caro",0)</f>
        <v>#N/A</v>
      </c>
      <c r="AP14" s="76" t="e" cm="1">
        <f t="array" ref="AP14">_xlfn.IFS(Q14="Menos de 1 hora",1,Q14="Entre 31 minutos y 1 hora",0.9,Q14="Entre 1 y 2 horas",0.8,Q14="Entre 2 y 3 horas",0.7,Q14="Entre 3 y 24 horas",0.6,Q14="Me tomó entre 1 y 3 días",0.5,Q14="Me tomó aproximadamente una semana",0.4,Q14="Me tomó aproximadamente 2 semanas",0.3,Q14="Me tomó aproximadamente 1 mes",0.2,Q14="Me tomó cerca de 2 meses o más",0)</f>
        <v>#N/A</v>
      </c>
      <c r="AQ14" s="74" t="e" cm="1">
        <f t="array" ref="AQ14">_xlfn.IFS(R14="Poco",1,R14="Normal (ni mucho ni poco)",0.5,R14="Mucho",0)</f>
        <v>#N/A</v>
      </c>
      <c r="AR14" s="74" t="e" cm="1">
        <f t="array" ref="AR14">_xlfn.IFS(S14="Satisfecho (a)",1,S14="Normal (ni satisfecho ni insatisfecho)",0.5,S14="Insatisfecho (a)",0)</f>
        <v>#N/A</v>
      </c>
      <c r="AS14" s="74" t="e" cm="1">
        <f t="array" ref="AS14">_xlfn.IFS(T14="Todas las personas empresarias reciben el mismo trato",1,T14=" No estoy segura (o)",0.5,T14="Hay personas empresarias que reciben un trato diferente",0)</f>
        <v>#N/A</v>
      </c>
      <c r="AT14" s="74" t="e" cm="1">
        <f t="array" ref="AT14">_xlfn.IFS(U14="Es malo",0,U14="Es regular (ni bueno ni malo)",0.5,U14="Es bueno",1)</f>
        <v>#N/A</v>
      </c>
      <c r="AU14" s="74" t="e" cm="1">
        <f t="array" ref="AU14">_xlfn.IFS(V14="Sí",1,V14="No",0,V14="No sé/no recuerdo",0.5)</f>
        <v>#N/A</v>
      </c>
      <c r="AV14" s="74" t="e" cm="1">
        <f t="array" ref="AV14">_xlfn.IFS(W14=" Insatisfecho (a)",0,W14="Normal [ni satisfecho (a) ni insatisfecho (a)]",0.5,W14="Satisfecho (a)",1)</f>
        <v>#N/A</v>
      </c>
      <c r="AW14" s="74" t="e" cm="1">
        <f t="array" ref="AW14">_xlfn.IFS(X14="Sí",0,X14="No",1,X14="Prefieron no contestar",0.5)</f>
        <v>#N/A</v>
      </c>
    </row>
    <row r="15" spans="1:49" x14ac:dyDescent="0.2">
      <c r="A15" s="17">
        <v>114477191682</v>
      </c>
      <c r="B15" s="74" t="s">
        <v>14</v>
      </c>
      <c r="C15" s="74" t="s">
        <v>177</v>
      </c>
      <c r="D15" s="24" t="s">
        <v>86</v>
      </c>
      <c r="E15" s="24" t="s">
        <v>73</v>
      </c>
      <c r="F15" s="20" t="s">
        <v>1453</v>
      </c>
      <c r="G15" s="8" t="s">
        <v>85</v>
      </c>
      <c r="H15" s="8" t="s">
        <v>89</v>
      </c>
      <c r="I15" s="70" t="s">
        <v>1744</v>
      </c>
      <c r="J15" s="74" t="s">
        <v>1427</v>
      </c>
      <c r="K15" s="8" t="s">
        <v>1428</v>
      </c>
      <c r="L15" s="8" t="s">
        <v>94</v>
      </c>
      <c r="M15" s="74" t="s">
        <v>1746</v>
      </c>
      <c r="N15" s="74" t="s">
        <v>624</v>
      </c>
      <c r="O15" s="74" t="s">
        <v>104</v>
      </c>
      <c r="P15" s="74" t="s">
        <v>107</v>
      </c>
      <c r="Q15" s="74" t="s">
        <v>1438</v>
      </c>
      <c r="R15" s="8" t="s">
        <v>116</v>
      </c>
      <c r="S15" s="74" t="s">
        <v>1447</v>
      </c>
      <c r="T15" s="74" t="s">
        <v>1454</v>
      </c>
      <c r="U15" s="74" t="s">
        <v>130</v>
      </c>
      <c r="V15" s="74" t="s">
        <v>85</v>
      </c>
      <c r="W15" s="74" t="s">
        <v>1448</v>
      </c>
      <c r="X15" s="8" t="s">
        <v>86</v>
      </c>
      <c r="Z15" s="17">
        <v>114477191682</v>
      </c>
      <c r="AA15" s="74" t="s">
        <v>14</v>
      </c>
      <c r="AB15" s="74" cm="1">
        <f t="array" ref="AB15">_xlfn.IFS(C15="Fue fácil",1,C15="Más o menos (ni fácil ni difícil)",0.5,C15="Fue difícil",0)</f>
        <v>0.5</v>
      </c>
      <c r="AC15" s="74" cm="1">
        <f t="array" ref="AC15">_xlfn.IFS(D15="Sí",1,D15="No",0)</f>
        <v>0</v>
      </c>
      <c r="AD15" s="74" cm="1">
        <f t="array" ref="AD15">_xlfn.IFS(E15="Sí las conozco",1,E15="No las conozco",0)</f>
        <v>1</v>
      </c>
      <c r="AE15" s="74" cm="1">
        <f t="array" ref="AE15">_xlfn.IFS(F15="No teníamos pensado hacer el trámite",0,F15="Sí teníamos pensado hacer el trámite",1)</f>
        <v>1</v>
      </c>
      <c r="AF15" s="74" cm="1">
        <f t="array" ref="AF15">_xlfn.IFS(G15="Sí",1,G15="No",0)</f>
        <v>1</v>
      </c>
      <c r="AG15" s="74" cm="1">
        <f t="array" ref="AG15">_xlfn.IFS(H15="Es fácil",1,H15="Más o menos (no es ni fácil ni difícil)",0.5,H15="Es difícil",0)</f>
        <v>0</v>
      </c>
      <c r="AH15" s="74" cm="1">
        <f t="array" ref="AH15">_xlfn.IFS(I15="Cuando realicé el trámite para obtener la licencia de uso de suelo en este municipio sí recibí toda la orientación que necesité para poder concluir el trámite",1,I15="Cuando realicé el trámite para obtener la licencia de uso de suelo en este municipio no recibí toda la orientación que necesité para poder concluir el trámite",0)</f>
        <v>0</v>
      </c>
      <c r="AI15" s="74" cm="1">
        <f t="array" ref="AI15">_xlfn.IFS(J15="Sí tienen la capacitación y los conocimientos suficientes para atender a las y los ciudadanos",1,J15="No tienen la capacitación ni los conocimientos suficientes para atender a las y los ciudadanos",0)</f>
        <v>0</v>
      </c>
      <c r="AJ15" s="74" cm="1">
        <f t="array" ref="AJ15">_xlfn.IFS(K15="Sí sabía",1,K15="No sabía",0)</f>
        <v>1</v>
      </c>
      <c r="AK15" s="74" cm="1">
        <f t="array" ref="AK15">_xlfn.IFS(L15="Muy probable",1,L15="No sé",0.5,L15="Nada probable",0)</f>
        <v>1</v>
      </c>
      <c r="AL15" s="74" cm="1">
        <f t="array" ref="AL15">_xlfn.IFS(M15="Le temo a la sanción por no tener la licencia de uso de suelo de mi empresa/ negocio",1,M15="No le temo a la sanción por no tener la licencia de uso de suelo de mi empresa/ negocio",0)</f>
        <v>0</v>
      </c>
      <c r="AM15" s="74"/>
      <c r="AN15" s="74" cm="1">
        <f t="array" ref="AN15">_xlfn.IFS(O15="Pocos",1,O15="Los necesarios (ni muchos ni pocos)",0.5,O15="Muchos",0)</f>
        <v>0</v>
      </c>
      <c r="AO15" s="74" cm="1">
        <f t="array" ref="AO15">_xlfn.IFS(P15="Barato",1,P15="Justo (ni caro ni barato)",0.5,P15="Caro",0)</f>
        <v>0</v>
      </c>
      <c r="AP15" s="76" cm="1">
        <f t="array" ref="AP15">_xlfn.IFS(Q15="Menos de 1 hora",1,Q15="Entre 31 minutos y 1 hora",0.9,Q15="Entre 1 y 2 horas",0.8,Q15="Entre 2 y 3 horas",0.7,Q15="Entre 3 y 24 horas",0.6,Q15="Me tomó entre 1 y 3 días",0.5,Q15="Me tomó aproximadamente una semana",0.4,Q15="Me tomó aproximadamente 2 semanas",0.3,Q15="Me tomó aproximadamente 1 mes",0.2,Q15="Me tomó cerca de 2 meses o más",0)</f>
        <v>0</v>
      </c>
      <c r="AQ15" s="74" cm="1">
        <f t="array" ref="AQ15">_xlfn.IFS(R15="Poco",1,R15="Normal (ni mucho ni poco)",0.5,R15="Mucho",0)</f>
        <v>0</v>
      </c>
      <c r="AR15" s="74" cm="1">
        <f t="array" ref="AR15">_xlfn.IFS(S15="Satisfecho (a)",1,S15="Normal (ni satisfecho ni insatisfecho)",0.5,S15="Insatisfecho (a)",0)</f>
        <v>0</v>
      </c>
      <c r="AS15" s="74" cm="1">
        <f t="array" ref="AS15">_xlfn.IFS(T15="Todas las personas empresarias reciben el mismo trato",1,T15=" No estoy segura (o)",0.5,T15="Hay personas empresarias que reciben un trato diferente",0)</f>
        <v>0</v>
      </c>
      <c r="AT15" s="74" cm="1">
        <f t="array" ref="AT15">_xlfn.IFS(U15="Es malo",0,U15="Es regular (ni bueno ni malo)",0.5,U15="Es bueno",1)</f>
        <v>0</v>
      </c>
      <c r="AU15" s="74" cm="1">
        <f t="array" ref="AU15">_xlfn.IFS(V15="Sí",1,V15="No",0,V15="No sé/no recuerdo",0.5)</f>
        <v>1</v>
      </c>
      <c r="AV15" s="74" cm="1">
        <f t="array" ref="AV15">_xlfn.IFS(W15=" Insatisfecho (a)",0,W15="Normal [ni satisfecho (a) ni insatisfecho (a)]",0.5,W15="Satisfecho (a)",1)</f>
        <v>0.5</v>
      </c>
      <c r="AW15" s="74" cm="1">
        <f t="array" ref="AW15">_xlfn.IFS(X15="Sí",0,X15="No",1,X15="Prefieron no contestar",0.5)</f>
        <v>1</v>
      </c>
    </row>
    <row r="16" spans="1:49" x14ac:dyDescent="0.2">
      <c r="A16" s="17">
        <v>114477187544</v>
      </c>
      <c r="B16" s="74"/>
      <c r="C16" s="74" t="s">
        <v>624</v>
      </c>
      <c r="D16" s="24"/>
      <c r="E16" s="24" t="s">
        <v>624</v>
      </c>
      <c r="F16" s="20"/>
      <c r="G16" s="8" t="s">
        <v>624</v>
      </c>
      <c r="H16" s="8" t="s">
        <v>624</v>
      </c>
      <c r="I16" s="70" t="s">
        <v>624</v>
      </c>
      <c r="J16" s="74" t="s">
        <v>624</v>
      </c>
      <c r="K16" s="8" t="s">
        <v>624</v>
      </c>
      <c r="L16" s="8" t="s">
        <v>624</v>
      </c>
      <c r="M16" s="74" t="s">
        <v>624</v>
      </c>
      <c r="N16" s="74" t="s">
        <v>624</v>
      </c>
      <c r="O16" s="74" t="s">
        <v>624</v>
      </c>
      <c r="P16" s="74" t="s">
        <v>624</v>
      </c>
      <c r="Q16" s="74" t="s">
        <v>624</v>
      </c>
      <c r="R16" s="8" t="s">
        <v>624</v>
      </c>
      <c r="S16" s="74" t="s">
        <v>624</v>
      </c>
      <c r="T16" s="74"/>
      <c r="U16" s="74" t="s">
        <v>624</v>
      </c>
      <c r="V16" s="74" t="s">
        <v>624</v>
      </c>
      <c r="W16" s="74" t="s">
        <v>624</v>
      </c>
      <c r="X16" s="8"/>
      <c r="Z16" s="17">
        <v>114477187544</v>
      </c>
      <c r="AA16" s="74"/>
      <c r="AB16" s="74" t="e" cm="1">
        <f t="array" ref="AB16">_xlfn.IFS(C16="Fue fácil",1,C16="Más o menos (ni fácil ni difícil)",0.5,C16="Fue difícil",0)</f>
        <v>#N/A</v>
      </c>
      <c r="AC16" s="74" t="e" cm="1">
        <f t="array" ref="AC16">_xlfn.IFS(D16="Sí",1,D16="No",0)</f>
        <v>#N/A</v>
      </c>
      <c r="AD16" s="74" t="e" cm="1">
        <f t="array" ref="AD16">_xlfn.IFS(E16="Sí las conozco",1,E16="No las conozco",0)</f>
        <v>#N/A</v>
      </c>
      <c r="AE16" s="74" t="e" cm="1">
        <f t="array" ref="AE16">_xlfn.IFS(F16="No teníamos pensado hacer el trámite",0,F16="Sí teníamos pensado hacer el trámite",1)</f>
        <v>#N/A</v>
      </c>
      <c r="AF16" s="74" t="e" cm="1">
        <f t="array" ref="AF16">_xlfn.IFS(G16="Sí",1,G16="No",0)</f>
        <v>#N/A</v>
      </c>
      <c r="AG16" s="74" t="e" cm="1">
        <f t="array" ref="AG16">_xlfn.IFS(H16="Es fácil",1,H16="Más o menos (no es ni fácil ni difícil)",0.5,H16="Es difícil",0)</f>
        <v>#N/A</v>
      </c>
      <c r="AH16" s="74" t="e" cm="1">
        <f t="array" ref="AH16">_xlfn.IFS(I16="Cuando realicé el trámite para obtener la licencia de uso de suelo en este municipio sí recibí toda la orientación que necesité para poder concluir el trámite",1,I16="Cuando realicé el trámite para obtener la licencia de uso de suelo en este municipio no recibí toda la orientación que necesité para poder concluir el trámite",0)</f>
        <v>#N/A</v>
      </c>
      <c r="AI16" s="74" t="e" cm="1">
        <f t="array" ref="AI16">_xlfn.IFS(J16="Sí tienen la capacitación y los conocimientos suficientes para atender a las y los ciudadanos",1,J16="No tienen la capacitación ni los conocimientos suficientes para atender a las y los ciudadanos",0)</f>
        <v>#N/A</v>
      </c>
      <c r="AJ16" s="74" t="e" cm="1">
        <f t="array" ref="AJ16">_xlfn.IFS(K16="Sí sabía",1,K16="No sabía",0)</f>
        <v>#N/A</v>
      </c>
      <c r="AK16" s="74" t="e" cm="1">
        <f t="array" ref="AK16">_xlfn.IFS(L16="Muy probable",1,L16="No sé",0.5,L16="Nada probable",0)</f>
        <v>#N/A</v>
      </c>
      <c r="AL16" s="74" t="e" cm="1">
        <f t="array" ref="AL16">_xlfn.IFS(M16="Le temo a la sanción por no tener la licencia de uso de suelo de mi empresa/ negocio",1,M16="No le temo a la sanción por no tener la licencia de uso de suelo de mi empresa/ negocio",0)</f>
        <v>#N/A</v>
      </c>
      <c r="AM16" s="74" t="e" cm="1">
        <f t="array" ref="AM16">_xlfn.IFS(N16="Es más fácil",1,N16="Es igual",0.5,N16="Es más difícil",0)</f>
        <v>#N/A</v>
      </c>
      <c r="AN16" s="74" t="e" cm="1">
        <f t="array" ref="AN16">_xlfn.IFS(O16="Pocos",1,O16="Los necesarios (ni muchos ni pocos)",0.5,O16="Muchos",0)</f>
        <v>#N/A</v>
      </c>
      <c r="AO16" s="74" t="e" cm="1">
        <f t="array" ref="AO16">_xlfn.IFS(P16="Barato",1,P16="Justo (ni caro ni barato)",0.5,P16="Caro",0)</f>
        <v>#N/A</v>
      </c>
      <c r="AP16" s="76" t="e" cm="1">
        <f t="array" ref="AP16">_xlfn.IFS(Q16="Menos de 1 hora",1,Q16="Entre 31 minutos y 1 hora",0.9,Q16="Entre 1 y 2 horas",0.8,Q16="Entre 2 y 3 horas",0.7,Q16="Entre 3 y 24 horas",0.6,Q16="Me tomó entre 1 y 3 días",0.5,Q16="Me tomó aproximadamente una semana",0.4,Q16="Me tomó aproximadamente 2 semanas",0.3,Q16="Me tomó aproximadamente 1 mes",0.2,Q16="Me tomó cerca de 2 meses o más",0)</f>
        <v>#N/A</v>
      </c>
      <c r="AQ16" s="74" t="e" cm="1">
        <f t="array" ref="AQ16">_xlfn.IFS(R16="Poco",1,R16="Normal (ni mucho ni poco)",0.5,R16="Mucho",0)</f>
        <v>#N/A</v>
      </c>
      <c r="AR16" s="74" t="e" cm="1">
        <f t="array" ref="AR16">_xlfn.IFS(S16="Satisfecho (a)",1,S16="Normal (ni satisfecho ni insatisfecho)",0.5,S16="Insatisfecho (a)",0)</f>
        <v>#N/A</v>
      </c>
      <c r="AS16" s="74" t="e" cm="1">
        <f t="array" ref="AS16">_xlfn.IFS(T16="Todas las personas empresarias reciben el mismo trato",1,T16=" No estoy segura (o)",0.5,T16="Hay personas empresarias que reciben un trato diferente",0)</f>
        <v>#N/A</v>
      </c>
      <c r="AT16" s="74" t="e" cm="1">
        <f t="array" ref="AT16">_xlfn.IFS(U16="Es malo",0,U16="Es regular (ni bueno ni malo)",0.5,U16="Es bueno",1)</f>
        <v>#N/A</v>
      </c>
      <c r="AU16" s="74" t="e" cm="1">
        <f t="array" ref="AU16">_xlfn.IFS(V16="Sí",1,V16="No",0,V16="No sé/no recuerdo",0.5)</f>
        <v>#N/A</v>
      </c>
      <c r="AV16" s="74" t="e" cm="1">
        <f t="array" ref="AV16">_xlfn.IFS(W16=" Insatisfecho (a)",0,W16="Normal [ni satisfecho (a) ni insatisfecho (a)]",0.5,W16="Satisfecho (a)",1)</f>
        <v>#N/A</v>
      </c>
      <c r="AW16" s="74" t="e" cm="1">
        <f t="array" ref="AW16">_xlfn.IFS(X16="Sí",0,X16="No",1,X16="Prefieron no contestar",0.5)</f>
        <v>#N/A</v>
      </c>
    </row>
    <row r="17" spans="1:49" x14ac:dyDescent="0.2">
      <c r="A17" s="17">
        <v>114476534281</v>
      </c>
      <c r="B17" s="74"/>
      <c r="C17" s="74" t="s">
        <v>624</v>
      </c>
      <c r="D17" s="24"/>
      <c r="E17" s="24" t="s">
        <v>624</v>
      </c>
      <c r="F17" s="20"/>
      <c r="G17" s="8" t="s">
        <v>624</v>
      </c>
      <c r="H17" s="8" t="s">
        <v>624</v>
      </c>
      <c r="I17" s="70" t="s">
        <v>624</v>
      </c>
      <c r="J17" s="74" t="s">
        <v>624</v>
      </c>
      <c r="K17" s="8" t="s">
        <v>624</v>
      </c>
      <c r="L17" s="8" t="s">
        <v>624</v>
      </c>
      <c r="M17" s="74" t="s">
        <v>624</v>
      </c>
      <c r="N17" s="74" t="s">
        <v>624</v>
      </c>
      <c r="O17" s="74" t="s">
        <v>624</v>
      </c>
      <c r="P17" s="74" t="s">
        <v>624</v>
      </c>
      <c r="Q17" s="74" t="s">
        <v>624</v>
      </c>
      <c r="R17" s="8" t="s">
        <v>624</v>
      </c>
      <c r="S17" s="74" t="s">
        <v>624</v>
      </c>
      <c r="T17" s="74"/>
      <c r="U17" s="74" t="s">
        <v>624</v>
      </c>
      <c r="V17" s="74" t="s">
        <v>624</v>
      </c>
      <c r="W17" s="74" t="s">
        <v>624</v>
      </c>
      <c r="X17" s="8"/>
      <c r="Z17" s="17">
        <v>114476534281</v>
      </c>
      <c r="AA17" s="74"/>
      <c r="AB17" s="74" t="e" cm="1">
        <f t="array" ref="AB17">_xlfn.IFS(C17="Fue fácil",1,C17="Más o menos (ni fácil ni difícil)",0.5,C17="Fue difícil",0)</f>
        <v>#N/A</v>
      </c>
      <c r="AC17" s="74" t="e" cm="1">
        <f t="array" ref="AC17">_xlfn.IFS(D17="Sí",1,D17="No",0)</f>
        <v>#N/A</v>
      </c>
      <c r="AD17" s="74" t="e" cm="1">
        <f t="array" ref="AD17">_xlfn.IFS(E17="Sí las conozco",1,E17="No las conozco",0)</f>
        <v>#N/A</v>
      </c>
      <c r="AE17" s="74" t="e" cm="1">
        <f t="array" ref="AE17">_xlfn.IFS(F17="No teníamos pensado hacer el trámite",0,F17="Sí teníamos pensado hacer el trámite",1)</f>
        <v>#N/A</v>
      </c>
      <c r="AF17" s="74" t="e" cm="1">
        <f t="array" ref="AF17">_xlfn.IFS(G17="Sí",1,G17="No",0)</f>
        <v>#N/A</v>
      </c>
      <c r="AG17" s="74" t="e" cm="1">
        <f t="array" ref="AG17">_xlfn.IFS(H17="Es fácil",1,H17="Más o menos (no es ni fácil ni difícil)",0.5,H17="Es difícil",0)</f>
        <v>#N/A</v>
      </c>
      <c r="AH17" s="74" t="e" cm="1">
        <f t="array" ref="AH17">_xlfn.IFS(I17="Cuando realicé el trámite para obtener la licencia de uso de suelo en este municipio sí recibí toda la orientación que necesité para poder concluir el trámite",1,I17="Cuando realicé el trámite para obtener la licencia de uso de suelo en este municipio no recibí toda la orientación que necesité para poder concluir el trámite",0)</f>
        <v>#N/A</v>
      </c>
      <c r="AI17" s="74" t="e" cm="1">
        <f t="array" ref="AI17">_xlfn.IFS(J17="Sí tienen la capacitación y los conocimientos suficientes para atender a las y los ciudadanos",1,J17="No tienen la capacitación ni los conocimientos suficientes para atender a las y los ciudadanos",0)</f>
        <v>#N/A</v>
      </c>
      <c r="AJ17" s="74" t="e" cm="1">
        <f t="array" ref="AJ17">_xlfn.IFS(K17="Sí sabía",1,K17="No sabía",0)</f>
        <v>#N/A</v>
      </c>
      <c r="AK17" s="74" t="e" cm="1">
        <f t="array" ref="AK17">_xlfn.IFS(L17="Muy probable",1,L17="No sé",0.5,L17="Nada probable",0)</f>
        <v>#N/A</v>
      </c>
      <c r="AL17" s="74" t="e" cm="1">
        <f t="array" ref="AL17">_xlfn.IFS(M17="Le temo a la sanción por no tener la licencia de uso de suelo de mi empresa/ negocio",1,M17="No le temo a la sanción por no tener la licencia de uso de suelo de mi empresa/ negocio",0)</f>
        <v>#N/A</v>
      </c>
      <c r="AM17" s="74" t="e" cm="1">
        <f t="array" ref="AM17">_xlfn.IFS(N17="Es más fácil",1,N17="Es igual",0.5,N17="Es más difícil",0)</f>
        <v>#N/A</v>
      </c>
      <c r="AN17" s="74" t="e" cm="1">
        <f t="array" ref="AN17">_xlfn.IFS(O17="Pocos",1,O17="Los necesarios (ni muchos ni pocos)",0.5,O17="Muchos",0)</f>
        <v>#N/A</v>
      </c>
      <c r="AO17" s="74" t="e" cm="1">
        <f t="array" ref="AO17">_xlfn.IFS(P17="Barato",1,P17="Justo (ni caro ni barato)",0.5,P17="Caro",0)</f>
        <v>#N/A</v>
      </c>
      <c r="AP17" s="76" t="e" cm="1">
        <f t="array" ref="AP17">_xlfn.IFS(Q17="Menos de 1 hora",1,Q17="Entre 31 minutos y 1 hora",0.9,Q17="Entre 1 y 2 horas",0.8,Q17="Entre 2 y 3 horas",0.7,Q17="Entre 3 y 24 horas",0.6,Q17="Me tomó entre 1 y 3 días",0.5,Q17="Me tomó aproximadamente una semana",0.4,Q17="Me tomó aproximadamente 2 semanas",0.3,Q17="Me tomó aproximadamente 1 mes",0.2,Q17="Me tomó cerca de 2 meses o más",0)</f>
        <v>#N/A</v>
      </c>
      <c r="AQ17" s="74" t="e" cm="1">
        <f t="array" ref="AQ17">_xlfn.IFS(R17="Poco",1,R17="Normal (ni mucho ni poco)",0.5,R17="Mucho",0)</f>
        <v>#N/A</v>
      </c>
      <c r="AR17" s="74" t="e" cm="1">
        <f t="array" ref="AR17">_xlfn.IFS(S17="Satisfecho (a)",1,S17="Normal (ni satisfecho ni insatisfecho)",0.5,S17="Insatisfecho (a)",0)</f>
        <v>#N/A</v>
      </c>
      <c r="AS17" s="74" t="e" cm="1">
        <f t="array" ref="AS17">_xlfn.IFS(T17="Todas las personas empresarias reciben el mismo trato",1,T17=" No estoy segura (o)",0.5,T17="Hay personas empresarias que reciben un trato diferente",0)</f>
        <v>#N/A</v>
      </c>
      <c r="AT17" s="74" t="e" cm="1">
        <f t="array" ref="AT17">_xlfn.IFS(U17="Es malo",0,U17="Es regular (ni bueno ni malo)",0.5,U17="Es bueno",1)</f>
        <v>#N/A</v>
      </c>
      <c r="AU17" s="74" t="e" cm="1">
        <f t="array" ref="AU17">_xlfn.IFS(V17="Sí",1,V17="No",0,V17="No sé/no recuerdo",0.5)</f>
        <v>#N/A</v>
      </c>
      <c r="AV17" s="74" t="e" cm="1">
        <f t="array" ref="AV17">_xlfn.IFS(W17=" Insatisfecho (a)",0,W17="Normal [ni satisfecho (a) ni insatisfecho (a)]",0.5,W17="Satisfecho (a)",1)</f>
        <v>#N/A</v>
      </c>
      <c r="AW17" s="74" t="e" cm="1">
        <f t="array" ref="AW17">_xlfn.IFS(X17="Sí",0,X17="No",1,X17="Prefieron no contestar",0.5)</f>
        <v>#N/A</v>
      </c>
    </row>
    <row r="18" spans="1:49" x14ac:dyDescent="0.2">
      <c r="A18" s="17">
        <v>114474275824</v>
      </c>
      <c r="B18" s="74"/>
      <c r="C18" s="74" t="s">
        <v>624</v>
      </c>
      <c r="D18" s="24"/>
      <c r="E18" s="24" t="s">
        <v>624</v>
      </c>
      <c r="F18" s="20"/>
      <c r="G18" s="8" t="s">
        <v>624</v>
      </c>
      <c r="H18" s="8" t="s">
        <v>624</v>
      </c>
      <c r="I18" s="70" t="s">
        <v>624</v>
      </c>
      <c r="J18" s="74" t="s">
        <v>624</v>
      </c>
      <c r="K18" s="8" t="s">
        <v>624</v>
      </c>
      <c r="L18" s="8" t="s">
        <v>624</v>
      </c>
      <c r="M18" s="74" t="s">
        <v>624</v>
      </c>
      <c r="N18" s="74" t="s">
        <v>624</v>
      </c>
      <c r="O18" s="74" t="s">
        <v>624</v>
      </c>
      <c r="P18" s="74" t="s">
        <v>624</v>
      </c>
      <c r="Q18" s="74" t="s">
        <v>624</v>
      </c>
      <c r="R18" s="8" t="s">
        <v>624</v>
      </c>
      <c r="S18" s="74" t="s">
        <v>624</v>
      </c>
      <c r="T18" s="74"/>
      <c r="U18" s="74" t="s">
        <v>624</v>
      </c>
      <c r="V18" s="74" t="s">
        <v>624</v>
      </c>
      <c r="W18" s="74" t="s">
        <v>624</v>
      </c>
      <c r="X18" s="8"/>
      <c r="Z18" s="17">
        <v>114474275824</v>
      </c>
      <c r="AA18" s="74"/>
      <c r="AB18" s="74" t="e" cm="1">
        <f t="array" ref="AB18">_xlfn.IFS(C18="Fue fácil",1,C18="Más o menos (ni fácil ni difícil)",0.5,C18="Fue difícil",0)</f>
        <v>#N/A</v>
      </c>
      <c r="AC18" s="74" t="e" cm="1">
        <f t="array" ref="AC18">_xlfn.IFS(D18="Sí",1,D18="No",0)</f>
        <v>#N/A</v>
      </c>
      <c r="AD18" s="74" t="e" cm="1">
        <f t="array" ref="AD18">_xlfn.IFS(E18="Sí las conozco",1,E18="No las conozco",0)</f>
        <v>#N/A</v>
      </c>
      <c r="AE18" s="74" t="e" cm="1">
        <f t="array" ref="AE18">_xlfn.IFS(F18="No teníamos pensado hacer el trámite",0,F18="Sí teníamos pensado hacer el trámite",1)</f>
        <v>#N/A</v>
      </c>
      <c r="AF18" s="74" t="e" cm="1">
        <f t="array" ref="AF18">_xlfn.IFS(G18="Sí",1,G18="No",0)</f>
        <v>#N/A</v>
      </c>
      <c r="AG18" s="74" t="e" cm="1">
        <f t="array" ref="AG18">_xlfn.IFS(H18="Es fácil",1,H18="Más o menos (no es ni fácil ni difícil)",0.5,H18="Es difícil",0)</f>
        <v>#N/A</v>
      </c>
      <c r="AH18" s="74" t="e" cm="1">
        <f t="array" ref="AH18">_xlfn.IFS(I18="Cuando realicé el trámite para obtener la licencia de uso de suelo en este municipio sí recibí toda la orientación que necesité para poder concluir el trámite",1,I18="Cuando realicé el trámite para obtener la licencia de uso de suelo en este municipio no recibí toda la orientación que necesité para poder concluir el trámite",0)</f>
        <v>#N/A</v>
      </c>
      <c r="AI18" s="74" t="e" cm="1">
        <f t="array" ref="AI18">_xlfn.IFS(J18="Sí tienen la capacitación y los conocimientos suficientes para atender a las y los ciudadanos",1,J18="No tienen la capacitación ni los conocimientos suficientes para atender a las y los ciudadanos",0)</f>
        <v>#N/A</v>
      </c>
      <c r="AJ18" s="74" t="e" cm="1">
        <f t="array" ref="AJ18">_xlfn.IFS(K18="Sí sabía",1,K18="No sabía",0)</f>
        <v>#N/A</v>
      </c>
      <c r="AK18" s="74" t="e" cm="1">
        <f t="array" ref="AK18">_xlfn.IFS(L18="Muy probable",1,L18="No sé",0.5,L18="Nada probable",0)</f>
        <v>#N/A</v>
      </c>
      <c r="AL18" s="74" t="e" cm="1">
        <f t="array" ref="AL18">_xlfn.IFS(M18="Le temo a la sanción por no tener la licencia de uso de suelo de mi empresa/ negocio",1,M18="No le temo a la sanción por no tener la licencia de uso de suelo de mi empresa/ negocio",0)</f>
        <v>#N/A</v>
      </c>
      <c r="AM18" s="74" t="e" cm="1">
        <f t="array" ref="AM18">_xlfn.IFS(N18="Es más fácil",1,N18="Es igual",0.5,N18="Es más difícil",0)</f>
        <v>#N/A</v>
      </c>
      <c r="AN18" s="74" t="e" cm="1">
        <f t="array" ref="AN18">_xlfn.IFS(O18="Pocos",1,O18="Los necesarios (ni muchos ni pocos)",0.5,O18="Muchos",0)</f>
        <v>#N/A</v>
      </c>
      <c r="AO18" s="74" t="e" cm="1">
        <f t="array" ref="AO18">_xlfn.IFS(P18="Barato",1,P18="Justo (ni caro ni barato)",0.5,P18="Caro",0)</f>
        <v>#N/A</v>
      </c>
      <c r="AP18" s="76" t="e" cm="1">
        <f t="array" ref="AP18">_xlfn.IFS(Q18="Menos de 1 hora",1,Q18="Entre 31 minutos y 1 hora",0.9,Q18="Entre 1 y 2 horas",0.8,Q18="Entre 2 y 3 horas",0.7,Q18="Entre 3 y 24 horas",0.6,Q18="Me tomó entre 1 y 3 días",0.5,Q18="Me tomó aproximadamente una semana",0.4,Q18="Me tomó aproximadamente 2 semanas",0.3,Q18="Me tomó aproximadamente 1 mes",0.2,Q18="Me tomó cerca de 2 meses o más",0)</f>
        <v>#N/A</v>
      </c>
      <c r="AQ18" s="74" t="e" cm="1">
        <f t="array" ref="AQ18">_xlfn.IFS(R18="Poco",1,R18="Normal (ni mucho ni poco)",0.5,R18="Mucho",0)</f>
        <v>#N/A</v>
      </c>
      <c r="AR18" s="74" t="e" cm="1">
        <f t="array" ref="AR18">_xlfn.IFS(S18="Satisfecho (a)",1,S18="Normal (ni satisfecho ni insatisfecho)",0.5,S18="Insatisfecho (a)",0)</f>
        <v>#N/A</v>
      </c>
      <c r="AS18" s="74" t="e" cm="1">
        <f t="array" ref="AS18">_xlfn.IFS(T18="Todas las personas empresarias reciben el mismo trato",1,T18=" No estoy segura (o)",0.5,T18="Hay personas empresarias que reciben un trato diferente",0)</f>
        <v>#N/A</v>
      </c>
      <c r="AT18" s="74" t="e" cm="1">
        <f t="array" ref="AT18">_xlfn.IFS(U18="Es malo",0,U18="Es regular (ni bueno ni malo)",0.5,U18="Es bueno",1)</f>
        <v>#N/A</v>
      </c>
      <c r="AU18" s="74" t="e" cm="1">
        <f t="array" ref="AU18">_xlfn.IFS(V18="Sí",1,V18="No",0,V18="No sé/no recuerdo",0.5)</f>
        <v>#N/A</v>
      </c>
      <c r="AV18" s="74" t="e" cm="1">
        <f t="array" ref="AV18">_xlfn.IFS(W18=" Insatisfecho (a)",0,W18="Normal [ni satisfecho (a) ni insatisfecho (a)]",0.5,W18="Satisfecho (a)",1)</f>
        <v>#N/A</v>
      </c>
      <c r="AW18" s="74" t="e" cm="1">
        <f t="array" ref="AW18">_xlfn.IFS(X18="Sí",0,X18="No",1,X18="Prefieron no contestar",0.5)</f>
        <v>#N/A</v>
      </c>
    </row>
    <row r="19" spans="1:49" x14ac:dyDescent="0.2">
      <c r="A19" s="17">
        <v>114474250758</v>
      </c>
      <c r="B19" s="74" t="s">
        <v>10</v>
      </c>
      <c r="C19" s="74" t="s">
        <v>189</v>
      </c>
      <c r="D19" s="24" t="s">
        <v>86</v>
      </c>
      <c r="E19" s="24" t="s">
        <v>73</v>
      </c>
      <c r="F19" s="20" t="s">
        <v>1453</v>
      </c>
      <c r="G19" s="8" t="s">
        <v>85</v>
      </c>
      <c r="H19" s="8" t="s">
        <v>87</v>
      </c>
      <c r="I19" s="70" t="s">
        <v>1743</v>
      </c>
      <c r="J19" s="74" t="s">
        <v>1426</v>
      </c>
      <c r="K19" s="8" t="s">
        <v>1429</v>
      </c>
      <c r="L19" s="8" t="s">
        <v>94</v>
      </c>
      <c r="M19" s="74" t="s">
        <v>1745</v>
      </c>
      <c r="N19" s="74" t="s">
        <v>624</v>
      </c>
      <c r="O19" s="74" t="s">
        <v>103</v>
      </c>
      <c r="P19" s="74" t="s">
        <v>106</v>
      </c>
      <c r="Q19" s="74" t="s">
        <v>1432</v>
      </c>
      <c r="R19" s="8" t="s">
        <v>115</v>
      </c>
      <c r="S19" s="74" t="s">
        <v>1449</v>
      </c>
      <c r="T19" s="74" t="s">
        <v>1470</v>
      </c>
      <c r="U19" s="74" t="s">
        <v>132</v>
      </c>
      <c r="V19" s="74" t="s">
        <v>86</v>
      </c>
      <c r="W19" s="74" t="s">
        <v>624</v>
      </c>
      <c r="X19" s="8" t="s">
        <v>86</v>
      </c>
      <c r="Z19" s="17">
        <v>114474250758</v>
      </c>
      <c r="AA19" s="74" t="s">
        <v>10</v>
      </c>
      <c r="AB19" s="74" cm="1">
        <f t="array" ref="AB19">_xlfn.IFS(C19="Fue fácil",1,C19="Más o menos (ni fácil ni difícil)",0.5,C19="Fue difícil",0)</f>
        <v>1</v>
      </c>
      <c r="AC19" s="74" cm="1">
        <f t="array" ref="AC19">_xlfn.IFS(D19="Sí",1,D19="No",0)</f>
        <v>0</v>
      </c>
      <c r="AD19" s="74" cm="1">
        <f t="array" ref="AD19">_xlfn.IFS(E19="Sí las conozco",1,E19="No las conozco",0)</f>
        <v>1</v>
      </c>
      <c r="AE19" s="74" cm="1">
        <f t="array" ref="AE19">_xlfn.IFS(F19="No teníamos pensado hacer el trámite",0,F19="Sí teníamos pensado hacer el trámite",1)</f>
        <v>1</v>
      </c>
      <c r="AF19" s="74" cm="1">
        <f t="array" ref="AF19">_xlfn.IFS(G19="Sí",1,G19="No",0)</f>
        <v>1</v>
      </c>
      <c r="AG19" s="74" cm="1">
        <f t="array" ref="AG19">_xlfn.IFS(H19="Es fácil",1,H19="Más o menos (no es ni fácil ni difícil)",0.5,H19="Es difícil",0)</f>
        <v>1</v>
      </c>
      <c r="AH19" s="74" cm="1">
        <f t="array" ref="AH19">_xlfn.IFS(I19="Cuando realicé el trámite para obtener la licencia de uso de suelo en este municipio sí recibí toda la orientación que necesité para poder concluir el trámite",1,I19="Cuando realicé el trámite para obtener la licencia de uso de suelo en este municipio no recibí toda la orientación que necesité para poder concluir el trámite",0)</f>
        <v>1</v>
      </c>
      <c r="AI19" s="74" cm="1">
        <f t="array" ref="AI19">_xlfn.IFS(J19="Sí tienen la capacitación y los conocimientos suficientes para atender a las y los ciudadanos",1,J19="No tienen la capacitación ni los conocimientos suficientes para atender a las y los ciudadanos",0)</f>
        <v>1</v>
      </c>
      <c r="AJ19" s="74" cm="1">
        <f t="array" ref="AJ19">_xlfn.IFS(K19="Sí sabía",1,K19="No sabía",0)</f>
        <v>0</v>
      </c>
      <c r="AK19" s="74" cm="1">
        <f t="array" ref="AK19">_xlfn.IFS(L19="Muy probable",1,L19="No sé",0.5,L19="Nada probable",0)</f>
        <v>1</v>
      </c>
      <c r="AL19" s="74" cm="1">
        <f t="array" ref="AL19">_xlfn.IFS(M19="Le temo a la sanción por no tener la licencia de uso de suelo de mi empresa/ negocio",1,M19="No le temo a la sanción por no tener la licencia de uso de suelo de mi empresa/ negocio",0)</f>
        <v>1</v>
      </c>
      <c r="AM19" s="74"/>
      <c r="AN19" s="74" cm="1">
        <f t="array" ref="AN19">_xlfn.IFS(O19="Pocos",1,O19="Los necesarios (ni muchos ni pocos)",0.5,O19="Muchos",0)</f>
        <v>0.5</v>
      </c>
      <c r="AO19" s="74" cm="1">
        <f t="array" ref="AO19">_xlfn.IFS(P19="Barato",1,P19="Justo (ni caro ni barato)",0.5,P19="Caro",0)</f>
        <v>0.5</v>
      </c>
      <c r="AP19" s="76" cm="1">
        <f t="array" ref="AP19">_xlfn.IFS(Q19="Menos de 1 hora",1,Q19="Entre 31 minutos y 1 hora",0.9,Q19="Entre 1 y 2 horas",0.8,Q19="Entre 2 y 3 horas",0.7,Q19="Entre 3 y 24 horas",0.6,Q19="Me tomó entre 1 y 3 días",0.5,Q19="Me tomó aproximadamente una semana",0.4,Q19="Me tomó aproximadamente 2 semanas",0.3,Q19="Me tomó aproximadamente 1 mes",0.2,Q19="Me tomó cerca de 2 meses o más",0)</f>
        <v>1</v>
      </c>
      <c r="AQ19" s="74" cm="1">
        <f t="array" ref="AQ19">_xlfn.IFS(R19="Poco",1,R19="Normal (ni mucho ni poco)",0.5,R19="Mucho",0)</f>
        <v>0.5</v>
      </c>
      <c r="AR19" s="74" cm="1">
        <f t="array" ref="AR19">_xlfn.IFS(S19="Satisfecho (a)",1,S19="Normal (ni satisfecho ni insatisfecho)",0.5,S19="Insatisfecho (a)",0)</f>
        <v>1</v>
      </c>
      <c r="AS19" s="74" cm="1">
        <f t="array" ref="AS19">_xlfn.IFS(T19="Todas las personas empresarias reciben el mismo trato",1,T19=" No estoy segura (o)",0.5,T19="Hay personas empresarias que reciben un trato diferente",0)</f>
        <v>1</v>
      </c>
      <c r="AT19" s="74" cm="1">
        <f t="array" ref="AT19">_xlfn.IFS(U19="Es malo",0,U19="Es regular (ni bueno ni malo)",0.5,U19="Es bueno",1)</f>
        <v>1</v>
      </c>
      <c r="AU19" s="74" cm="1">
        <f t="array" ref="AU19">_xlfn.IFS(V19="Sí",1,V19="No",0,V19="No sé/no recuerdo",0.5)</f>
        <v>0</v>
      </c>
      <c r="AV19" s="74"/>
      <c r="AW19" s="74" cm="1">
        <f t="array" ref="AW19">_xlfn.IFS(X19="Sí",0,X19="No",1,X19="Prefieron no contestar",0.5)</f>
        <v>1</v>
      </c>
    </row>
    <row r="20" spans="1:49" x14ac:dyDescent="0.2">
      <c r="A20" s="17">
        <v>114473664892</v>
      </c>
      <c r="B20" s="74"/>
      <c r="C20" s="74" t="s">
        <v>624</v>
      </c>
      <c r="D20" s="24"/>
      <c r="E20" s="24" t="s">
        <v>624</v>
      </c>
      <c r="F20" s="20"/>
      <c r="G20" s="8" t="s">
        <v>624</v>
      </c>
      <c r="H20" s="8" t="s">
        <v>624</v>
      </c>
      <c r="I20" s="70" t="s">
        <v>624</v>
      </c>
      <c r="J20" s="74" t="s">
        <v>624</v>
      </c>
      <c r="K20" s="8" t="s">
        <v>624</v>
      </c>
      <c r="L20" s="8" t="s">
        <v>624</v>
      </c>
      <c r="M20" s="74" t="s">
        <v>624</v>
      </c>
      <c r="N20" s="74" t="s">
        <v>624</v>
      </c>
      <c r="O20" s="74" t="s">
        <v>624</v>
      </c>
      <c r="P20" s="74" t="s">
        <v>624</v>
      </c>
      <c r="Q20" s="74" t="s">
        <v>624</v>
      </c>
      <c r="R20" s="8" t="s">
        <v>624</v>
      </c>
      <c r="S20" s="74" t="s">
        <v>624</v>
      </c>
      <c r="T20" s="74"/>
      <c r="U20" s="74" t="s">
        <v>624</v>
      </c>
      <c r="V20" s="74" t="s">
        <v>624</v>
      </c>
      <c r="W20" s="74" t="s">
        <v>624</v>
      </c>
      <c r="X20" s="8"/>
      <c r="Z20" s="17">
        <v>114473664892</v>
      </c>
      <c r="AA20" s="74"/>
      <c r="AB20" s="74" t="e" cm="1">
        <f t="array" ref="AB20">_xlfn.IFS(C20="Fue fácil",1,C20="Más o menos (ni fácil ni difícil)",0.5,C20="Fue difícil",0)</f>
        <v>#N/A</v>
      </c>
      <c r="AC20" s="74" t="e" cm="1">
        <f t="array" ref="AC20">_xlfn.IFS(D20="Sí",1,D20="No",0)</f>
        <v>#N/A</v>
      </c>
      <c r="AD20" s="74" t="e" cm="1">
        <f t="array" ref="AD20">_xlfn.IFS(E20="Sí las conozco",1,E20="No las conozco",0)</f>
        <v>#N/A</v>
      </c>
      <c r="AE20" s="74" t="e" cm="1">
        <f t="array" ref="AE20">_xlfn.IFS(F20="No teníamos pensado hacer el trámite",0,F20="Sí teníamos pensado hacer el trámite",1)</f>
        <v>#N/A</v>
      </c>
      <c r="AF20" s="74" t="e" cm="1">
        <f t="array" ref="AF20">_xlfn.IFS(G20="Sí",1,G20="No",0)</f>
        <v>#N/A</v>
      </c>
      <c r="AG20" s="74" t="e" cm="1">
        <f t="array" ref="AG20">_xlfn.IFS(H20="Es fácil",1,H20="Más o menos (no es ni fácil ni difícil)",0.5,H20="Es difícil",0)</f>
        <v>#N/A</v>
      </c>
      <c r="AH20" s="74" t="e" cm="1">
        <f t="array" ref="AH20">_xlfn.IFS(I20="Cuando realicé el trámite para obtener la licencia de uso de suelo en este municipio sí recibí toda la orientación que necesité para poder concluir el trámite",1,I20="Cuando realicé el trámite para obtener la licencia de uso de suelo en este municipio no recibí toda la orientación que necesité para poder concluir el trámite",0)</f>
        <v>#N/A</v>
      </c>
      <c r="AI20" s="74" t="e" cm="1">
        <f t="array" ref="AI20">_xlfn.IFS(J20="Sí tienen la capacitación y los conocimientos suficientes para atender a las y los ciudadanos",1,J20="No tienen la capacitación ni los conocimientos suficientes para atender a las y los ciudadanos",0)</f>
        <v>#N/A</v>
      </c>
      <c r="AJ20" s="74" t="e" cm="1">
        <f t="array" ref="AJ20">_xlfn.IFS(K20="Sí sabía",1,K20="No sabía",0)</f>
        <v>#N/A</v>
      </c>
      <c r="AK20" s="74" t="e" cm="1">
        <f t="array" ref="AK20">_xlfn.IFS(L20="Muy probable",1,L20="No sé",0.5,L20="Nada probable",0)</f>
        <v>#N/A</v>
      </c>
      <c r="AL20" s="74" t="e" cm="1">
        <f t="array" ref="AL20">_xlfn.IFS(M20="Le temo a la sanción por no tener la licencia de uso de suelo de mi empresa/ negocio",1,M20="No le temo a la sanción por no tener la licencia de uso de suelo de mi empresa/ negocio",0)</f>
        <v>#N/A</v>
      </c>
      <c r="AM20" s="74" t="e" cm="1">
        <f t="array" ref="AM20">_xlfn.IFS(N20="Es más fácil",1,N20="Es igual",0.5,N20="Es más difícil",0)</f>
        <v>#N/A</v>
      </c>
      <c r="AN20" s="74" t="e" cm="1">
        <f t="array" ref="AN20">_xlfn.IFS(O20="Pocos",1,O20="Los necesarios (ni muchos ni pocos)",0.5,O20="Muchos",0)</f>
        <v>#N/A</v>
      </c>
      <c r="AO20" s="74" t="e" cm="1">
        <f t="array" ref="AO20">_xlfn.IFS(P20="Barato",1,P20="Justo (ni caro ni barato)",0.5,P20="Caro",0)</f>
        <v>#N/A</v>
      </c>
      <c r="AP20" s="76" t="e" cm="1">
        <f t="array" ref="AP20">_xlfn.IFS(Q20="Menos de 1 hora",1,Q20="Entre 31 minutos y 1 hora",0.9,Q20="Entre 1 y 2 horas",0.8,Q20="Entre 2 y 3 horas",0.7,Q20="Entre 3 y 24 horas",0.6,Q20="Me tomó entre 1 y 3 días",0.5,Q20="Me tomó aproximadamente una semana",0.4,Q20="Me tomó aproximadamente 2 semanas",0.3,Q20="Me tomó aproximadamente 1 mes",0.2,Q20="Me tomó cerca de 2 meses o más",0)</f>
        <v>#N/A</v>
      </c>
      <c r="AQ20" s="74" t="e" cm="1">
        <f t="array" ref="AQ20">_xlfn.IFS(R20="Poco",1,R20="Normal (ni mucho ni poco)",0.5,R20="Mucho",0)</f>
        <v>#N/A</v>
      </c>
      <c r="AR20" s="74" t="e" cm="1">
        <f t="array" ref="AR20">_xlfn.IFS(S20="Satisfecho (a)",1,S20="Normal (ni satisfecho ni insatisfecho)",0.5,S20="Insatisfecho (a)",0)</f>
        <v>#N/A</v>
      </c>
      <c r="AS20" s="74" t="e" cm="1">
        <f t="array" ref="AS20">_xlfn.IFS(T20="Todas las personas empresarias reciben el mismo trato",1,T20=" No estoy segura (o)",0.5,T20="Hay personas empresarias que reciben un trato diferente",0)</f>
        <v>#N/A</v>
      </c>
      <c r="AT20" s="74" t="e" cm="1">
        <f t="array" ref="AT20">_xlfn.IFS(U20="Es malo",0,U20="Es regular (ni bueno ni malo)",0.5,U20="Es bueno",1)</f>
        <v>#N/A</v>
      </c>
      <c r="AU20" s="74" t="e" cm="1">
        <f t="array" ref="AU20">_xlfn.IFS(V20="Sí",1,V20="No",0,V20="No sé/no recuerdo",0.5)</f>
        <v>#N/A</v>
      </c>
      <c r="AV20" s="74" t="e" cm="1">
        <f t="array" ref="AV20">_xlfn.IFS(W20=" Insatisfecho (a)",0,W20="Normal [ni satisfecho (a) ni insatisfecho (a)]",0.5,W20="Satisfecho (a)",1)</f>
        <v>#N/A</v>
      </c>
      <c r="AW20" s="74" t="e" cm="1">
        <f t="array" ref="AW20">_xlfn.IFS(X20="Sí",0,X20="No",1,X20="Prefieron no contestar",0.5)</f>
        <v>#N/A</v>
      </c>
    </row>
    <row r="21" spans="1:49" x14ac:dyDescent="0.2">
      <c r="A21" s="17">
        <v>114473643620</v>
      </c>
      <c r="B21" s="74" t="s">
        <v>14</v>
      </c>
      <c r="C21" s="74" t="s">
        <v>189</v>
      </c>
      <c r="D21" s="24" t="s">
        <v>85</v>
      </c>
      <c r="E21" s="24" t="s">
        <v>73</v>
      </c>
      <c r="F21" s="20" t="s">
        <v>1453</v>
      </c>
      <c r="G21" s="8" t="s">
        <v>85</v>
      </c>
      <c r="H21" s="8" t="s">
        <v>87</v>
      </c>
      <c r="I21" s="70" t="s">
        <v>1743</v>
      </c>
      <c r="J21" s="74" t="s">
        <v>1426</v>
      </c>
      <c r="K21" s="8" t="s">
        <v>1428</v>
      </c>
      <c r="L21" s="8" t="s">
        <v>94</v>
      </c>
      <c r="M21" s="74" t="s">
        <v>1745</v>
      </c>
      <c r="N21" s="74" t="s">
        <v>624</v>
      </c>
      <c r="O21" s="74" t="s">
        <v>103</v>
      </c>
      <c r="P21" s="74" t="s">
        <v>106</v>
      </c>
      <c r="Q21" s="74" t="s">
        <v>1434</v>
      </c>
      <c r="R21" s="8" t="s">
        <v>114</v>
      </c>
      <c r="S21" s="74" t="s">
        <v>1449</v>
      </c>
      <c r="T21" s="74" t="s">
        <v>1470</v>
      </c>
      <c r="U21" s="74" t="s">
        <v>132</v>
      </c>
      <c r="V21" s="74" t="s">
        <v>85</v>
      </c>
      <c r="W21" s="74" t="s">
        <v>1449</v>
      </c>
      <c r="X21" s="8" t="s">
        <v>86</v>
      </c>
      <c r="Z21" s="17">
        <v>114473643620</v>
      </c>
      <c r="AA21" s="74" t="s">
        <v>14</v>
      </c>
      <c r="AB21" s="74" cm="1">
        <f t="array" ref="AB21">_xlfn.IFS(C21="Fue fácil",1,C21="Más o menos (ni fácil ni difícil)",0.5,C21="Fue difícil",0)</f>
        <v>1</v>
      </c>
      <c r="AC21" s="74" cm="1">
        <f t="array" ref="AC21">_xlfn.IFS(D21="Sí",1,D21="No",0)</f>
        <v>1</v>
      </c>
      <c r="AD21" s="74" cm="1">
        <f t="array" ref="AD21">_xlfn.IFS(E21="Sí las conozco",1,E21="No las conozco",0)</f>
        <v>1</v>
      </c>
      <c r="AE21" s="74" cm="1">
        <f t="array" ref="AE21">_xlfn.IFS(F21="No teníamos pensado hacer el trámite",0,F21="Sí teníamos pensado hacer el trámite",1)</f>
        <v>1</v>
      </c>
      <c r="AF21" s="74" cm="1">
        <f t="array" ref="AF21">_xlfn.IFS(G21="Sí",1,G21="No",0)</f>
        <v>1</v>
      </c>
      <c r="AG21" s="74" cm="1">
        <f t="array" ref="AG21">_xlfn.IFS(H21="Es fácil",1,H21="Más o menos (no es ni fácil ni difícil)",0.5,H21="Es difícil",0)</f>
        <v>1</v>
      </c>
      <c r="AH21" s="74" cm="1">
        <f t="array" ref="AH21">_xlfn.IFS(I21="Cuando realicé el trámite para obtener la licencia de uso de suelo en este municipio sí recibí toda la orientación que necesité para poder concluir el trámite",1,I21="Cuando realicé el trámite para obtener la licencia de uso de suelo en este municipio no recibí toda la orientación que necesité para poder concluir el trámite",0)</f>
        <v>1</v>
      </c>
      <c r="AI21" s="74" cm="1">
        <f t="array" ref="AI21">_xlfn.IFS(J21="Sí tienen la capacitación y los conocimientos suficientes para atender a las y los ciudadanos",1,J21="No tienen la capacitación ni los conocimientos suficientes para atender a las y los ciudadanos",0)</f>
        <v>1</v>
      </c>
      <c r="AJ21" s="74" cm="1">
        <f t="array" ref="AJ21">_xlfn.IFS(K21="Sí sabía",1,K21="No sabía",0)</f>
        <v>1</v>
      </c>
      <c r="AK21" s="74" cm="1">
        <f t="array" ref="AK21">_xlfn.IFS(L21="Muy probable",1,L21="No sé",0.5,L21="Nada probable",0)</f>
        <v>1</v>
      </c>
      <c r="AL21" s="74" cm="1">
        <f t="array" ref="AL21">_xlfn.IFS(M21="Le temo a la sanción por no tener la licencia de uso de suelo de mi empresa/ negocio",1,M21="No le temo a la sanción por no tener la licencia de uso de suelo de mi empresa/ negocio",0)</f>
        <v>1</v>
      </c>
      <c r="AM21" s="74"/>
      <c r="AN21" s="74" cm="1">
        <f t="array" ref="AN21">_xlfn.IFS(O21="Pocos",1,O21="Los necesarios (ni muchos ni pocos)",0.5,O21="Muchos",0)</f>
        <v>0.5</v>
      </c>
      <c r="AO21" s="74" cm="1">
        <f t="array" ref="AO21">_xlfn.IFS(P21="Barato",1,P21="Justo (ni caro ni barato)",0.5,P21="Caro",0)</f>
        <v>0.5</v>
      </c>
      <c r="AP21" s="76" cm="1">
        <f t="array" ref="AP21">_xlfn.IFS(Q21="Menos de 1 hora",1,Q21="Entre 31 minutos y 1 hora",0.9,Q21="Entre 1 y 2 horas",0.8,Q21="Entre 2 y 3 horas",0.7,Q21="Entre 3 y 24 horas",0.6,Q21="Me tomó entre 1 y 3 días",0.5,Q21="Me tomó aproximadamente una semana",0.4,Q21="Me tomó aproximadamente 2 semanas",0.3,Q21="Me tomó aproximadamente 1 mes",0.2,Q21="Me tomó cerca de 2 meses o más",0)</f>
        <v>0.5</v>
      </c>
      <c r="AQ21" s="74" cm="1">
        <f t="array" ref="AQ21">_xlfn.IFS(R21="Poco",1,R21="Normal (ni mucho ni poco)",0.5,R21="Mucho",0)</f>
        <v>1</v>
      </c>
      <c r="AR21" s="74" cm="1">
        <f t="array" ref="AR21">_xlfn.IFS(S21="Satisfecho (a)",1,S21="Normal (ni satisfecho ni insatisfecho)",0.5,S21="Insatisfecho (a)",0)</f>
        <v>1</v>
      </c>
      <c r="AS21" s="74" cm="1">
        <f t="array" ref="AS21">_xlfn.IFS(T21="Todas las personas empresarias reciben el mismo trato",1,T21=" No estoy segura (o)",0.5,T21="Hay personas empresarias que reciben un trato diferente",0)</f>
        <v>1</v>
      </c>
      <c r="AT21" s="74" cm="1">
        <f t="array" ref="AT21">_xlfn.IFS(U21="Es malo",0,U21="Es regular (ni bueno ni malo)",0.5,U21="Es bueno",1)</f>
        <v>1</v>
      </c>
      <c r="AU21" s="74" cm="1">
        <f t="array" ref="AU21">_xlfn.IFS(V21="Sí",1,V21="No",0,V21="No sé/no recuerdo",0.5)</f>
        <v>1</v>
      </c>
      <c r="AV21" s="74" cm="1">
        <f t="array" ref="AV21">_xlfn.IFS(W21=" Insatisfecho (a)",0,W21="Normal [ni satisfecho (a) ni insatisfecho (a)]",0.5,W21="Satisfecho (a)",1)</f>
        <v>1</v>
      </c>
      <c r="AW21" s="74" cm="1">
        <f t="array" ref="AW21">_xlfn.IFS(X21="Sí",0,X21="No",1,X21="Prefieron no contestar",0.5)</f>
        <v>1</v>
      </c>
    </row>
    <row r="22" spans="1:49" x14ac:dyDescent="0.2">
      <c r="A22" s="17">
        <v>114473634196</v>
      </c>
      <c r="B22" s="74" t="s">
        <v>14</v>
      </c>
      <c r="C22" s="74" t="s">
        <v>177</v>
      </c>
      <c r="D22" s="24" t="s">
        <v>86</v>
      </c>
      <c r="E22" s="24" t="s">
        <v>74</v>
      </c>
      <c r="F22" s="20" t="s">
        <v>1475</v>
      </c>
      <c r="G22" s="8" t="s">
        <v>86</v>
      </c>
      <c r="H22" s="8" t="s">
        <v>88</v>
      </c>
      <c r="I22" s="70" t="s">
        <v>1743</v>
      </c>
      <c r="J22" s="74" t="s">
        <v>1426</v>
      </c>
      <c r="K22" s="8" t="s">
        <v>1428</v>
      </c>
      <c r="L22" s="8" t="s">
        <v>94</v>
      </c>
      <c r="M22" s="74" t="s">
        <v>1745</v>
      </c>
      <c r="N22" s="74" t="s">
        <v>624</v>
      </c>
      <c r="O22" s="74" t="s">
        <v>104</v>
      </c>
      <c r="P22" s="74" t="s">
        <v>106</v>
      </c>
      <c r="Q22" s="74" t="s">
        <v>1747</v>
      </c>
      <c r="R22" s="8" t="s">
        <v>116</v>
      </c>
      <c r="S22" s="74" t="s">
        <v>1449</v>
      </c>
      <c r="T22" s="74" t="s">
        <v>1454</v>
      </c>
      <c r="U22" s="74" t="s">
        <v>132</v>
      </c>
      <c r="V22" s="74" t="s">
        <v>85</v>
      </c>
      <c r="W22" s="74" t="s">
        <v>1449</v>
      </c>
      <c r="X22" s="8" t="s">
        <v>86</v>
      </c>
      <c r="Z22" s="17">
        <v>114473634196</v>
      </c>
      <c r="AA22" s="74" t="s">
        <v>14</v>
      </c>
      <c r="AB22" s="74" cm="1">
        <f t="array" ref="AB22">_xlfn.IFS(C22="Fue fácil",1,C22="Más o menos (ni fácil ni difícil)",0.5,C22="Fue difícil",0)</f>
        <v>0.5</v>
      </c>
      <c r="AC22" s="74" cm="1">
        <f t="array" ref="AC22">_xlfn.IFS(D22="Sí",1,D22="No",0)</f>
        <v>0</v>
      </c>
      <c r="AD22" s="74" cm="1">
        <f t="array" ref="AD22">_xlfn.IFS(E22="Sí las conozco",1,E22="No las conozco",0)</f>
        <v>0</v>
      </c>
      <c r="AE22" s="74" cm="1">
        <f t="array" ref="AE22">_xlfn.IFS(F22="No teníamos pensado hacer el trámite",0,F22="Sí teníamos pensado hacer el trámite",1)</f>
        <v>0</v>
      </c>
      <c r="AF22" s="74" cm="1">
        <f t="array" ref="AF22">_xlfn.IFS(G22="Sí",1,G22="No",0)</f>
        <v>0</v>
      </c>
      <c r="AG22" s="74" cm="1">
        <f t="array" ref="AG22">_xlfn.IFS(H22="Es fácil",1,H22="Más o menos (no es ni fácil ni difícil)",0.5,H22="Es difícil",0)</f>
        <v>0.5</v>
      </c>
      <c r="AH22" s="74" cm="1">
        <f t="array" ref="AH22">_xlfn.IFS(I22="Cuando realicé el trámite para obtener la licencia de uso de suelo en este municipio sí recibí toda la orientación que necesité para poder concluir el trámite",1,I22="Cuando realicé el trámite para obtener la licencia de uso de suelo en este municipio no recibí toda la orientación que necesité para poder concluir el trámite",0)</f>
        <v>1</v>
      </c>
      <c r="AI22" s="74" cm="1">
        <f t="array" ref="AI22">_xlfn.IFS(J22="Sí tienen la capacitación y los conocimientos suficientes para atender a las y los ciudadanos",1,J22="No tienen la capacitación ni los conocimientos suficientes para atender a las y los ciudadanos",0)</f>
        <v>1</v>
      </c>
      <c r="AJ22" s="74" cm="1">
        <f t="array" ref="AJ22">_xlfn.IFS(K22="Sí sabía",1,K22="No sabía",0)</f>
        <v>1</v>
      </c>
      <c r="AK22" s="74" cm="1">
        <f t="array" ref="AK22">_xlfn.IFS(L22="Muy probable",1,L22="No sé",0.5,L22="Nada probable",0)</f>
        <v>1</v>
      </c>
      <c r="AL22" s="74" cm="1">
        <f t="array" ref="AL22">_xlfn.IFS(M22="Le temo a la sanción por no tener la licencia de uso de suelo de mi empresa/ negocio",1,M22="No le temo a la sanción por no tener la licencia de uso de suelo de mi empresa/ negocio",0)</f>
        <v>1</v>
      </c>
      <c r="AM22" s="74"/>
      <c r="AN22" s="74" cm="1">
        <f t="array" ref="AN22">_xlfn.IFS(O22="Pocos",1,O22="Los necesarios (ni muchos ni pocos)",0.5,O22="Muchos",0)</f>
        <v>0</v>
      </c>
      <c r="AO22" s="74" cm="1">
        <f t="array" ref="AO22">_xlfn.IFS(P22="Barato",1,P22="Justo (ni caro ni barato)",0.5,P22="Caro",0)</f>
        <v>0.5</v>
      </c>
      <c r="AP22" s="76" cm="1">
        <f t="array" ref="AP22">_xlfn.IFS(Q22="Menos de 1 hora",1,Q22="Entre 31 minutos y 1 hora",0.9,Q22="Entre 1 y 2 horas",0.8,Q22="Entre 2 y 3 horas",0.7,Q22="Entre 3 y 24 horas",0.6,Q22="Me tomó entre 1 y 3 días",0.5,Q22="Me tomó aproximadamente una semana",0.4,Q22="Me tomó aproximadamente 2 semanas",0.3,Q22="Me tomó aproximadamente 1 mes",0.2,Q22="Me tomó cerca de 2 meses o más",0)</f>
        <v>0.2</v>
      </c>
      <c r="AQ22" s="74" cm="1">
        <f t="array" ref="AQ22">_xlfn.IFS(R22="Poco",1,R22="Normal (ni mucho ni poco)",0.5,R22="Mucho",0)</f>
        <v>0</v>
      </c>
      <c r="AR22" s="74" cm="1">
        <f t="array" ref="AR22">_xlfn.IFS(S22="Satisfecho (a)",1,S22="Normal (ni satisfecho ni insatisfecho)",0.5,S22="Insatisfecho (a)",0)</f>
        <v>1</v>
      </c>
      <c r="AS22" s="74" cm="1">
        <f t="array" ref="AS22">_xlfn.IFS(T22="Todas las personas empresarias reciben el mismo trato",1,T22=" No estoy segura (o)",0.5,T22="Hay personas empresarias que reciben un trato diferente",0)</f>
        <v>0</v>
      </c>
      <c r="AT22" s="74" cm="1">
        <f t="array" ref="AT22">_xlfn.IFS(U22="Es malo",0,U22="Es regular (ni bueno ni malo)",0.5,U22="Es bueno",1)</f>
        <v>1</v>
      </c>
      <c r="AU22" s="74" cm="1">
        <f t="array" ref="AU22">_xlfn.IFS(V22="Sí",1,V22="No",0,V22="No sé/no recuerdo",0.5)</f>
        <v>1</v>
      </c>
      <c r="AV22" s="74" cm="1">
        <f t="array" ref="AV22">_xlfn.IFS(W22=" Insatisfecho (a)",0,W22="Normal [ni satisfecho (a) ni insatisfecho (a)]",0.5,W22="Satisfecho (a)",1)</f>
        <v>1</v>
      </c>
      <c r="AW22" s="74" cm="1">
        <f t="array" ref="AW22">_xlfn.IFS(X22="Sí",0,X22="No",1,X22="Prefieron no contestar",0.5)</f>
        <v>1</v>
      </c>
    </row>
    <row r="23" spans="1:49" x14ac:dyDescent="0.2">
      <c r="A23" s="17">
        <v>114473633089</v>
      </c>
      <c r="B23" s="74" t="s">
        <v>14</v>
      </c>
      <c r="C23" s="74" t="s">
        <v>173</v>
      </c>
      <c r="D23" s="24" t="s">
        <v>86</v>
      </c>
      <c r="E23" s="24" t="s">
        <v>73</v>
      </c>
      <c r="F23" s="20" t="s">
        <v>1453</v>
      </c>
      <c r="G23" s="8" t="s">
        <v>86</v>
      </c>
      <c r="H23" s="8" t="s">
        <v>89</v>
      </c>
      <c r="I23" s="70" t="s">
        <v>1744</v>
      </c>
      <c r="J23" s="74" t="s">
        <v>1427</v>
      </c>
      <c r="K23" s="8" t="s">
        <v>1428</v>
      </c>
      <c r="L23" s="8" t="s">
        <v>94</v>
      </c>
      <c r="M23" s="74" t="s">
        <v>1745</v>
      </c>
      <c r="N23" s="74" t="s">
        <v>101</v>
      </c>
      <c r="O23" s="74" t="s">
        <v>104</v>
      </c>
      <c r="P23" s="74" t="s">
        <v>107</v>
      </c>
      <c r="Q23" s="74" t="s">
        <v>1438</v>
      </c>
      <c r="R23" s="8" t="s">
        <v>116</v>
      </c>
      <c r="S23" s="74" t="s">
        <v>1447</v>
      </c>
      <c r="T23" s="74" t="s">
        <v>1454</v>
      </c>
      <c r="U23" s="74" t="s">
        <v>131</v>
      </c>
      <c r="V23" s="74" t="s">
        <v>85</v>
      </c>
      <c r="W23" s="74" t="s">
        <v>1447</v>
      </c>
      <c r="X23" s="8" t="s">
        <v>197</v>
      </c>
      <c r="Z23" s="17">
        <v>114473633089</v>
      </c>
      <c r="AA23" s="74" t="s">
        <v>14</v>
      </c>
      <c r="AB23" s="74" cm="1">
        <f t="array" ref="AB23">_xlfn.IFS(C23="Fue fácil",1,C23="Más o menos (ni fácil ni difícil)",0.5,C23="Fue difícil",0)</f>
        <v>0</v>
      </c>
      <c r="AC23" s="74" cm="1">
        <f t="array" ref="AC23">_xlfn.IFS(D23="Sí",1,D23="No",0)</f>
        <v>0</v>
      </c>
      <c r="AD23" s="74" cm="1">
        <f t="array" ref="AD23">_xlfn.IFS(E23="Sí las conozco",1,E23="No las conozco",0)</f>
        <v>1</v>
      </c>
      <c r="AE23" s="74" cm="1">
        <f t="array" ref="AE23">_xlfn.IFS(F23="No teníamos pensado hacer el trámite",0,F23="Sí teníamos pensado hacer el trámite",1)</f>
        <v>1</v>
      </c>
      <c r="AF23" s="74" cm="1">
        <f t="array" ref="AF23">_xlfn.IFS(G23="Sí",1,G23="No",0)</f>
        <v>0</v>
      </c>
      <c r="AG23" s="74" cm="1">
        <f t="array" ref="AG23">_xlfn.IFS(H23="Es fácil",1,H23="Más o menos (no es ni fácil ni difícil)",0.5,H23="Es difícil",0)</f>
        <v>0</v>
      </c>
      <c r="AH23" s="74" cm="1">
        <f t="array" ref="AH23">_xlfn.IFS(I23="Cuando realicé el trámite para obtener la licencia de uso de suelo en este municipio sí recibí toda la orientación que necesité para poder concluir el trámite",1,I23="Cuando realicé el trámite para obtener la licencia de uso de suelo en este municipio no recibí toda la orientación que necesité para poder concluir el trámite",0)</f>
        <v>0</v>
      </c>
      <c r="AI23" s="74" cm="1">
        <f t="array" ref="AI23">_xlfn.IFS(J23="Sí tienen la capacitación y los conocimientos suficientes para atender a las y los ciudadanos",1,J23="No tienen la capacitación ni los conocimientos suficientes para atender a las y los ciudadanos",0)</f>
        <v>0</v>
      </c>
      <c r="AJ23" s="74" cm="1">
        <f t="array" ref="AJ23">_xlfn.IFS(K23="Sí sabía",1,K23="No sabía",0)</f>
        <v>1</v>
      </c>
      <c r="AK23" s="74" cm="1">
        <f t="array" ref="AK23">_xlfn.IFS(L23="Muy probable",1,L23="No sé",0.5,L23="Nada probable",0)</f>
        <v>1</v>
      </c>
      <c r="AL23" s="74" cm="1">
        <f t="array" ref="AL23">_xlfn.IFS(M23="Le temo a la sanción por no tener la licencia de uso de suelo de mi empresa/ negocio",1,M23="No le temo a la sanción por no tener la licencia de uso de suelo de mi empresa/ negocio",0)</f>
        <v>1</v>
      </c>
      <c r="AM23" s="74" cm="1">
        <f t="array" ref="AM23">_xlfn.IFS(N23="Es más fácil",1,N23="Es igual",0.5,N23="Es más difícil",0)</f>
        <v>0</v>
      </c>
      <c r="AN23" s="74" cm="1">
        <f t="array" ref="AN23">_xlfn.IFS(O23="Pocos",1,O23="Los necesarios (ni muchos ni pocos)",0.5,O23="Muchos",0)</f>
        <v>0</v>
      </c>
      <c r="AO23" s="74" cm="1">
        <f t="array" ref="AO23">_xlfn.IFS(P23="Barato",1,P23="Justo (ni caro ni barato)",0.5,P23="Caro",0)</f>
        <v>0</v>
      </c>
      <c r="AP23" s="76" cm="1">
        <f t="array" ref="AP23">_xlfn.IFS(Q23="Menos de 1 hora",1,Q23="Entre 31 minutos y 1 hora",0.9,Q23="Entre 1 y 2 horas",0.8,Q23="Entre 2 y 3 horas",0.7,Q23="Entre 3 y 24 horas",0.6,Q23="Me tomó entre 1 y 3 días",0.5,Q23="Me tomó aproximadamente una semana",0.4,Q23="Me tomó aproximadamente 2 semanas",0.3,Q23="Me tomó aproximadamente 1 mes",0.2,Q23="Me tomó cerca de 2 meses o más",0)</f>
        <v>0</v>
      </c>
      <c r="AQ23" s="74" cm="1">
        <f t="array" ref="AQ23">_xlfn.IFS(R23="Poco",1,R23="Normal (ni mucho ni poco)",0.5,R23="Mucho",0)</f>
        <v>0</v>
      </c>
      <c r="AR23" s="74" cm="1">
        <f t="array" ref="AR23">_xlfn.IFS(S23="Satisfecho (a)",1,S23="Normal (ni satisfecho ni insatisfecho)",0.5,S23="Insatisfecho (a)",0)</f>
        <v>0</v>
      </c>
      <c r="AS23" s="74" cm="1">
        <f t="array" ref="AS23">_xlfn.IFS(T23="Todas las personas empresarias reciben el mismo trato",1,T23=" No estoy segura (o)",0.5,T23="Hay personas empresarias que reciben un trato diferente",0)</f>
        <v>0</v>
      </c>
      <c r="AT23" s="74" cm="1">
        <f t="array" ref="AT23">_xlfn.IFS(U23="Es malo",0,U23="Es regular (ni bueno ni malo)",0.5,U23="Es bueno",1)</f>
        <v>0.5</v>
      </c>
      <c r="AU23" s="74" cm="1">
        <f t="array" ref="AU23">_xlfn.IFS(V23="Sí",1,V23="No",0,V23="No sé/no recuerdo",0.5)</f>
        <v>1</v>
      </c>
      <c r="AV23" s="74"/>
      <c r="AW23" s="74" cm="1">
        <f t="array" ref="AW23">_xlfn.IFS(X23="Sí",0,X23="No",1,X23="Prefieron no contestar",0.5)</f>
        <v>0.5</v>
      </c>
    </row>
    <row r="24" spans="1:49" x14ac:dyDescent="0.2">
      <c r="A24" s="17">
        <v>114472574327</v>
      </c>
      <c r="B24" s="74"/>
      <c r="C24" s="74" t="s">
        <v>624</v>
      </c>
      <c r="D24" s="24"/>
      <c r="E24" s="24" t="s">
        <v>624</v>
      </c>
      <c r="F24" s="20"/>
      <c r="G24" s="8" t="s">
        <v>624</v>
      </c>
      <c r="H24" s="8" t="s">
        <v>624</v>
      </c>
      <c r="I24" s="70" t="s">
        <v>624</v>
      </c>
      <c r="J24" s="74" t="s">
        <v>624</v>
      </c>
      <c r="K24" s="8" t="s">
        <v>624</v>
      </c>
      <c r="L24" s="8" t="s">
        <v>624</v>
      </c>
      <c r="M24" s="74" t="s">
        <v>624</v>
      </c>
      <c r="N24" s="74" t="s">
        <v>624</v>
      </c>
      <c r="O24" s="74" t="s">
        <v>624</v>
      </c>
      <c r="P24" s="74" t="s">
        <v>624</v>
      </c>
      <c r="Q24" s="74" t="s">
        <v>624</v>
      </c>
      <c r="R24" s="8" t="s">
        <v>624</v>
      </c>
      <c r="S24" s="74" t="s">
        <v>624</v>
      </c>
      <c r="T24" s="74"/>
      <c r="U24" s="74" t="s">
        <v>624</v>
      </c>
      <c r="V24" s="74" t="s">
        <v>624</v>
      </c>
      <c r="W24" s="74" t="s">
        <v>624</v>
      </c>
      <c r="X24" s="8"/>
      <c r="Z24" s="17">
        <v>114472574327</v>
      </c>
      <c r="AA24" s="74"/>
      <c r="AB24" s="74" t="e" cm="1">
        <f t="array" ref="AB24">_xlfn.IFS(C24="Fue fácil",1,C24="Más o menos (ni fácil ni difícil)",0.5,C24="Fue difícil",0)</f>
        <v>#N/A</v>
      </c>
      <c r="AC24" s="74" t="e" cm="1">
        <f t="array" ref="AC24">_xlfn.IFS(D24="Sí",1,D24="No",0)</f>
        <v>#N/A</v>
      </c>
      <c r="AD24" s="74" t="e" cm="1">
        <f t="array" ref="AD24">_xlfn.IFS(E24="Sí las conozco",1,E24="No las conozco",0)</f>
        <v>#N/A</v>
      </c>
      <c r="AE24" s="74" t="e" cm="1">
        <f t="array" ref="AE24">_xlfn.IFS(F24="No teníamos pensado hacer el trámite",0,F24="Sí teníamos pensado hacer el trámite",1)</f>
        <v>#N/A</v>
      </c>
      <c r="AF24" s="74" t="e" cm="1">
        <f t="array" ref="AF24">_xlfn.IFS(G24="Sí",1,G24="No",0)</f>
        <v>#N/A</v>
      </c>
      <c r="AG24" s="74" t="e" cm="1">
        <f t="array" ref="AG24">_xlfn.IFS(H24="Es fácil",1,H24="Más o menos (no es ni fácil ni difícil)",0.5,H24="Es difícil",0)</f>
        <v>#N/A</v>
      </c>
      <c r="AH24" s="74" t="e" cm="1">
        <f t="array" ref="AH24">_xlfn.IFS(I24="Cuando realicé el trámite para obtener la licencia de uso de suelo en este municipio sí recibí toda la orientación que necesité para poder concluir el trámite",1,I24="Cuando realicé el trámite para obtener la licencia de uso de suelo en este municipio no recibí toda la orientación que necesité para poder concluir el trámite",0)</f>
        <v>#N/A</v>
      </c>
      <c r="AI24" s="74" t="e" cm="1">
        <f t="array" ref="AI24">_xlfn.IFS(J24="Sí tienen la capacitación y los conocimientos suficientes para atender a las y los ciudadanos",1,J24="No tienen la capacitación ni los conocimientos suficientes para atender a las y los ciudadanos",0)</f>
        <v>#N/A</v>
      </c>
      <c r="AJ24" s="74" t="e" cm="1">
        <f t="array" ref="AJ24">_xlfn.IFS(K24="Sí sabía",1,K24="No sabía",0)</f>
        <v>#N/A</v>
      </c>
      <c r="AK24" s="74" t="e" cm="1">
        <f t="array" ref="AK24">_xlfn.IFS(L24="Muy probable",1,L24="No sé",0.5,L24="Nada probable",0)</f>
        <v>#N/A</v>
      </c>
      <c r="AL24" s="74" t="e" cm="1">
        <f t="array" ref="AL24">_xlfn.IFS(M24="Le temo a la sanción por no tener la licencia de uso de suelo de mi empresa/ negocio",1,M24="No le temo a la sanción por no tener la licencia de uso de suelo de mi empresa/ negocio",0)</f>
        <v>#N/A</v>
      </c>
      <c r="AM24" s="74" t="e" cm="1">
        <f t="array" ref="AM24">_xlfn.IFS(N24="Es más fácil",1,N24="Es igual",0.5,N24="Es más difícil",0)</f>
        <v>#N/A</v>
      </c>
      <c r="AN24" s="74" t="e" cm="1">
        <f t="array" ref="AN24">_xlfn.IFS(O24="Pocos",1,O24="Los necesarios (ni muchos ni pocos)",0.5,O24="Muchos",0)</f>
        <v>#N/A</v>
      </c>
      <c r="AO24" s="74" t="e" cm="1">
        <f t="array" ref="AO24">_xlfn.IFS(P24="Barato",1,P24="Justo (ni caro ni barato)",0.5,P24="Caro",0)</f>
        <v>#N/A</v>
      </c>
      <c r="AP24" s="76" t="e" cm="1">
        <f t="array" ref="AP24">_xlfn.IFS(Q24="Menos de 1 hora",1,Q24="Entre 31 minutos y 1 hora",0.9,Q24="Entre 1 y 2 horas",0.8,Q24="Entre 2 y 3 horas",0.7,Q24="Entre 3 y 24 horas",0.6,Q24="Me tomó entre 1 y 3 días",0.5,Q24="Me tomó aproximadamente una semana",0.4,Q24="Me tomó aproximadamente 2 semanas",0.3,Q24="Me tomó aproximadamente 1 mes",0.2,Q24="Me tomó cerca de 2 meses o más",0)</f>
        <v>#N/A</v>
      </c>
      <c r="AQ24" s="74" t="e" cm="1">
        <f t="array" ref="AQ24">_xlfn.IFS(R24="Poco",1,R24="Normal (ni mucho ni poco)",0.5,R24="Mucho",0)</f>
        <v>#N/A</v>
      </c>
      <c r="AR24" s="74" t="e" cm="1">
        <f t="array" ref="AR24">_xlfn.IFS(S24="Satisfecho (a)",1,S24="Normal (ni satisfecho ni insatisfecho)",0.5,S24="Insatisfecho (a)",0)</f>
        <v>#N/A</v>
      </c>
      <c r="AS24" s="74" t="e" cm="1">
        <f t="array" ref="AS24">_xlfn.IFS(T24="Todas las personas empresarias reciben el mismo trato",1,T24=" No estoy segura (o)",0.5,T24="Hay personas empresarias que reciben un trato diferente",0)</f>
        <v>#N/A</v>
      </c>
      <c r="AT24" s="74" t="e" cm="1">
        <f t="array" ref="AT24">_xlfn.IFS(U24="Es malo",0,U24="Es regular (ni bueno ni malo)",0.5,U24="Es bueno",1)</f>
        <v>#N/A</v>
      </c>
      <c r="AU24" s="74" t="e" cm="1">
        <f t="array" ref="AU24">_xlfn.IFS(V24="Sí",1,V24="No",0,V24="No sé/no recuerdo",0.5)</f>
        <v>#N/A</v>
      </c>
      <c r="AV24" s="74" t="e" cm="1">
        <f t="array" ref="AV24">_xlfn.IFS(W24=" Insatisfecho (a)",0,W24="Normal [ni satisfecho (a) ni insatisfecho (a)]",0.5,W24="Satisfecho (a)",1)</f>
        <v>#N/A</v>
      </c>
      <c r="AW24" s="74" t="e" cm="1">
        <f t="array" ref="AW24">_xlfn.IFS(X24="Sí",0,X24="No",1,X24="Prefieron no contestar",0.5)</f>
        <v>#N/A</v>
      </c>
    </row>
    <row r="25" spans="1:49" x14ac:dyDescent="0.2">
      <c r="A25" s="17">
        <v>114464460426</v>
      </c>
      <c r="B25" s="74"/>
      <c r="C25" s="74" t="s">
        <v>624</v>
      </c>
      <c r="D25" s="24"/>
      <c r="E25" s="24" t="s">
        <v>624</v>
      </c>
      <c r="F25" s="20"/>
      <c r="G25" s="8" t="s">
        <v>624</v>
      </c>
      <c r="H25" s="8" t="s">
        <v>624</v>
      </c>
      <c r="I25" s="70" t="s">
        <v>624</v>
      </c>
      <c r="J25" s="74" t="s">
        <v>624</v>
      </c>
      <c r="K25" s="8" t="s">
        <v>624</v>
      </c>
      <c r="L25" s="8" t="s">
        <v>624</v>
      </c>
      <c r="M25" s="74" t="s">
        <v>624</v>
      </c>
      <c r="N25" s="74" t="s">
        <v>624</v>
      </c>
      <c r="O25" s="74" t="s">
        <v>624</v>
      </c>
      <c r="P25" s="74" t="s">
        <v>624</v>
      </c>
      <c r="Q25" s="74" t="s">
        <v>624</v>
      </c>
      <c r="R25" s="8" t="s">
        <v>624</v>
      </c>
      <c r="S25" s="74" t="s">
        <v>624</v>
      </c>
      <c r="T25" s="74"/>
      <c r="U25" s="74" t="s">
        <v>624</v>
      </c>
      <c r="V25" s="74" t="s">
        <v>624</v>
      </c>
      <c r="W25" s="74" t="s">
        <v>624</v>
      </c>
      <c r="X25" s="8"/>
      <c r="Z25" s="17">
        <v>114464460426</v>
      </c>
      <c r="AA25" s="74"/>
      <c r="AB25" s="74" t="e" cm="1">
        <f t="array" ref="AB25">_xlfn.IFS(C25="Fue fácil",1,C25="Más o menos (ni fácil ni difícil)",0.5,C25="Fue difícil",0)</f>
        <v>#N/A</v>
      </c>
      <c r="AC25" s="74" t="e" cm="1">
        <f t="array" ref="AC25">_xlfn.IFS(D25="Sí",1,D25="No",0)</f>
        <v>#N/A</v>
      </c>
      <c r="AD25" s="74" t="e" cm="1">
        <f t="array" ref="AD25">_xlfn.IFS(E25="Sí las conozco",1,E25="No las conozco",0)</f>
        <v>#N/A</v>
      </c>
      <c r="AE25" s="74" t="e" cm="1">
        <f t="array" ref="AE25">_xlfn.IFS(F25="No teníamos pensado hacer el trámite",0,F25="Sí teníamos pensado hacer el trámite",1)</f>
        <v>#N/A</v>
      </c>
      <c r="AF25" s="74" t="e" cm="1">
        <f t="array" ref="AF25">_xlfn.IFS(G25="Sí",1,G25="No",0)</f>
        <v>#N/A</v>
      </c>
      <c r="AG25" s="74" t="e" cm="1">
        <f t="array" ref="AG25">_xlfn.IFS(H25="Es fácil",1,H25="Más o menos (no es ni fácil ni difícil)",0.5,H25="Es difícil",0)</f>
        <v>#N/A</v>
      </c>
      <c r="AH25" s="74" t="e" cm="1">
        <f t="array" ref="AH25">_xlfn.IFS(I25="Cuando realicé el trámite para obtener la licencia de uso de suelo en este municipio sí recibí toda la orientación que necesité para poder concluir el trámite",1,I25="Cuando realicé el trámite para obtener la licencia de uso de suelo en este municipio no recibí toda la orientación que necesité para poder concluir el trámite",0)</f>
        <v>#N/A</v>
      </c>
      <c r="AI25" s="74" t="e" cm="1">
        <f t="array" ref="AI25">_xlfn.IFS(J25="Sí tienen la capacitación y los conocimientos suficientes para atender a las y los ciudadanos",1,J25="No tienen la capacitación ni los conocimientos suficientes para atender a las y los ciudadanos",0)</f>
        <v>#N/A</v>
      </c>
      <c r="AJ25" s="74" t="e" cm="1">
        <f t="array" ref="AJ25">_xlfn.IFS(K25="Sí sabía",1,K25="No sabía",0)</f>
        <v>#N/A</v>
      </c>
      <c r="AK25" s="74" t="e" cm="1">
        <f t="array" ref="AK25">_xlfn.IFS(L25="Muy probable",1,L25="No sé",0.5,L25="Nada probable",0)</f>
        <v>#N/A</v>
      </c>
      <c r="AL25" s="74" t="e" cm="1">
        <f t="array" ref="AL25">_xlfn.IFS(M25="Le temo a la sanción por no tener la licencia de uso de suelo de mi empresa/ negocio",1,M25="No le temo a la sanción por no tener la licencia de uso de suelo de mi empresa/ negocio",0)</f>
        <v>#N/A</v>
      </c>
      <c r="AM25" s="74" t="e" cm="1">
        <f t="array" ref="AM25">_xlfn.IFS(N25="Es más fácil",1,N25="Es igual",0.5,N25="Es más difícil",0)</f>
        <v>#N/A</v>
      </c>
      <c r="AN25" s="74" t="e" cm="1">
        <f t="array" ref="AN25">_xlfn.IFS(O25="Pocos",1,O25="Los necesarios (ni muchos ni pocos)",0.5,O25="Muchos",0)</f>
        <v>#N/A</v>
      </c>
      <c r="AO25" s="74" t="e" cm="1">
        <f t="array" ref="AO25">_xlfn.IFS(P25="Barato",1,P25="Justo (ni caro ni barato)",0.5,P25="Caro",0)</f>
        <v>#N/A</v>
      </c>
      <c r="AP25" s="76" t="e" cm="1">
        <f t="array" ref="AP25">_xlfn.IFS(Q25="Menos de 1 hora",1,Q25="Entre 31 minutos y 1 hora",0.9,Q25="Entre 1 y 2 horas",0.8,Q25="Entre 2 y 3 horas",0.7,Q25="Entre 3 y 24 horas",0.6,Q25="Me tomó entre 1 y 3 días",0.5,Q25="Me tomó aproximadamente una semana",0.4,Q25="Me tomó aproximadamente 2 semanas",0.3,Q25="Me tomó aproximadamente 1 mes",0.2,Q25="Me tomó cerca de 2 meses o más",0)</f>
        <v>#N/A</v>
      </c>
      <c r="AQ25" s="74" t="e" cm="1">
        <f t="array" ref="AQ25">_xlfn.IFS(R25="Poco",1,R25="Normal (ni mucho ni poco)",0.5,R25="Mucho",0)</f>
        <v>#N/A</v>
      </c>
      <c r="AR25" s="74" t="e" cm="1">
        <f t="array" ref="AR25">_xlfn.IFS(S25="Satisfecho (a)",1,S25="Normal (ni satisfecho ni insatisfecho)",0.5,S25="Insatisfecho (a)",0)</f>
        <v>#N/A</v>
      </c>
      <c r="AS25" s="74" t="e" cm="1">
        <f t="array" ref="AS25">_xlfn.IFS(T25="Todas las personas empresarias reciben el mismo trato",1,T25=" No estoy segura (o)",0.5,T25="Hay personas empresarias que reciben un trato diferente",0)</f>
        <v>#N/A</v>
      </c>
      <c r="AT25" s="74" t="e" cm="1">
        <f t="array" ref="AT25">_xlfn.IFS(U25="Es malo",0,U25="Es regular (ni bueno ni malo)",0.5,U25="Es bueno",1)</f>
        <v>#N/A</v>
      </c>
      <c r="AU25" s="74" t="e" cm="1">
        <f t="array" ref="AU25">_xlfn.IFS(V25="Sí",1,V25="No",0,V25="No sé/no recuerdo",0.5)</f>
        <v>#N/A</v>
      </c>
      <c r="AV25" s="74" t="e" cm="1">
        <f t="array" ref="AV25">_xlfn.IFS(W25=" Insatisfecho (a)",0,W25="Normal [ni satisfecho (a) ni insatisfecho (a)]",0.5,W25="Satisfecho (a)",1)</f>
        <v>#N/A</v>
      </c>
      <c r="AW25" s="74" t="e" cm="1">
        <f t="array" ref="AW25">_xlfn.IFS(X25="Sí",0,X25="No",1,X25="Prefieron no contestar",0.5)</f>
        <v>#N/A</v>
      </c>
    </row>
    <row r="26" spans="1:49" x14ac:dyDescent="0.2">
      <c r="A26" s="17">
        <v>114461811381</v>
      </c>
      <c r="B26" s="74" t="s">
        <v>10</v>
      </c>
      <c r="C26" s="74" t="s">
        <v>173</v>
      </c>
      <c r="D26" s="24" t="s">
        <v>86</v>
      </c>
      <c r="E26" s="24" t="s">
        <v>74</v>
      </c>
      <c r="F26" s="20" t="s">
        <v>1453</v>
      </c>
      <c r="G26" s="8" t="s">
        <v>86</v>
      </c>
      <c r="H26" s="8" t="s">
        <v>88</v>
      </c>
      <c r="I26" s="70" t="s">
        <v>1743</v>
      </c>
      <c r="J26" s="74" t="s">
        <v>1427</v>
      </c>
      <c r="K26" s="8" t="s">
        <v>1428</v>
      </c>
      <c r="L26" s="8" t="s">
        <v>96</v>
      </c>
      <c r="M26" s="74" t="s">
        <v>1745</v>
      </c>
      <c r="N26" s="74" t="s">
        <v>100</v>
      </c>
      <c r="O26" s="74" t="s">
        <v>104</v>
      </c>
      <c r="P26" s="74" t="s">
        <v>107</v>
      </c>
      <c r="Q26" s="74" t="s">
        <v>1435</v>
      </c>
      <c r="R26" s="8" t="s">
        <v>116</v>
      </c>
      <c r="S26" s="74" t="s">
        <v>1447</v>
      </c>
      <c r="T26" s="74" t="s">
        <v>1454</v>
      </c>
      <c r="U26" s="74" t="s">
        <v>130</v>
      </c>
      <c r="V26" s="74" t="s">
        <v>86</v>
      </c>
      <c r="W26" s="74" t="s">
        <v>624</v>
      </c>
      <c r="X26" s="8" t="s">
        <v>197</v>
      </c>
      <c r="Z26" s="17">
        <v>114461811381</v>
      </c>
      <c r="AA26" s="74" t="s">
        <v>10</v>
      </c>
      <c r="AB26" s="74" cm="1">
        <f t="array" ref="AB26">_xlfn.IFS(C26="Fue fácil",1,C26="Más o menos (ni fácil ni difícil)",0.5,C26="Fue difícil",0)</f>
        <v>0</v>
      </c>
      <c r="AC26" s="74" cm="1">
        <f t="array" ref="AC26">_xlfn.IFS(D26="Sí",1,D26="No",0)</f>
        <v>0</v>
      </c>
      <c r="AD26" s="74" cm="1">
        <f t="array" ref="AD26">_xlfn.IFS(E26="Sí las conozco",1,E26="No las conozco",0)</f>
        <v>0</v>
      </c>
      <c r="AE26" s="74" cm="1">
        <f t="array" ref="AE26">_xlfn.IFS(F26="No teníamos pensado hacer el trámite",0,F26="Sí teníamos pensado hacer el trámite",1)</f>
        <v>1</v>
      </c>
      <c r="AF26" s="74" cm="1">
        <f t="array" ref="AF26">_xlfn.IFS(G26="Sí",1,G26="No",0)</f>
        <v>0</v>
      </c>
      <c r="AG26" s="74" cm="1">
        <f t="array" ref="AG26">_xlfn.IFS(H26="Es fácil",1,H26="Más o menos (no es ni fácil ni difícil)",0.5,H26="Es difícil",0)</f>
        <v>0.5</v>
      </c>
      <c r="AH26" s="74" cm="1">
        <f t="array" ref="AH26">_xlfn.IFS(I26="Cuando realicé el trámite para obtener la licencia de uso de suelo en este municipio sí recibí toda la orientación que necesité para poder concluir el trámite",1,I26="Cuando realicé el trámite para obtener la licencia de uso de suelo en este municipio no recibí toda la orientación que necesité para poder concluir el trámite",0)</f>
        <v>1</v>
      </c>
      <c r="AI26" s="74" cm="1">
        <f t="array" ref="AI26">_xlfn.IFS(J26="Sí tienen la capacitación y los conocimientos suficientes para atender a las y los ciudadanos",1,J26="No tienen la capacitación ni los conocimientos suficientes para atender a las y los ciudadanos",0)</f>
        <v>0</v>
      </c>
      <c r="AJ26" s="74" cm="1">
        <f t="array" ref="AJ26">_xlfn.IFS(K26="Sí sabía",1,K26="No sabía",0)</f>
        <v>1</v>
      </c>
      <c r="AK26" s="74" cm="1">
        <f t="array" ref="AK26">_xlfn.IFS(L26="Muy probable",1,L26="No sé",0.5,L26="Nada probable",0)</f>
        <v>0</v>
      </c>
      <c r="AL26" s="74" cm="1">
        <f t="array" ref="AL26">_xlfn.IFS(M26="Le temo a la sanción por no tener la licencia de uso de suelo de mi empresa/ negocio",1,M26="No le temo a la sanción por no tener la licencia de uso de suelo de mi empresa/ negocio",0)</f>
        <v>1</v>
      </c>
      <c r="AM26" s="74" cm="1">
        <f t="array" ref="AM26">_xlfn.IFS(N26="Es más fácil",1,N26="Es igual",0.5,N26="Es más difícil",0)</f>
        <v>0.5</v>
      </c>
      <c r="AN26" s="74" cm="1">
        <f t="array" ref="AN26">_xlfn.IFS(O26="Pocos",1,O26="Los necesarios (ni muchos ni pocos)",0.5,O26="Muchos",0)</f>
        <v>0</v>
      </c>
      <c r="AO26" s="74" cm="1">
        <f t="array" ref="AO26">_xlfn.IFS(P26="Barato",1,P26="Justo (ni caro ni barato)",0.5,P26="Caro",0)</f>
        <v>0</v>
      </c>
      <c r="AP26" s="76" cm="1">
        <f t="array" ref="AP26">_xlfn.IFS(Q26="Menos de 1 hora",1,Q26="Entre 31 minutos y 1 hora",0.9,Q26="Entre 1 y 2 horas",0.8,Q26="Entre 2 y 3 horas",0.7,Q26="Entre 3 y 24 horas",0.6,Q26="Me tomó entre 1 y 3 días",0.5,Q26="Me tomó aproximadamente una semana",0.4,Q26="Me tomó aproximadamente 2 semanas",0.3,Q26="Me tomó aproximadamente 1 mes",0.2,Q26="Me tomó cerca de 2 meses o más",0)</f>
        <v>0.4</v>
      </c>
      <c r="AQ26" s="74" cm="1">
        <f t="array" ref="AQ26">_xlfn.IFS(R26="Poco",1,R26="Normal (ni mucho ni poco)",0.5,R26="Mucho",0)</f>
        <v>0</v>
      </c>
      <c r="AR26" s="74" cm="1">
        <f t="array" ref="AR26">_xlfn.IFS(S26="Satisfecho (a)",1,S26="Normal (ni satisfecho ni insatisfecho)",0.5,S26="Insatisfecho (a)",0)</f>
        <v>0</v>
      </c>
      <c r="AS26" s="74" cm="1">
        <f t="array" ref="AS26">_xlfn.IFS(T26="Todas las personas empresarias reciben el mismo trato",1,T26=" No estoy segura (o)",0.5,T26="Hay personas empresarias que reciben un trato diferente",0)</f>
        <v>0</v>
      </c>
      <c r="AT26" s="74" cm="1">
        <f t="array" ref="AT26">_xlfn.IFS(U26="Es malo",0,U26="Es regular (ni bueno ni malo)",0.5,U26="Es bueno",1)</f>
        <v>0</v>
      </c>
      <c r="AU26" s="74" cm="1">
        <f t="array" ref="AU26">_xlfn.IFS(V26="Sí",1,V26="No",0,V26="No sé/no recuerdo",0.5)</f>
        <v>0</v>
      </c>
      <c r="AV26" s="74"/>
      <c r="AW26" s="74" cm="1">
        <f t="array" ref="AW26">_xlfn.IFS(X26="Sí",0,X26="No",1,X26="Prefieron no contestar",0.5)</f>
        <v>0.5</v>
      </c>
    </row>
    <row r="27" spans="1:49" x14ac:dyDescent="0.2">
      <c r="A27" s="17">
        <v>114461680154</v>
      </c>
      <c r="B27" s="74" t="s">
        <v>10</v>
      </c>
      <c r="C27" s="74" t="s">
        <v>177</v>
      </c>
      <c r="D27" s="24" t="s">
        <v>86</v>
      </c>
      <c r="E27" s="24" t="s">
        <v>74</v>
      </c>
      <c r="F27" s="20" t="s">
        <v>1453</v>
      </c>
      <c r="G27" s="8" t="s">
        <v>86</v>
      </c>
      <c r="H27" s="8" t="s">
        <v>89</v>
      </c>
      <c r="I27" s="70" t="s">
        <v>1744</v>
      </c>
      <c r="J27" s="74" t="s">
        <v>1427</v>
      </c>
      <c r="K27" s="8" t="s">
        <v>1428</v>
      </c>
      <c r="L27" s="8" t="s">
        <v>95</v>
      </c>
      <c r="M27" s="74" t="s">
        <v>1745</v>
      </c>
      <c r="N27" s="74" t="s">
        <v>101</v>
      </c>
      <c r="O27" s="74" t="s">
        <v>103</v>
      </c>
      <c r="P27" s="74" t="s">
        <v>107</v>
      </c>
      <c r="Q27" s="74" t="s">
        <v>1747</v>
      </c>
      <c r="R27" s="8" t="s">
        <v>116</v>
      </c>
      <c r="S27" s="74" t="s">
        <v>1447</v>
      </c>
      <c r="T27" s="74" t="s">
        <v>1454</v>
      </c>
      <c r="U27" s="74" t="s">
        <v>131</v>
      </c>
      <c r="V27" s="74" t="s">
        <v>86</v>
      </c>
      <c r="W27" s="74" t="s">
        <v>624</v>
      </c>
      <c r="X27" s="8" t="s">
        <v>85</v>
      </c>
      <c r="Z27" s="17">
        <v>114461680154</v>
      </c>
      <c r="AA27" s="74" t="s">
        <v>10</v>
      </c>
      <c r="AB27" s="74" cm="1">
        <f t="array" ref="AB27">_xlfn.IFS(C27="Fue fácil",1,C27="Más o menos (ni fácil ni difícil)",0.5,C27="Fue difícil",0)</f>
        <v>0.5</v>
      </c>
      <c r="AC27" s="74" cm="1">
        <f t="array" ref="AC27">_xlfn.IFS(D27="Sí",1,D27="No",0)</f>
        <v>0</v>
      </c>
      <c r="AD27" s="74" cm="1">
        <f t="array" ref="AD27">_xlfn.IFS(E27="Sí las conozco",1,E27="No las conozco",0)</f>
        <v>0</v>
      </c>
      <c r="AE27" s="74" cm="1">
        <f t="array" ref="AE27">_xlfn.IFS(F27="No teníamos pensado hacer el trámite",0,F27="Sí teníamos pensado hacer el trámite",1)</f>
        <v>1</v>
      </c>
      <c r="AF27" s="74" cm="1">
        <f t="array" ref="AF27">_xlfn.IFS(G27="Sí",1,G27="No",0)</f>
        <v>0</v>
      </c>
      <c r="AG27" s="74" cm="1">
        <f t="array" ref="AG27">_xlfn.IFS(H27="Es fácil",1,H27="Más o menos (no es ni fácil ni difícil)",0.5,H27="Es difícil",0)</f>
        <v>0</v>
      </c>
      <c r="AH27" s="74" cm="1">
        <f t="array" ref="AH27">_xlfn.IFS(I27="Cuando realicé el trámite para obtener la licencia de uso de suelo en este municipio sí recibí toda la orientación que necesité para poder concluir el trámite",1,I27="Cuando realicé el trámite para obtener la licencia de uso de suelo en este municipio no recibí toda la orientación que necesité para poder concluir el trámite",0)</f>
        <v>0</v>
      </c>
      <c r="AI27" s="74" cm="1">
        <f t="array" ref="AI27">_xlfn.IFS(J27="Sí tienen la capacitación y los conocimientos suficientes para atender a las y los ciudadanos",1,J27="No tienen la capacitación ni los conocimientos suficientes para atender a las y los ciudadanos",0)</f>
        <v>0</v>
      </c>
      <c r="AJ27" s="74" cm="1">
        <f t="array" ref="AJ27">_xlfn.IFS(K27="Sí sabía",1,K27="No sabía",0)</f>
        <v>1</v>
      </c>
      <c r="AK27" s="74" cm="1">
        <f t="array" ref="AK27">_xlfn.IFS(L27="Muy probable",1,L27="No sé",0.5,L27="Nada probable",0)</f>
        <v>0.5</v>
      </c>
      <c r="AL27" s="74" cm="1">
        <f t="array" ref="AL27">_xlfn.IFS(M27="Le temo a la sanción por no tener la licencia de uso de suelo de mi empresa/ negocio",1,M27="No le temo a la sanción por no tener la licencia de uso de suelo de mi empresa/ negocio",0)</f>
        <v>1</v>
      </c>
      <c r="AM27" s="74" cm="1">
        <f t="array" ref="AM27">_xlfn.IFS(N27="Es más fácil",1,N27="Es igual",0.5,N27="Es más difícil",0)</f>
        <v>0</v>
      </c>
      <c r="AN27" s="74" cm="1">
        <f t="array" ref="AN27">_xlfn.IFS(O27="Pocos",1,O27="Los necesarios (ni muchos ni pocos)",0.5,O27="Muchos",0)</f>
        <v>0.5</v>
      </c>
      <c r="AO27" s="74" cm="1">
        <f t="array" ref="AO27">_xlfn.IFS(P27="Barato",1,P27="Justo (ni caro ni barato)",0.5,P27="Caro",0)</f>
        <v>0</v>
      </c>
      <c r="AP27" s="76" cm="1">
        <f t="array" ref="AP27">_xlfn.IFS(Q27="Menos de 1 hora",1,Q27="Entre 31 minutos y 1 hora",0.9,Q27="Entre 1 y 2 horas",0.8,Q27="Entre 2 y 3 horas",0.7,Q27="Entre 3 y 24 horas",0.6,Q27="Me tomó entre 1 y 3 días",0.5,Q27="Me tomó aproximadamente una semana",0.4,Q27="Me tomó aproximadamente 2 semanas",0.3,Q27="Me tomó aproximadamente 1 mes",0.2,Q27="Me tomó cerca de 2 meses o más",0)</f>
        <v>0.2</v>
      </c>
      <c r="AQ27" s="74" cm="1">
        <f t="array" ref="AQ27">_xlfn.IFS(R27="Poco",1,R27="Normal (ni mucho ni poco)",0.5,R27="Mucho",0)</f>
        <v>0</v>
      </c>
      <c r="AR27" s="74" cm="1">
        <f t="array" ref="AR27">_xlfn.IFS(S27="Satisfecho (a)",1,S27="Normal (ni satisfecho ni insatisfecho)",0.5,S27="Insatisfecho (a)",0)</f>
        <v>0</v>
      </c>
      <c r="AS27" s="74" cm="1">
        <f t="array" ref="AS27">_xlfn.IFS(T27="Todas las personas empresarias reciben el mismo trato",1,T27=" No estoy segura (o)",0.5,T27="Hay personas empresarias que reciben un trato diferente",0)</f>
        <v>0</v>
      </c>
      <c r="AT27" s="74" cm="1">
        <f t="array" ref="AT27">_xlfn.IFS(U27="Es malo",0,U27="Es regular (ni bueno ni malo)",0.5,U27="Es bueno",1)</f>
        <v>0.5</v>
      </c>
      <c r="AU27" s="74" cm="1">
        <f t="array" ref="AU27">_xlfn.IFS(V27="Sí",1,V27="No",0,V27="No sé/no recuerdo",0.5)</f>
        <v>0</v>
      </c>
      <c r="AV27" s="74"/>
      <c r="AW27" s="74" cm="1">
        <f t="array" ref="AW27">_xlfn.IFS(X27="Sí",0,X27="No",1,X27="Prefieron no contestar",0.5)</f>
        <v>0</v>
      </c>
    </row>
    <row r="28" spans="1:49" x14ac:dyDescent="0.2">
      <c r="A28" s="17">
        <v>114459869264</v>
      </c>
      <c r="B28" s="74"/>
      <c r="C28" s="74" t="s">
        <v>624</v>
      </c>
      <c r="D28" s="24"/>
      <c r="E28" s="24" t="s">
        <v>624</v>
      </c>
      <c r="F28" s="20"/>
      <c r="G28" s="8" t="s">
        <v>624</v>
      </c>
      <c r="H28" s="8" t="s">
        <v>624</v>
      </c>
      <c r="I28" s="70" t="s">
        <v>624</v>
      </c>
      <c r="J28" s="74" t="s">
        <v>624</v>
      </c>
      <c r="K28" s="8" t="s">
        <v>624</v>
      </c>
      <c r="L28" s="8" t="s">
        <v>624</v>
      </c>
      <c r="M28" s="74" t="s">
        <v>624</v>
      </c>
      <c r="N28" s="74" t="s">
        <v>624</v>
      </c>
      <c r="O28" s="74" t="s">
        <v>624</v>
      </c>
      <c r="P28" s="74" t="s">
        <v>624</v>
      </c>
      <c r="Q28" s="74" t="s">
        <v>624</v>
      </c>
      <c r="R28" s="8" t="s">
        <v>624</v>
      </c>
      <c r="S28" s="74" t="s">
        <v>624</v>
      </c>
      <c r="T28" s="74"/>
      <c r="U28" s="74" t="s">
        <v>624</v>
      </c>
      <c r="V28" s="74" t="s">
        <v>624</v>
      </c>
      <c r="W28" s="74" t="s">
        <v>624</v>
      </c>
      <c r="X28" s="8"/>
      <c r="Z28" s="17">
        <v>114459869264</v>
      </c>
      <c r="AA28" s="74"/>
      <c r="AB28" s="74" t="e" cm="1">
        <f t="array" ref="AB28">_xlfn.IFS(C28="Fue fácil",1,C28="Más o menos (ni fácil ni difícil)",0.5,C28="Fue difícil",0)</f>
        <v>#N/A</v>
      </c>
      <c r="AC28" s="74" t="e" cm="1">
        <f t="array" ref="AC28">_xlfn.IFS(D28="Sí",1,D28="No",0)</f>
        <v>#N/A</v>
      </c>
      <c r="AD28" s="74" t="e" cm="1">
        <f t="array" ref="AD28">_xlfn.IFS(E28="Sí las conozco",1,E28="No las conozco",0)</f>
        <v>#N/A</v>
      </c>
      <c r="AE28" s="74" t="e" cm="1">
        <f t="array" ref="AE28">_xlfn.IFS(F28="No teníamos pensado hacer el trámite",0,F28="Sí teníamos pensado hacer el trámite",1)</f>
        <v>#N/A</v>
      </c>
      <c r="AF28" s="74" t="e" cm="1">
        <f t="array" ref="AF28">_xlfn.IFS(G28="Sí",1,G28="No",0)</f>
        <v>#N/A</v>
      </c>
      <c r="AG28" s="74" t="e" cm="1">
        <f t="array" ref="AG28">_xlfn.IFS(H28="Es fácil",1,H28="Más o menos (no es ni fácil ni difícil)",0.5,H28="Es difícil",0)</f>
        <v>#N/A</v>
      </c>
      <c r="AH28" s="74" t="e" cm="1">
        <f t="array" ref="AH28">_xlfn.IFS(I28="Cuando realicé el trámite para obtener la licencia de uso de suelo en este municipio sí recibí toda la orientación que necesité para poder concluir el trámite",1,I28="Cuando realicé el trámite para obtener la licencia de uso de suelo en este municipio no recibí toda la orientación que necesité para poder concluir el trámite",0)</f>
        <v>#N/A</v>
      </c>
      <c r="AI28" s="74" t="e" cm="1">
        <f t="array" ref="AI28">_xlfn.IFS(J28="Sí tienen la capacitación y los conocimientos suficientes para atender a las y los ciudadanos",1,J28="No tienen la capacitación ni los conocimientos suficientes para atender a las y los ciudadanos",0)</f>
        <v>#N/A</v>
      </c>
      <c r="AJ28" s="74" t="e" cm="1">
        <f t="array" ref="AJ28">_xlfn.IFS(K28="Sí sabía",1,K28="No sabía",0)</f>
        <v>#N/A</v>
      </c>
      <c r="AK28" s="74" t="e" cm="1">
        <f t="array" ref="AK28">_xlfn.IFS(L28="Muy probable",1,L28="No sé",0.5,L28="Nada probable",0)</f>
        <v>#N/A</v>
      </c>
      <c r="AL28" s="74" t="e" cm="1">
        <f t="array" ref="AL28">_xlfn.IFS(M28="Le temo a la sanción por no tener la licencia de uso de suelo de mi empresa/ negocio",1,M28="No le temo a la sanción por no tener la licencia de uso de suelo de mi empresa/ negocio",0)</f>
        <v>#N/A</v>
      </c>
      <c r="AM28" s="74" t="e" cm="1">
        <f t="array" ref="AM28">_xlfn.IFS(N28="Es más fácil",1,N28="Es igual",0.5,N28="Es más difícil",0)</f>
        <v>#N/A</v>
      </c>
      <c r="AN28" s="74" t="e" cm="1">
        <f t="array" ref="AN28">_xlfn.IFS(O28="Pocos",1,O28="Los necesarios (ni muchos ni pocos)",0.5,O28="Muchos",0)</f>
        <v>#N/A</v>
      </c>
      <c r="AO28" s="74" t="e" cm="1">
        <f t="array" ref="AO28">_xlfn.IFS(P28="Barato",1,P28="Justo (ni caro ni barato)",0.5,P28="Caro",0)</f>
        <v>#N/A</v>
      </c>
      <c r="AP28" s="76" t="e" cm="1">
        <f t="array" ref="AP28">_xlfn.IFS(Q28="Menos de 1 hora",1,Q28="Entre 31 minutos y 1 hora",0.9,Q28="Entre 1 y 2 horas",0.8,Q28="Entre 2 y 3 horas",0.7,Q28="Entre 3 y 24 horas",0.6,Q28="Me tomó entre 1 y 3 días",0.5,Q28="Me tomó aproximadamente una semana",0.4,Q28="Me tomó aproximadamente 2 semanas",0.3,Q28="Me tomó aproximadamente 1 mes",0.2,Q28="Me tomó cerca de 2 meses o más",0)</f>
        <v>#N/A</v>
      </c>
      <c r="AQ28" s="74" t="e" cm="1">
        <f t="array" ref="AQ28">_xlfn.IFS(R28="Poco",1,R28="Normal (ni mucho ni poco)",0.5,R28="Mucho",0)</f>
        <v>#N/A</v>
      </c>
      <c r="AR28" s="74" t="e" cm="1">
        <f t="array" ref="AR28">_xlfn.IFS(S28="Satisfecho (a)",1,S28="Normal (ni satisfecho ni insatisfecho)",0.5,S28="Insatisfecho (a)",0)</f>
        <v>#N/A</v>
      </c>
      <c r="AS28" s="74" t="e" cm="1">
        <f t="array" ref="AS28">_xlfn.IFS(T28="Todas las personas empresarias reciben el mismo trato",1,T28=" No estoy segura (o)",0.5,T28="Hay personas empresarias que reciben un trato diferente",0)</f>
        <v>#N/A</v>
      </c>
      <c r="AT28" s="74" t="e" cm="1">
        <f t="array" ref="AT28">_xlfn.IFS(U28="Es malo",0,U28="Es regular (ni bueno ni malo)",0.5,U28="Es bueno",1)</f>
        <v>#N/A</v>
      </c>
      <c r="AU28" s="74" t="e" cm="1">
        <f t="array" ref="AU28">_xlfn.IFS(V28="Sí",1,V28="No",0,V28="No sé/no recuerdo",0.5)</f>
        <v>#N/A</v>
      </c>
      <c r="AV28" s="74" t="e" cm="1">
        <f t="array" ref="AV28">_xlfn.IFS(W28=" Insatisfecho (a)",0,W28="Normal [ni satisfecho (a) ni insatisfecho (a)]",0.5,W28="Satisfecho (a)",1)</f>
        <v>#N/A</v>
      </c>
      <c r="AW28" s="74" t="e" cm="1">
        <f t="array" ref="AW28">_xlfn.IFS(X28="Sí",0,X28="No",1,X28="Prefieron no contestar",0.5)</f>
        <v>#N/A</v>
      </c>
    </row>
    <row r="29" spans="1:49" x14ac:dyDescent="0.2">
      <c r="A29" s="17">
        <v>114459731421</v>
      </c>
      <c r="B29" s="74"/>
      <c r="C29" s="74" t="s">
        <v>624</v>
      </c>
      <c r="D29" s="24"/>
      <c r="E29" s="24" t="s">
        <v>624</v>
      </c>
      <c r="F29" s="20"/>
      <c r="G29" s="8" t="s">
        <v>624</v>
      </c>
      <c r="H29" s="8" t="s">
        <v>624</v>
      </c>
      <c r="I29" s="70" t="s">
        <v>624</v>
      </c>
      <c r="J29" s="74" t="s">
        <v>624</v>
      </c>
      <c r="K29" s="8" t="s">
        <v>624</v>
      </c>
      <c r="L29" s="8" t="s">
        <v>624</v>
      </c>
      <c r="M29" s="74" t="s">
        <v>624</v>
      </c>
      <c r="N29" s="74" t="s">
        <v>624</v>
      </c>
      <c r="O29" s="74" t="s">
        <v>624</v>
      </c>
      <c r="P29" s="74" t="s">
        <v>624</v>
      </c>
      <c r="Q29" s="74" t="s">
        <v>624</v>
      </c>
      <c r="R29" s="8" t="s">
        <v>624</v>
      </c>
      <c r="S29" s="74" t="s">
        <v>624</v>
      </c>
      <c r="T29" s="74"/>
      <c r="U29" s="74" t="s">
        <v>624</v>
      </c>
      <c r="V29" s="74" t="s">
        <v>624</v>
      </c>
      <c r="W29" s="74" t="s">
        <v>624</v>
      </c>
      <c r="X29" s="8"/>
      <c r="Z29" s="17">
        <v>114459731421</v>
      </c>
      <c r="AA29" s="74"/>
      <c r="AB29" s="74" t="e" cm="1">
        <f t="array" ref="AB29">_xlfn.IFS(C29="Fue fácil",1,C29="Más o menos (ni fácil ni difícil)",0.5,C29="Fue difícil",0)</f>
        <v>#N/A</v>
      </c>
      <c r="AC29" s="74" t="e" cm="1">
        <f t="array" ref="AC29">_xlfn.IFS(D29="Sí",1,D29="No",0)</f>
        <v>#N/A</v>
      </c>
      <c r="AD29" s="74" t="e" cm="1">
        <f t="array" ref="AD29">_xlfn.IFS(E29="Sí las conozco",1,E29="No las conozco",0)</f>
        <v>#N/A</v>
      </c>
      <c r="AE29" s="74" t="e" cm="1">
        <f t="array" ref="AE29">_xlfn.IFS(F29="No teníamos pensado hacer el trámite",0,F29="Sí teníamos pensado hacer el trámite",1)</f>
        <v>#N/A</v>
      </c>
      <c r="AF29" s="74" t="e" cm="1">
        <f t="array" ref="AF29">_xlfn.IFS(G29="Sí",1,G29="No",0)</f>
        <v>#N/A</v>
      </c>
      <c r="AG29" s="74" t="e" cm="1">
        <f t="array" ref="AG29">_xlfn.IFS(H29="Es fácil",1,H29="Más o menos (no es ni fácil ni difícil)",0.5,H29="Es difícil",0)</f>
        <v>#N/A</v>
      </c>
      <c r="AH29" s="74" t="e" cm="1">
        <f t="array" ref="AH29">_xlfn.IFS(I29="Cuando realicé el trámite para obtener la licencia de uso de suelo en este municipio sí recibí toda la orientación que necesité para poder concluir el trámite",1,I29="Cuando realicé el trámite para obtener la licencia de uso de suelo en este municipio no recibí toda la orientación que necesité para poder concluir el trámite",0)</f>
        <v>#N/A</v>
      </c>
      <c r="AI29" s="74" t="e" cm="1">
        <f t="array" ref="AI29">_xlfn.IFS(J29="Sí tienen la capacitación y los conocimientos suficientes para atender a las y los ciudadanos",1,J29="No tienen la capacitación ni los conocimientos suficientes para atender a las y los ciudadanos",0)</f>
        <v>#N/A</v>
      </c>
      <c r="AJ29" s="74" t="e" cm="1">
        <f t="array" ref="AJ29">_xlfn.IFS(K29="Sí sabía",1,K29="No sabía",0)</f>
        <v>#N/A</v>
      </c>
      <c r="AK29" s="74" t="e" cm="1">
        <f t="array" ref="AK29">_xlfn.IFS(L29="Muy probable",1,L29="No sé",0.5,L29="Nada probable",0)</f>
        <v>#N/A</v>
      </c>
      <c r="AL29" s="74" t="e" cm="1">
        <f t="array" ref="AL29">_xlfn.IFS(M29="Le temo a la sanción por no tener la licencia de uso de suelo de mi empresa/ negocio",1,M29="No le temo a la sanción por no tener la licencia de uso de suelo de mi empresa/ negocio",0)</f>
        <v>#N/A</v>
      </c>
      <c r="AM29" s="74" t="e" cm="1">
        <f t="array" ref="AM29">_xlfn.IFS(N29="Es más fácil",1,N29="Es igual",0.5,N29="Es más difícil",0)</f>
        <v>#N/A</v>
      </c>
      <c r="AN29" s="74" t="e" cm="1">
        <f t="array" ref="AN29">_xlfn.IFS(O29="Pocos",1,O29="Los necesarios (ni muchos ni pocos)",0.5,O29="Muchos",0)</f>
        <v>#N/A</v>
      </c>
      <c r="AO29" s="74" t="e" cm="1">
        <f t="array" ref="AO29">_xlfn.IFS(P29="Barato",1,P29="Justo (ni caro ni barato)",0.5,P29="Caro",0)</f>
        <v>#N/A</v>
      </c>
      <c r="AP29" s="76" t="e" cm="1">
        <f t="array" ref="AP29">_xlfn.IFS(Q29="Menos de 1 hora",1,Q29="Entre 31 minutos y 1 hora",0.9,Q29="Entre 1 y 2 horas",0.8,Q29="Entre 2 y 3 horas",0.7,Q29="Entre 3 y 24 horas",0.6,Q29="Me tomó entre 1 y 3 días",0.5,Q29="Me tomó aproximadamente una semana",0.4,Q29="Me tomó aproximadamente 2 semanas",0.3,Q29="Me tomó aproximadamente 1 mes",0.2,Q29="Me tomó cerca de 2 meses o más",0)</f>
        <v>#N/A</v>
      </c>
      <c r="AQ29" s="74" t="e" cm="1">
        <f t="array" ref="AQ29">_xlfn.IFS(R29="Poco",1,R29="Normal (ni mucho ni poco)",0.5,R29="Mucho",0)</f>
        <v>#N/A</v>
      </c>
      <c r="AR29" s="74" t="e" cm="1">
        <f t="array" ref="AR29">_xlfn.IFS(S29="Satisfecho (a)",1,S29="Normal (ni satisfecho ni insatisfecho)",0.5,S29="Insatisfecho (a)",0)</f>
        <v>#N/A</v>
      </c>
      <c r="AS29" s="74" t="e" cm="1">
        <f t="array" ref="AS29">_xlfn.IFS(T29="Todas las personas empresarias reciben el mismo trato",1,T29=" No estoy segura (o)",0.5,T29="Hay personas empresarias que reciben un trato diferente",0)</f>
        <v>#N/A</v>
      </c>
      <c r="AT29" s="74" t="e" cm="1">
        <f t="array" ref="AT29">_xlfn.IFS(U29="Es malo",0,U29="Es regular (ni bueno ni malo)",0.5,U29="Es bueno",1)</f>
        <v>#N/A</v>
      </c>
      <c r="AU29" s="74" t="e" cm="1">
        <f t="array" ref="AU29">_xlfn.IFS(V29="Sí",1,V29="No",0,V29="No sé/no recuerdo",0.5)</f>
        <v>#N/A</v>
      </c>
      <c r="AV29" s="74" t="e" cm="1">
        <f t="array" ref="AV29">_xlfn.IFS(W29=" Insatisfecho (a)",0,W29="Normal [ni satisfecho (a) ni insatisfecho (a)]",0.5,W29="Satisfecho (a)",1)</f>
        <v>#N/A</v>
      </c>
      <c r="AW29" s="74" t="e" cm="1">
        <f t="array" ref="AW29">_xlfn.IFS(X29="Sí",0,X29="No",1,X29="Prefieron no contestar",0.5)</f>
        <v>#N/A</v>
      </c>
    </row>
    <row r="30" spans="1:49" x14ac:dyDescent="0.2">
      <c r="A30" s="17">
        <v>114459683759</v>
      </c>
      <c r="B30" s="74" t="s">
        <v>10</v>
      </c>
      <c r="C30" s="74" t="s">
        <v>173</v>
      </c>
      <c r="D30" s="24" t="s">
        <v>86</v>
      </c>
      <c r="E30" s="24" t="s">
        <v>73</v>
      </c>
      <c r="F30" s="20" t="s">
        <v>1453</v>
      </c>
      <c r="G30" s="8" t="s">
        <v>86</v>
      </c>
      <c r="H30" s="8" t="s">
        <v>89</v>
      </c>
      <c r="I30" s="70" t="s">
        <v>1744</v>
      </c>
      <c r="J30" s="74" t="s">
        <v>1427</v>
      </c>
      <c r="K30" s="8" t="s">
        <v>1429</v>
      </c>
      <c r="L30" s="8" t="s">
        <v>94</v>
      </c>
      <c r="M30" s="74" t="s">
        <v>1745</v>
      </c>
      <c r="N30" s="74" t="s">
        <v>101</v>
      </c>
      <c r="O30" s="74" t="s">
        <v>104</v>
      </c>
      <c r="P30" s="74" t="s">
        <v>106</v>
      </c>
      <c r="Q30" s="74" t="s">
        <v>1438</v>
      </c>
      <c r="R30" s="8" t="s">
        <v>116</v>
      </c>
      <c r="S30" s="74" t="s">
        <v>1447</v>
      </c>
      <c r="T30" s="74" t="s">
        <v>1470</v>
      </c>
      <c r="U30" s="74" t="s">
        <v>130</v>
      </c>
      <c r="V30" s="74" t="s">
        <v>86</v>
      </c>
      <c r="W30" s="74" t="s">
        <v>624</v>
      </c>
      <c r="X30" s="8" t="s">
        <v>86</v>
      </c>
      <c r="Z30" s="17">
        <v>114459683759</v>
      </c>
      <c r="AA30" s="74" t="s">
        <v>10</v>
      </c>
      <c r="AB30" s="74" cm="1">
        <f t="array" ref="AB30">_xlfn.IFS(C30="Fue fácil",1,C30="Más o menos (ni fácil ni difícil)",0.5,C30="Fue difícil",0)</f>
        <v>0</v>
      </c>
      <c r="AC30" s="74" cm="1">
        <f t="array" ref="AC30">_xlfn.IFS(D30="Sí",1,D30="No",0)</f>
        <v>0</v>
      </c>
      <c r="AD30" s="74" cm="1">
        <f t="array" ref="AD30">_xlfn.IFS(E30="Sí las conozco",1,E30="No las conozco",0)</f>
        <v>1</v>
      </c>
      <c r="AE30" s="74" cm="1">
        <f t="array" ref="AE30">_xlfn.IFS(F30="No teníamos pensado hacer el trámite",0,F30="Sí teníamos pensado hacer el trámite",1)</f>
        <v>1</v>
      </c>
      <c r="AF30" s="74" cm="1">
        <f t="array" ref="AF30">_xlfn.IFS(G30="Sí",1,G30="No",0)</f>
        <v>0</v>
      </c>
      <c r="AG30" s="74" cm="1">
        <f t="array" ref="AG30">_xlfn.IFS(H30="Es fácil",1,H30="Más o menos (no es ni fácil ni difícil)",0.5,H30="Es difícil",0)</f>
        <v>0</v>
      </c>
      <c r="AH30" s="74" cm="1">
        <f t="array" ref="AH30">_xlfn.IFS(I30="Cuando realicé el trámite para obtener la licencia de uso de suelo en este municipio sí recibí toda la orientación que necesité para poder concluir el trámite",1,I30="Cuando realicé el trámite para obtener la licencia de uso de suelo en este municipio no recibí toda la orientación que necesité para poder concluir el trámite",0)</f>
        <v>0</v>
      </c>
      <c r="AI30" s="74" cm="1">
        <f t="array" ref="AI30">_xlfn.IFS(J30="Sí tienen la capacitación y los conocimientos suficientes para atender a las y los ciudadanos",1,J30="No tienen la capacitación ni los conocimientos suficientes para atender a las y los ciudadanos",0)</f>
        <v>0</v>
      </c>
      <c r="AJ30" s="74" cm="1">
        <f t="array" ref="AJ30">_xlfn.IFS(K30="Sí sabía",1,K30="No sabía",0)</f>
        <v>0</v>
      </c>
      <c r="AK30" s="74" cm="1">
        <f t="array" ref="AK30">_xlfn.IFS(L30="Muy probable",1,L30="No sé",0.5,L30="Nada probable",0)</f>
        <v>1</v>
      </c>
      <c r="AL30" s="74" cm="1">
        <f t="array" ref="AL30">_xlfn.IFS(M30="Le temo a la sanción por no tener la licencia de uso de suelo de mi empresa/ negocio",1,M30="No le temo a la sanción por no tener la licencia de uso de suelo de mi empresa/ negocio",0)</f>
        <v>1</v>
      </c>
      <c r="AM30" s="74" cm="1">
        <f t="array" ref="AM30">_xlfn.IFS(N30="Es más fácil",1,N30="Es igual",0.5,N30="Es más difícil",0)</f>
        <v>0</v>
      </c>
      <c r="AN30" s="74" cm="1">
        <f t="array" ref="AN30">_xlfn.IFS(O30="Pocos",1,O30="Los necesarios (ni muchos ni pocos)",0.5,O30="Muchos",0)</f>
        <v>0</v>
      </c>
      <c r="AO30" s="74" cm="1">
        <f t="array" ref="AO30">_xlfn.IFS(P30="Barato",1,P30="Justo (ni caro ni barato)",0.5,P30="Caro",0)</f>
        <v>0.5</v>
      </c>
      <c r="AP30" s="76" cm="1">
        <f t="array" ref="AP30">_xlfn.IFS(Q30="Menos de 1 hora",1,Q30="Entre 31 minutos y 1 hora",0.9,Q30="Entre 1 y 2 horas",0.8,Q30="Entre 2 y 3 horas",0.7,Q30="Entre 3 y 24 horas",0.6,Q30="Me tomó entre 1 y 3 días",0.5,Q30="Me tomó aproximadamente una semana",0.4,Q30="Me tomó aproximadamente 2 semanas",0.3,Q30="Me tomó aproximadamente 1 mes",0.2,Q30="Me tomó cerca de 2 meses o más",0)</f>
        <v>0</v>
      </c>
      <c r="AQ30" s="74" cm="1">
        <f t="array" ref="AQ30">_xlfn.IFS(R30="Poco",1,R30="Normal (ni mucho ni poco)",0.5,R30="Mucho",0)</f>
        <v>0</v>
      </c>
      <c r="AR30" s="74" cm="1">
        <f t="array" ref="AR30">_xlfn.IFS(S30="Satisfecho (a)",1,S30="Normal (ni satisfecho ni insatisfecho)",0.5,S30="Insatisfecho (a)",0)</f>
        <v>0</v>
      </c>
      <c r="AS30" s="74" cm="1">
        <f t="array" ref="AS30">_xlfn.IFS(T30="Todas las personas empresarias reciben el mismo trato",1,T30=" No estoy segura (o)",0.5,T30="Hay personas empresarias que reciben un trato diferente",0)</f>
        <v>1</v>
      </c>
      <c r="AT30" s="74" cm="1">
        <f t="array" ref="AT30">_xlfn.IFS(U30="Es malo",0,U30="Es regular (ni bueno ni malo)",0.5,U30="Es bueno",1)</f>
        <v>0</v>
      </c>
      <c r="AU30" s="74" cm="1">
        <f t="array" ref="AU30">_xlfn.IFS(V30="Sí",1,V30="No",0,V30="No sé/no recuerdo",0.5)</f>
        <v>0</v>
      </c>
      <c r="AV30" s="74"/>
      <c r="AW30" s="74" cm="1">
        <f t="array" ref="AW30">_xlfn.IFS(X30="Sí",0,X30="No",1,X30="Prefieron no contestar",0.5)</f>
        <v>1</v>
      </c>
    </row>
    <row r="31" spans="1:49" x14ac:dyDescent="0.2">
      <c r="A31" s="17">
        <v>114459584570</v>
      </c>
      <c r="B31" s="74"/>
      <c r="C31" s="74" t="s">
        <v>624</v>
      </c>
      <c r="D31" s="24"/>
      <c r="E31" s="24" t="s">
        <v>624</v>
      </c>
      <c r="F31" s="20"/>
      <c r="G31" s="8" t="s">
        <v>624</v>
      </c>
      <c r="H31" s="8" t="s">
        <v>624</v>
      </c>
      <c r="I31" s="70" t="s">
        <v>624</v>
      </c>
      <c r="J31" s="74" t="s">
        <v>624</v>
      </c>
      <c r="K31" s="8" t="s">
        <v>624</v>
      </c>
      <c r="L31" s="8" t="s">
        <v>624</v>
      </c>
      <c r="M31" s="74" t="s">
        <v>624</v>
      </c>
      <c r="N31" s="74" t="s">
        <v>624</v>
      </c>
      <c r="O31" s="74" t="s">
        <v>624</v>
      </c>
      <c r="P31" s="74" t="s">
        <v>624</v>
      </c>
      <c r="Q31" s="74" t="s">
        <v>624</v>
      </c>
      <c r="R31" s="8" t="s">
        <v>624</v>
      </c>
      <c r="S31" s="74" t="s">
        <v>624</v>
      </c>
      <c r="T31" s="74"/>
      <c r="U31" s="74" t="s">
        <v>624</v>
      </c>
      <c r="V31" s="74" t="s">
        <v>624</v>
      </c>
      <c r="W31" s="74" t="s">
        <v>624</v>
      </c>
      <c r="X31" s="8"/>
      <c r="Z31" s="17">
        <v>114459584570</v>
      </c>
      <c r="AA31" s="74"/>
      <c r="AB31" s="74" t="e" cm="1">
        <f t="array" ref="AB31">_xlfn.IFS(C31="Fue fácil",1,C31="Más o menos (ni fácil ni difícil)",0.5,C31="Fue difícil",0)</f>
        <v>#N/A</v>
      </c>
      <c r="AC31" s="74" t="e" cm="1">
        <f t="array" ref="AC31">_xlfn.IFS(D31="Sí",1,D31="No",0)</f>
        <v>#N/A</v>
      </c>
      <c r="AD31" s="74" t="e" cm="1">
        <f t="array" ref="AD31">_xlfn.IFS(E31="Sí las conozco",1,E31="No las conozco",0)</f>
        <v>#N/A</v>
      </c>
      <c r="AE31" s="74" t="e" cm="1">
        <f t="array" ref="AE31">_xlfn.IFS(F31="No teníamos pensado hacer el trámite",0,F31="Sí teníamos pensado hacer el trámite",1)</f>
        <v>#N/A</v>
      </c>
      <c r="AF31" s="74" t="e" cm="1">
        <f t="array" ref="AF31">_xlfn.IFS(G31="Sí",1,G31="No",0)</f>
        <v>#N/A</v>
      </c>
      <c r="AG31" s="74" t="e" cm="1">
        <f t="array" ref="AG31">_xlfn.IFS(H31="Es fácil",1,H31="Más o menos (no es ni fácil ni difícil)",0.5,H31="Es difícil",0)</f>
        <v>#N/A</v>
      </c>
      <c r="AH31" s="74" t="e" cm="1">
        <f t="array" ref="AH31">_xlfn.IFS(I31="Cuando realicé el trámite para obtener la licencia de uso de suelo en este municipio sí recibí toda la orientación que necesité para poder concluir el trámite",1,I31="Cuando realicé el trámite para obtener la licencia de uso de suelo en este municipio no recibí toda la orientación que necesité para poder concluir el trámite",0)</f>
        <v>#N/A</v>
      </c>
      <c r="AI31" s="74" t="e" cm="1">
        <f t="array" ref="AI31">_xlfn.IFS(J31="Sí tienen la capacitación y los conocimientos suficientes para atender a las y los ciudadanos",1,J31="No tienen la capacitación ni los conocimientos suficientes para atender a las y los ciudadanos",0)</f>
        <v>#N/A</v>
      </c>
      <c r="AJ31" s="74" t="e" cm="1">
        <f t="array" ref="AJ31">_xlfn.IFS(K31="Sí sabía",1,K31="No sabía",0)</f>
        <v>#N/A</v>
      </c>
      <c r="AK31" s="74" t="e" cm="1">
        <f t="array" ref="AK31">_xlfn.IFS(L31="Muy probable",1,L31="No sé",0.5,L31="Nada probable",0)</f>
        <v>#N/A</v>
      </c>
      <c r="AL31" s="74" t="e" cm="1">
        <f t="array" ref="AL31">_xlfn.IFS(M31="Le temo a la sanción por no tener la licencia de uso de suelo de mi empresa/ negocio",1,M31="No le temo a la sanción por no tener la licencia de uso de suelo de mi empresa/ negocio",0)</f>
        <v>#N/A</v>
      </c>
      <c r="AM31" s="74" t="e" cm="1">
        <f t="array" ref="AM31">_xlfn.IFS(N31="Es más fácil",1,N31="Es igual",0.5,N31="Es más difícil",0)</f>
        <v>#N/A</v>
      </c>
      <c r="AN31" s="74" t="e" cm="1">
        <f t="array" ref="AN31">_xlfn.IFS(O31="Pocos",1,O31="Los necesarios (ni muchos ni pocos)",0.5,O31="Muchos",0)</f>
        <v>#N/A</v>
      </c>
      <c r="AO31" s="74" t="e" cm="1">
        <f t="array" ref="AO31">_xlfn.IFS(P31="Barato",1,P31="Justo (ni caro ni barato)",0.5,P31="Caro",0)</f>
        <v>#N/A</v>
      </c>
      <c r="AP31" s="76" t="e" cm="1">
        <f t="array" ref="AP31">_xlfn.IFS(Q31="Menos de 1 hora",1,Q31="Entre 31 minutos y 1 hora",0.9,Q31="Entre 1 y 2 horas",0.8,Q31="Entre 2 y 3 horas",0.7,Q31="Entre 3 y 24 horas",0.6,Q31="Me tomó entre 1 y 3 días",0.5,Q31="Me tomó aproximadamente una semana",0.4,Q31="Me tomó aproximadamente 2 semanas",0.3,Q31="Me tomó aproximadamente 1 mes",0.2,Q31="Me tomó cerca de 2 meses o más",0)</f>
        <v>#N/A</v>
      </c>
      <c r="AQ31" s="74" t="e" cm="1">
        <f t="array" ref="AQ31">_xlfn.IFS(R31="Poco",1,R31="Normal (ni mucho ni poco)",0.5,R31="Mucho",0)</f>
        <v>#N/A</v>
      </c>
      <c r="AR31" s="74" t="e" cm="1">
        <f t="array" ref="AR31">_xlfn.IFS(S31="Satisfecho (a)",1,S31="Normal (ni satisfecho ni insatisfecho)",0.5,S31="Insatisfecho (a)",0)</f>
        <v>#N/A</v>
      </c>
      <c r="AS31" s="74" t="e" cm="1">
        <f t="array" ref="AS31">_xlfn.IFS(T31="Todas las personas empresarias reciben el mismo trato",1,T31=" No estoy segura (o)",0.5,T31="Hay personas empresarias que reciben un trato diferente",0)</f>
        <v>#N/A</v>
      </c>
      <c r="AT31" s="74" t="e" cm="1">
        <f t="array" ref="AT31">_xlfn.IFS(U31="Es malo",0,U31="Es regular (ni bueno ni malo)",0.5,U31="Es bueno",1)</f>
        <v>#N/A</v>
      </c>
      <c r="AU31" s="74" t="e" cm="1">
        <f t="array" ref="AU31">_xlfn.IFS(V31="Sí",1,V31="No",0,V31="No sé/no recuerdo",0.5)</f>
        <v>#N/A</v>
      </c>
      <c r="AV31" s="74" t="e" cm="1">
        <f t="array" ref="AV31">_xlfn.IFS(W31=" Insatisfecho (a)",0,W31="Normal [ni satisfecho (a) ni insatisfecho (a)]",0.5,W31="Satisfecho (a)",1)</f>
        <v>#N/A</v>
      </c>
      <c r="AW31" s="74" t="e" cm="1">
        <f t="array" ref="AW31">_xlfn.IFS(X31="Sí",0,X31="No",1,X31="Prefieron no contestar",0.5)</f>
        <v>#N/A</v>
      </c>
    </row>
    <row r="32" spans="1:49" x14ac:dyDescent="0.2">
      <c r="A32" s="17">
        <v>114458428294</v>
      </c>
      <c r="B32" s="74"/>
      <c r="C32" s="74" t="s">
        <v>624</v>
      </c>
      <c r="D32" s="24"/>
      <c r="E32" s="24" t="s">
        <v>624</v>
      </c>
      <c r="F32" s="20"/>
      <c r="G32" s="8" t="s">
        <v>624</v>
      </c>
      <c r="H32" s="8" t="s">
        <v>624</v>
      </c>
      <c r="I32" s="70" t="s">
        <v>624</v>
      </c>
      <c r="J32" s="74" t="s">
        <v>624</v>
      </c>
      <c r="K32" s="8" t="s">
        <v>624</v>
      </c>
      <c r="L32" s="8" t="s">
        <v>624</v>
      </c>
      <c r="M32" s="74" t="s">
        <v>624</v>
      </c>
      <c r="N32" s="74" t="s">
        <v>624</v>
      </c>
      <c r="O32" s="74" t="s">
        <v>624</v>
      </c>
      <c r="P32" s="74" t="s">
        <v>624</v>
      </c>
      <c r="Q32" s="74" t="s">
        <v>624</v>
      </c>
      <c r="R32" s="8" t="s">
        <v>624</v>
      </c>
      <c r="S32" s="74" t="s">
        <v>624</v>
      </c>
      <c r="T32" s="74"/>
      <c r="U32" s="74" t="s">
        <v>624</v>
      </c>
      <c r="V32" s="74" t="s">
        <v>624</v>
      </c>
      <c r="W32" s="74" t="s">
        <v>624</v>
      </c>
      <c r="X32" s="8"/>
      <c r="Z32" s="17">
        <v>114458428294</v>
      </c>
      <c r="AA32" s="74"/>
      <c r="AB32" s="74" t="e" cm="1">
        <f t="array" ref="AB32">_xlfn.IFS(C32="Fue fácil",1,C32="Más o menos (ni fácil ni difícil)",0.5,C32="Fue difícil",0)</f>
        <v>#N/A</v>
      </c>
      <c r="AC32" s="74" t="e" cm="1">
        <f t="array" ref="AC32">_xlfn.IFS(D32="Sí",1,D32="No",0)</f>
        <v>#N/A</v>
      </c>
      <c r="AD32" s="74" t="e" cm="1">
        <f t="array" ref="AD32">_xlfn.IFS(E32="Sí las conozco",1,E32="No las conozco",0)</f>
        <v>#N/A</v>
      </c>
      <c r="AE32" s="74" t="e" cm="1">
        <f t="array" ref="AE32">_xlfn.IFS(F32="No teníamos pensado hacer el trámite",0,F32="Sí teníamos pensado hacer el trámite",1)</f>
        <v>#N/A</v>
      </c>
      <c r="AF32" s="74" t="e" cm="1">
        <f t="array" ref="AF32">_xlfn.IFS(G32="Sí",1,G32="No",0)</f>
        <v>#N/A</v>
      </c>
      <c r="AG32" s="74" t="e" cm="1">
        <f t="array" ref="AG32">_xlfn.IFS(H32="Es fácil",1,H32="Más o menos (no es ni fácil ni difícil)",0.5,H32="Es difícil",0)</f>
        <v>#N/A</v>
      </c>
      <c r="AH32" s="74" t="e" cm="1">
        <f t="array" ref="AH32">_xlfn.IFS(I32="Cuando realicé el trámite para obtener la licencia de uso de suelo en este municipio sí recibí toda la orientación que necesité para poder concluir el trámite",1,I32="Cuando realicé el trámite para obtener la licencia de uso de suelo en este municipio no recibí toda la orientación que necesité para poder concluir el trámite",0)</f>
        <v>#N/A</v>
      </c>
      <c r="AI32" s="74" t="e" cm="1">
        <f t="array" ref="AI32">_xlfn.IFS(J32="Sí tienen la capacitación y los conocimientos suficientes para atender a las y los ciudadanos",1,J32="No tienen la capacitación ni los conocimientos suficientes para atender a las y los ciudadanos",0)</f>
        <v>#N/A</v>
      </c>
      <c r="AJ32" s="74" t="e" cm="1">
        <f t="array" ref="AJ32">_xlfn.IFS(K32="Sí sabía",1,K32="No sabía",0)</f>
        <v>#N/A</v>
      </c>
      <c r="AK32" s="74" t="e" cm="1">
        <f t="array" ref="AK32">_xlfn.IFS(L32="Muy probable",1,L32="No sé",0.5,L32="Nada probable",0)</f>
        <v>#N/A</v>
      </c>
      <c r="AL32" s="74" t="e" cm="1">
        <f t="array" ref="AL32">_xlfn.IFS(M32="Le temo a la sanción por no tener la licencia de uso de suelo de mi empresa/ negocio",1,M32="No le temo a la sanción por no tener la licencia de uso de suelo de mi empresa/ negocio",0)</f>
        <v>#N/A</v>
      </c>
      <c r="AM32" s="74" t="e" cm="1">
        <f t="array" ref="AM32">_xlfn.IFS(N32="Es más fácil",1,N32="Es igual",0.5,N32="Es más difícil",0)</f>
        <v>#N/A</v>
      </c>
      <c r="AN32" s="74" t="e" cm="1">
        <f t="array" ref="AN32">_xlfn.IFS(O32="Pocos",1,O32="Los necesarios (ni muchos ni pocos)",0.5,O32="Muchos",0)</f>
        <v>#N/A</v>
      </c>
      <c r="AO32" s="74" t="e" cm="1">
        <f t="array" ref="AO32">_xlfn.IFS(P32="Barato",1,P32="Justo (ni caro ni barato)",0.5,P32="Caro",0)</f>
        <v>#N/A</v>
      </c>
      <c r="AP32" s="76" t="e" cm="1">
        <f t="array" ref="AP32">_xlfn.IFS(Q32="Menos de 1 hora",1,Q32="Entre 31 minutos y 1 hora",0.9,Q32="Entre 1 y 2 horas",0.8,Q32="Entre 2 y 3 horas",0.7,Q32="Entre 3 y 24 horas",0.6,Q32="Me tomó entre 1 y 3 días",0.5,Q32="Me tomó aproximadamente una semana",0.4,Q32="Me tomó aproximadamente 2 semanas",0.3,Q32="Me tomó aproximadamente 1 mes",0.2,Q32="Me tomó cerca de 2 meses o más",0)</f>
        <v>#N/A</v>
      </c>
      <c r="AQ32" s="74" t="e" cm="1">
        <f t="array" ref="AQ32">_xlfn.IFS(R32="Poco",1,R32="Normal (ni mucho ni poco)",0.5,R32="Mucho",0)</f>
        <v>#N/A</v>
      </c>
      <c r="AR32" s="74" t="e" cm="1">
        <f t="array" ref="AR32">_xlfn.IFS(S32="Satisfecho (a)",1,S32="Normal (ni satisfecho ni insatisfecho)",0.5,S32="Insatisfecho (a)",0)</f>
        <v>#N/A</v>
      </c>
      <c r="AS32" s="74" t="e" cm="1">
        <f t="array" ref="AS32">_xlfn.IFS(T32="Todas las personas empresarias reciben el mismo trato",1,T32=" No estoy segura (o)",0.5,T32="Hay personas empresarias que reciben un trato diferente",0)</f>
        <v>#N/A</v>
      </c>
      <c r="AT32" s="74" t="e" cm="1">
        <f t="array" ref="AT32">_xlfn.IFS(U32="Es malo",0,U32="Es regular (ni bueno ni malo)",0.5,U32="Es bueno",1)</f>
        <v>#N/A</v>
      </c>
      <c r="AU32" s="74" t="e" cm="1">
        <f t="array" ref="AU32">_xlfn.IFS(V32="Sí",1,V32="No",0,V32="No sé/no recuerdo",0.5)</f>
        <v>#N/A</v>
      </c>
      <c r="AV32" s="74" t="e" cm="1">
        <f t="array" ref="AV32">_xlfn.IFS(W32=" Insatisfecho (a)",0,W32="Normal [ni satisfecho (a) ni insatisfecho (a)]",0.5,W32="Satisfecho (a)",1)</f>
        <v>#N/A</v>
      </c>
      <c r="AW32" s="74" t="e" cm="1">
        <f t="array" ref="AW32">_xlfn.IFS(X32="Sí",0,X32="No",1,X32="Prefieron no contestar",0.5)</f>
        <v>#N/A</v>
      </c>
    </row>
    <row r="33" spans="1:49" x14ac:dyDescent="0.2">
      <c r="A33" s="17">
        <v>114455585026</v>
      </c>
      <c r="B33" s="74"/>
      <c r="C33" s="74" t="s">
        <v>624</v>
      </c>
      <c r="D33" s="24"/>
      <c r="E33" s="24" t="s">
        <v>624</v>
      </c>
      <c r="F33" s="20"/>
      <c r="G33" s="8" t="s">
        <v>624</v>
      </c>
      <c r="H33" s="8" t="s">
        <v>624</v>
      </c>
      <c r="I33" s="70" t="s">
        <v>624</v>
      </c>
      <c r="J33" s="74" t="s">
        <v>624</v>
      </c>
      <c r="K33" s="8" t="s">
        <v>624</v>
      </c>
      <c r="L33" s="8" t="s">
        <v>624</v>
      </c>
      <c r="M33" s="74" t="s">
        <v>624</v>
      </c>
      <c r="N33" s="74" t="s">
        <v>624</v>
      </c>
      <c r="O33" s="74" t="s">
        <v>624</v>
      </c>
      <c r="P33" s="74" t="s">
        <v>624</v>
      </c>
      <c r="Q33" s="74" t="s">
        <v>624</v>
      </c>
      <c r="R33" s="8" t="s">
        <v>624</v>
      </c>
      <c r="S33" s="74" t="s">
        <v>624</v>
      </c>
      <c r="T33" s="74"/>
      <c r="U33" s="74" t="s">
        <v>624</v>
      </c>
      <c r="V33" s="74" t="s">
        <v>624</v>
      </c>
      <c r="W33" s="74" t="s">
        <v>624</v>
      </c>
      <c r="X33" s="8"/>
      <c r="Z33" s="17">
        <v>114455585026</v>
      </c>
      <c r="AA33" s="74"/>
      <c r="AB33" s="74" t="e" cm="1">
        <f t="array" ref="AB33">_xlfn.IFS(C33="Fue fácil",1,C33="Más o menos (ni fácil ni difícil)",0.5,C33="Fue difícil",0)</f>
        <v>#N/A</v>
      </c>
      <c r="AC33" s="74" t="e" cm="1">
        <f t="array" ref="AC33">_xlfn.IFS(D33="Sí",1,D33="No",0)</f>
        <v>#N/A</v>
      </c>
      <c r="AD33" s="74" t="e" cm="1">
        <f t="array" ref="AD33">_xlfn.IFS(E33="Sí las conozco",1,E33="No las conozco",0)</f>
        <v>#N/A</v>
      </c>
      <c r="AE33" s="74" t="e" cm="1">
        <f t="array" ref="AE33">_xlfn.IFS(F33="No teníamos pensado hacer el trámite",0,F33="Sí teníamos pensado hacer el trámite",1)</f>
        <v>#N/A</v>
      </c>
      <c r="AF33" s="74" t="e" cm="1">
        <f t="array" ref="AF33">_xlfn.IFS(G33="Sí",1,G33="No",0)</f>
        <v>#N/A</v>
      </c>
      <c r="AG33" s="74" t="e" cm="1">
        <f t="array" ref="AG33">_xlfn.IFS(H33="Es fácil",1,H33="Más o menos (no es ni fácil ni difícil)",0.5,H33="Es difícil",0)</f>
        <v>#N/A</v>
      </c>
      <c r="AH33" s="74" t="e" cm="1">
        <f t="array" ref="AH33">_xlfn.IFS(I33="Cuando realicé el trámite para obtener la licencia de uso de suelo en este municipio sí recibí toda la orientación que necesité para poder concluir el trámite",1,I33="Cuando realicé el trámite para obtener la licencia de uso de suelo en este municipio no recibí toda la orientación que necesité para poder concluir el trámite",0)</f>
        <v>#N/A</v>
      </c>
      <c r="AI33" s="74" t="e" cm="1">
        <f t="array" ref="AI33">_xlfn.IFS(J33="Sí tienen la capacitación y los conocimientos suficientes para atender a las y los ciudadanos",1,J33="No tienen la capacitación ni los conocimientos suficientes para atender a las y los ciudadanos",0)</f>
        <v>#N/A</v>
      </c>
      <c r="AJ33" s="74" t="e" cm="1">
        <f t="array" ref="AJ33">_xlfn.IFS(K33="Sí sabía",1,K33="No sabía",0)</f>
        <v>#N/A</v>
      </c>
      <c r="AK33" s="74" t="e" cm="1">
        <f t="array" ref="AK33">_xlfn.IFS(L33="Muy probable",1,L33="No sé",0.5,L33="Nada probable",0)</f>
        <v>#N/A</v>
      </c>
      <c r="AL33" s="74" t="e" cm="1">
        <f t="array" ref="AL33">_xlfn.IFS(M33="Le temo a la sanción por no tener la licencia de uso de suelo de mi empresa/ negocio",1,M33="No le temo a la sanción por no tener la licencia de uso de suelo de mi empresa/ negocio",0)</f>
        <v>#N/A</v>
      </c>
      <c r="AM33" s="74" t="e" cm="1">
        <f t="array" ref="AM33">_xlfn.IFS(N33="Es más fácil",1,N33="Es igual",0.5,N33="Es más difícil",0)</f>
        <v>#N/A</v>
      </c>
      <c r="AN33" s="74" t="e" cm="1">
        <f t="array" ref="AN33">_xlfn.IFS(O33="Pocos",1,O33="Los necesarios (ni muchos ni pocos)",0.5,O33="Muchos",0)</f>
        <v>#N/A</v>
      </c>
      <c r="AO33" s="74" t="e" cm="1">
        <f t="array" ref="AO33">_xlfn.IFS(P33="Barato",1,P33="Justo (ni caro ni barato)",0.5,P33="Caro",0)</f>
        <v>#N/A</v>
      </c>
      <c r="AP33" s="76" t="e" cm="1">
        <f t="array" ref="AP33">_xlfn.IFS(Q33="Menos de 1 hora",1,Q33="Entre 31 minutos y 1 hora",0.9,Q33="Entre 1 y 2 horas",0.8,Q33="Entre 2 y 3 horas",0.7,Q33="Entre 3 y 24 horas",0.6,Q33="Me tomó entre 1 y 3 días",0.5,Q33="Me tomó aproximadamente una semana",0.4,Q33="Me tomó aproximadamente 2 semanas",0.3,Q33="Me tomó aproximadamente 1 mes",0.2,Q33="Me tomó cerca de 2 meses o más",0)</f>
        <v>#N/A</v>
      </c>
      <c r="AQ33" s="74" t="e" cm="1">
        <f t="array" ref="AQ33">_xlfn.IFS(R33="Poco",1,R33="Normal (ni mucho ni poco)",0.5,R33="Mucho",0)</f>
        <v>#N/A</v>
      </c>
      <c r="AR33" s="74" t="e" cm="1">
        <f t="array" ref="AR33">_xlfn.IFS(S33="Satisfecho (a)",1,S33="Normal (ni satisfecho ni insatisfecho)",0.5,S33="Insatisfecho (a)",0)</f>
        <v>#N/A</v>
      </c>
      <c r="AS33" s="74" t="e" cm="1">
        <f t="array" ref="AS33">_xlfn.IFS(T33="Todas las personas empresarias reciben el mismo trato",1,T33=" No estoy segura (o)",0.5,T33="Hay personas empresarias que reciben un trato diferente",0)</f>
        <v>#N/A</v>
      </c>
      <c r="AT33" s="74" t="e" cm="1">
        <f t="array" ref="AT33">_xlfn.IFS(U33="Es malo",0,U33="Es regular (ni bueno ni malo)",0.5,U33="Es bueno",1)</f>
        <v>#N/A</v>
      </c>
      <c r="AU33" s="74" t="e" cm="1">
        <f t="array" ref="AU33">_xlfn.IFS(V33="Sí",1,V33="No",0,V33="No sé/no recuerdo",0.5)</f>
        <v>#N/A</v>
      </c>
      <c r="AV33" s="74" t="e" cm="1">
        <f t="array" ref="AV33">_xlfn.IFS(W33=" Insatisfecho (a)",0,W33="Normal [ni satisfecho (a) ni insatisfecho (a)]",0.5,W33="Satisfecho (a)",1)</f>
        <v>#N/A</v>
      </c>
      <c r="AW33" s="74" t="e" cm="1">
        <f t="array" ref="AW33">_xlfn.IFS(X33="Sí",0,X33="No",1,X33="Prefieron no contestar",0.5)</f>
        <v>#N/A</v>
      </c>
    </row>
    <row r="34" spans="1:49" x14ac:dyDescent="0.2">
      <c r="A34" s="17">
        <v>114452274905</v>
      </c>
      <c r="B34" s="74"/>
      <c r="C34" s="74" t="s">
        <v>624</v>
      </c>
      <c r="D34" s="24"/>
      <c r="E34" s="24" t="s">
        <v>624</v>
      </c>
      <c r="F34" s="20"/>
      <c r="G34" s="8" t="s">
        <v>624</v>
      </c>
      <c r="H34" s="8" t="s">
        <v>624</v>
      </c>
      <c r="I34" s="70" t="s">
        <v>624</v>
      </c>
      <c r="J34" s="74" t="s">
        <v>624</v>
      </c>
      <c r="K34" s="8" t="s">
        <v>624</v>
      </c>
      <c r="L34" s="8" t="s">
        <v>624</v>
      </c>
      <c r="M34" s="74" t="s">
        <v>624</v>
      </c>
      <c r="N34" s="74" t="s">
        <v>624</v>
      </c>
      <c r="O34" s="74" t="s">
        <v>624</v>
      </c>
      <c r="P34" s="74" t="s">
        <v>624</v>
      </c>
      <c r="Q34" s="74" t="s">
        <v>624</v>
      </c>
      <c r="R34" s="8" t="s">
        <v>624</v>
      </c>
      <c r="S34" s="74" t="s">
        <v>624</v>
      </c>
      <c r="T34" s="74"/>
      <c r="U34" s="74" t="s">
        <v>624</v>
      </c>
      <c r="V34" s="74" t="s">
        <v>624</v>
      </c>
      <c r="W34" s="74" t="s">
        <v>624</v>
      </c>
      <c r="X34" s="8"/>
      <c r="Z34" s="17">
        <v>114452274905</v>
      </c>
      <c r="AA34" s="74"/>
      <c r="AB34" s="74" t="e" cm="1">
        <f t="array" ref="AB34">_xlfn.IFS(C34="Fue fácil",1,C34="Más o menos (ni fácil ni difícil)",0.5,C34="Fue difícil",0)</f>
        <v>#N/A</v>
      </c>
      <c r="AC34" s="74" t="e" cm="1">
        <f t="array" ref="AC34">_xlfn.IFS(D34="Sí",1,D34="No",0)</f>
        <v>#N/A</v>
      </c>
      <c r="AD34" s="74" t="e" cm="1">
        <f t="array" ref="AD34">_xlfn.IFS(E34="Sí las conozco",1,E34="No las conozco",0)</f>
        <v>#N/A</v>
      </c>
      <c r="AE34" s="74" t="e" cm="1">
        <f t="array" ref="AE34">_xlfn.IFS(F34="No teníamos pensado hacer el trámite",0,F34="Sí teníamos pensado hacer el trámite",1)</f>
        <v>#N/A</v>
      </c>
      <c r="AF34" s="74" t="e" cm="1">
        <f t="array" ref="AF34">_xlfn.IFS(G34="Sí",1,G34="No",0)</f>
        <v>#N/A</v>
      </c>
      <c r="AG34" s="74" t="e" cm="1">
        <f t="array" ref="AG34">_xlfn.IFS(H34="Es fácil",1,H34="Más o menos (no es ni fácil ni difícil)",0.5,H34="Es difícil",0)</f>
        <v>#N/A</v>
      </c>
      <c r="AH34" s="74" t="e" cm="1">
        <f t="array" ref="AH34">_xlfn.IFS(I34="Cuando realicé el trámite para obtener la licencia de uso de suelo en este municipio sí recibí toda la orientación que necesité para poder concluir el trámite",1,I34="Cuando realicé el trámite para obtener la licencia de uso de suelo en este municipio no recibí toda la orientación que necesité para poder concluir el trámite",0)</f>
        <v>#N/A</v>
      </c>
      <c r="AI34" s="74" t="e" cm="1">
        <f t="array" ref="AI34">_xlfn.IFS(J34="Sí tienen la capacitación y los conocimientos suficientes para atender a las y los ciudadanos",1,J34="No tienen la capacitación ni los conocimientos suficientes para atender a las y los ciudadanos",0)</f>
        <v>#N/A</v>
      </c>
      <c r="AJ34" s="74" t="e" cm="1">
        <f t="array" ref="AJ34">_xlfn.IFS(K34="Sí sabía",1,K34="No sabía",0)</f>
        <v>#N/A</v>
      </c>
      <c r="AK34" s="74" t="e" cm="1">
        <f t="array" ref="AK34">_xlfn.IFS(L34="Muy probable",1,L34="No sé",0.5,L34="Nada probable",0)</f>
        <v>#N/A</v>
      </c>
      <c r="AL34" s="74" t="e" cm="1">
        <f t="array" ref="AL34">_xlfn.IFS(M34="Le temo a la sanción por no tener la licencia de uso de suelo de mi empresa/ negocio",1,M34="No le temo a la sanción por no tener la licencia de uso de suelo de mi empresa/ negocio",0)</f>
        <v>#N/A</v>
      </c>
      <c r="AM34" s="74" t="e" cm="1">
        <f t="array" ref="AM34">_xlfn.IFS(N34="Es más fácil",1,N34="Es igual",0.5,N34="Es más difícil",0)</f>
        <v>#N/A</v>
      </c>
      <c r="AN34" s="74" t="e" cm="1">
        <f t="array" ref="AN34">_xlfn.IFS(O34="Pocos",1,O34="Los necesarios (ni muchos ni pocos)",0.5,O34="Muchos",0)</f>
        <v>#N/A</v>
      </c>
      <c r="AO34" s="74" t="e" cm="1">
        <f t="array" ref="AO34">_xlfn.IFS(P34="Barato",1,P34="Justo (ni caro ni barato)",0.5,P34="Caro",0)</f>
        <v>#N/A</v>
      </c>
      <c r="AP34" s="76" t="e" cm="1">
        <f t="array" ref="AP34">_xlfn.IFS(Q34="Menos de 1 hora",1,Q34="Entre 31 minutos y 1 hora",0.9,Q34="Entre 1 y 2 horas",0.8,Q34="Entre 2 y 3 horas",0.7,Q34="Entre 3 y 24 horas",0.6,Q34="Me tomó entre 1 y 3 días",0.5,Q34="Me tomó aproximadamente una semana",0.4,Q34="Me tomó aproximadamente 2 semanas",0.3,Q34="Me tomó aproximadamente 1 mes",0.2,Q34="Me tomó cerca de 2 meses o más",0)</f>
        <v>#N/A</v>
      </c>
      <c r="AQ34" s="74" t="e" cm="1">
        <f t="array" ref="AQ34">_xlfn.IFS(R34="Poco",1,R34="Normal (ni mucho ni poco)",0.5,R34="Mucho",0)</f>
        <v>#N/A</v>
      </c>
      <c r="AR34" s="74" t="e" cm="1">
        <f t="array" ref="AR34">_xlfn.IFS(S34="Satisfecho (a)",1,S34="Normal (ni satisfecho ni insatisfecho)",0.5,S34="Insatisfecho (a)",0)</f>
        <v>#N/A</v>
      </c>
      <c r="AS34" s="74" t="e" cm="1">
        <f t="array" ref="AS34">_xlfn.IFS(T34="Todas las personas empresarias reciben el mismo trato",1,T34=" No estoy segura (o)",0.5,T34="Hay personas empresarias que reciben un trato diferente",0)</f>
        <v>#N/A</v>
      </c>
      <c r="AT34" s="74" t="e" cm="1">
        <f t="array" ref="AT34">_xlfn.IFS(U34="Es malo",0,U34="Es regular (ni bueno ni malo)",0.5,U34="Es bueno",1)</f>
        <v>#N/A</v>
      </c>
      <c r="AU34" s="74" t="e" cm="1">
        <f t="array" ref="AU34">_xlfn.IFS(V34="Sí",1,V34="No",0,V34="No sé/no recuerdo",0.5)</f>
        <v>#N/A</v>
      </c>
      <c r="AV34" s="74" t="e" cm="1">
        <f t="array" ref="AV34">_xlfn.IFS(W34=" Insatisfecho (a)",0,W34="Normal [ni satisfecho (a) ni insatisfecho (a)]",0.5,W34="Satisfecho (a)",1)</f>
        <v>#N/A</v>
      </c>
      <c r="AW34" s="74" t="e" cm="1">
        <f t="array" ref="AW34">_xlfn.IFS(X34="Sí",0,X34="No",1,X34="Prefieron no contestar",0.5)</f>
        <v>#N/A</v>
      </c>
    </row>
    <row r="35" spans="1:49" x14ac:dyDescent="0.2">
      <c r="A35" s="17">
        <v>114452169010</v>
      </c>
      <c r="B35" s="74"/>
      <c r="C35" s="74" t="s">
        <v>624</v>
      </c>
      <c r="D35" s="24"/>
      <c r="E35" s="24" t="s">
        <v>624</v>
      </c>
      <c r="F35" s="20"/>
      <c r="G35" s="8" t="s">
        <v>624</v>
      </c>
      <c r="H35" s="8" t="s">
        <v>624</v>
      </c>
      <c r="I35" s="70" t="s">
        <v>624</v>
      </c>
      <c r="J35" s="74" t="s">
        <v>624</v>
      </c>
      <c r="K35" s="8" t="s">
        <v>624</v>
      </c>
      <c r="L35" s="8" t="s">
        <v>624</v>
      </c>
      <c r="M35" s="74" t="s">
        <v>624</v>
      </c>
      <c r="N35" s="74" t="s">
        <v>624</v>
      </c>
      <c r="O35" s="74" t="s">
        <v>624</v>
      </c>
      <c r="P35" s="74" t="s">
        <v>624</v>
      </c>
      <c r="Q35" s="74" t="s">
        <v>624</v>
      </c>
      <c r="R35" s="8" t="s">
        <v>624</v>
      </c>
      <c r="S35" s="74" t="s">
        <v>624</v>
      </c>
      <c r="T35" s="74"/>
      <c r="U35" s="74" t="s">
        <v>624</v>
      </c>
      <c r="V35" s="74" t="s">
        <v>624</v>
      </c>
      <c r="W35" s="74" t="s">
        <v>624</v>
      </c>
      <c r="X35" s="8"/>
      <c r="Z35" s="17">
        <v>114452169010</v>
      </c>
      <c r="AA35" s="74"/>
      <c r="AB35" s="74" t="e" cm="1">
        <f t="array" ref="AB35">_xlfn.IFS(C35="Fue fácil",1,C35="Más o menos (ni fácil ni difícil)",0.5,C35="Fue difícil",0)</f>
        <v>#N/A</v>
      </c>
      <c r="AC35" s="74" t="e" cm="1">
        <f t="array" ref="AC35">_xlfn.IFS(D35="Sí",1,D35="No",0)</f>
        <v>#N/A</v>
      </c>
      <c r="AD35" s="74" t="e" cm="1">
        <f t="array" ref="AD35">_xlfn.IFS(E35="Sí las conozco",1,E35="No las conozco",0)</f>
        <v>#N/A</v>
      </c>
      <c r="AE35" s="74" t="e" cm="1">
        <f t="array" ref="AE35">_xlfn.IFS(F35="No teníamos pensado hacer el trámite",0,F35="Sí teníamos pensado hacer el trámite",1)</f>
        <v>#N/A</v>
      </c>
      <c r="AF35" s="74" t="e" cm="1">
        <f t="array" ref="AF35">_xlfn.IFS(G35="Sí",1,G35="No",0)</f>
        <v>#N/A</v>
      </c>
      <c r="AG35" s="74" t="e" cm="1">
        <f t="array" ref="AG35">_xlfn.IFS(H35="Es fácil",1,H35="Más o menos (no es ni fácil ni difícil)",0.5,H35="Es difícil",0)</f>
        <v>#N/A</v>
      </c>
      <c r="AH35" s="74" t="e" cm="1">
        <f t="array" ref="AH35">_xlfn.IFS(I35="Cuando realicé el trámite para obtener la licencia de uso de suelo en este municipio sí recibí toda la orientación que necesité para poder concluir el trámite",1,I35="Cuando realicé el trámite para obtener la licencia de uso de suelo en este municipio no recibí toda la orientación que necesité para poder concluir el trámite",0)</f>
        <v>#N/A</v>
      </c>
      <c r="AI35" s="74" t="e" cm="1">
        <f t="array" ref="AI35">_xlfn.IFS(J35="Sí tienen la capacitación y los conocimientos suficientes para atender a las y los ciudadanos",1,J35="No tienen la capacitación ni los conocimientos suficientes para atender a las y los ciudadanos",0)</f>
        <v>#N/A</v>
      </c>
      <c r="AJ35" s="74" t="e" cm="1">
        <f t="array" ref="AJ35">_xlfn.IFS(K35="Sí sabía",1,K35="No sabía",0)</f>
        <v>#N/A</v>
      </c>
      <c r="AK35" s="74" t="e" cm="1">
        <f t="array" ref="AK35">_xlfn.IFS(L35="Muy probable",1,L35="No sé",0.5,L35="Nada probable",0)</f>
        <v>#N/A</v>
      </c>
      <c r="AL35" s="74" t="e" cm="1">
        <f t="array" ref="AL35">_xlfn.IFS(M35="Le temo a la sanción por no tener la licencia de uso de suelo de mi empresa/ negocio",1,M35="No le temo a la sanción por no tener la licencia de uso de suelo de mi empresa/ negocio",0)</f>
        <v>#N/A</v>
      </c>
      <c r="AM35" s="74" t="e" cm="1">
        <f t="array" ref="AM35">_xlfn.IFS(N35="Es más fácil",1,N35="Es igual",0.5,N35="Es más difícil",0)</f>
        <v>#N/A</v>
      </c>
      <c r="AN35" s="74" t="e" cm="1">
        <f t="array" ref="AN35">_xlfn.IFS(O35="Pocos",1,O35="Los necesarios (ni muchos ni pocos)",0.5,O35="Muchos",0)</f>
        <v>#N/A</v>
      </c>
      <c r="AO35" s="74" t="e" cm="1">
        <f t="array" ref="AO35">_xlfn.IFS(P35="Barato",1,P35="Justo (ni caro ni barato)",0.5,P35="Caro",0)</f>
        <v>#N/A</v>
      </c>
      <c r="AP35" s="76" t="e" cm="1">
        <f t="array" ref="AP35">_xlfn.IFS(Q35="Menos de 1 hora",1,Q35="Entre 31 minutos y 1 hora",0.9,Q35="Entre 1 y 2 horas",0.8,Q35="Entre 2 y 3 horas",0.7,Q35="Entre 3 y 24 horas",0.6,Q35="Me tomó entre 1 y 3 días",0.5,Q35="Me tomó aproximadamente una semana",0.4,Q35="Me tomó aproximadamente 2 semanas",0.3,Q35="Me tomó aproximadamente 1 mes",0.2,Q35="Me tomó cerca de 2 meses o más",0)</f>
        <v>#N/A</v>
      </c>
      <c r="AQ35" s="74" t="e" cm="1">
        <f t="array" ref="AQ35">_xlfn.IFS(R35="Poco",1,R35="Normal (ni mucho ni poco)",0.5,R35="Mucho",0)</f>
        <v>#N/A</v>
      </c>
      <c r="AR35" s="74" t="e" cm="1">
        <f t="array" ref="AR35">_xlfn.IFS(S35="Satisfecho (a)",1,S35="Normal (ni satisfecho ni insatisfecho)",0.5,S35="Insatisfecho (a)",0)</f>
        <v>#N/A</v>
      </c>
      <c r="AS35" s="74" t="e" cm="1">
        <f t="array" ref="AS35">_xlfn.IFS(T35="Todas las personas empresarias reciben el mismo trato",1,T35=" No estoy segura (o)",0.5,T35="Hay personas empresarias que reciben un trato diferente",0)</f>
        <v>#N/A</v>
      </c>
      <c r="AT35" s="74" t="e" cm="1">
        <f t="array" ref="AT35">_xlfn.IFS(U35="Es malo",0,U35="Es regular (ni bueno ni malo)",0.5,U35="Es bueno",1)</f>
        <v>#N/A</v>
      </c>
      <c r="AU35" s="74" t="e" cm="1">
        <f t="array" ref="AU35">_xlfn.IFS(V35="Sí",1,V35="No",0,V35="No sé/no recuerdo",0.5)</f>
        <v>#N/A</v>
      </c>
      <c r="AV35" s="74" t="e" cm="1">
        <f t="array" ref="AV35">_xlfn.IFS(W35=" Insatisfecho (a)",0,W35="Normal [ni satisfecho (a) ni insatisfecho (a)]",0.5,W35="Satisfecho (a)",1)</f>
        <v>#N/A</v>
      </c>
      <c r="AW35" s="74" t="e" cm="1">
        <f t="array" ref="AW35">_xlfn.IFS(X35="Sí",0,X35="No",1,X35="Prefieron no contestar",0.5)</f>
        <v>#N/A</v>
      </c>
    </row>
    <row r="36" spans="1:49" x14ac:dyDescent="0.2">
      <c r="A36" s="17">
        <v>114452134645</v>
      </c>
      <c r="B36" s="74"/>
      <c r="C36" s="74" t="s">
        <v>624</v>
      </c>
      <c r="D36" s="24"/>
      <c r="E36" s="24" t="s">
        <v>624</v>
      </c>
      <c r="F36" s="20"/>
      <c r="G36" s="8" t="s">
        <v>624</v>
      </c>
      <c r="H36" s="8" t="s">
        <v>624</v>
      </c>
      <c r="I36" s="70" t="s">
        <v>624</v>
      </c>
      <c r="J36" s="74" t="s">
        <v>624</v>
      </c>
      <c r="K36" s="8" t="s">
        <v>624</v>
      </c>
      <c r="L36" s="8" t="s">
        <v>624</v>
      </c>
      <c r="M36" s="74" t="s">
        <v>624</v>
      </c>
      <c r="N36" s="74" t="s">
        <v>624</v>
      </c>
      <c r="O36" s="74" t="s">
        <v>624</v>
      </c>
      <c r="P36" s="74" t="s">
        <v>624</v>
      </c>
      <c r="Q36" s="74" t="s">
        <v>624</v>
      </c>
      <c r="R36" s="8" t="s">
        <v>624</v>
      </c>
      <c r="S36" s="74" t="s">
        <v>624</v>
      </c>
      <c r="T36" s="74"/>
      <c r="U36" s="74" t="s">
        <v>624</v>
      </c>
      <c r="V36" s="74" t="s">
        <v>624</v>
      </c>
      <c r="W36" s="74" t="s">
        <v>624</v>
      </c>
      <c r="X36" s="8"/>
      <c r="Z36" s="17">
        <v>114452134645</v>
      </c>
      <c r="AA36" s="74"/>
      <c r="AB36" s="74" t="e" cm="1">
        <f t="array" ref="AB36">_xlfn.IFS(C36="Fue fácil",1,C36="Más o menos (ni fácil ni difícil)",0.5,C36="Fue difícil",0)</f>
        <v>#N/A</v>
      </c>
      <c r="AC36" s="74" t="e" cm="1">
        <f t="array" ref="AC36">_xlfn.IFS(D36="Sí",1,D36="No",0)</f>
        <v>#N/A</v>
      </c>
      <c r="AD36" s="74" t="e" cm="1">
        <f t="array" ref="AD36">_xlfn.IFS(E36="Sí las conozco",1,E36="No las conozco",0)</f>
        <v>#N/A</v>
      </c>
      <c r="AE36" s="74" t="e" cm="1">
        <f t="array" ref="AE36">_xlfn.IFS(F36="No teníamos pensado hacer el trámite",0,F36="Sí teníamos pensado hacer el trámite",1)</f>
        <v>#N/A</v>
      </c>
      <c r="AF36" s="74" t="e" cm="1">
        <f t="array" ref="AF36">_xlfn.IFS(G36="Sí",1,G36="No",0)</f>
        <v>#N/A</v>
      </c>
      <c r="AG36" s="74" t="e" cm="1">
        <f t="array" ref="AG36">_xlfn.IFS(H36="Es fácil",1,H36="Más o menos (no es ni fácil ni difícil)",0.5,H36="Es difícil",0)</f>
        <v>#N/A</v>
      </c>
      <c r="AH36" s="74" t="e" cm="1">
        <f t="array" ref="AH36">_xlfn.IFS(I36="Cuando realicé el trámite para obtener la licencia de uso de suelo en este municipio sí recibí toda la orientación que necesité para poder concluir el trámite",1,I36="Cuando realicé el trámite para obtener la licencia de uso de suelo en este municipio no recibí toda la orientación que necesité para poder concluir el trámite",0)</f>
        <v>#N/A</v>
      </c>
      <c r="AI36" s="74" t="e" cm="1">
        <f t="array" ref="AI36">_xlfn.IFS(J36="Sí tienen la capacitación y los conocimientos suficientes para atender a las y los ciudadanos",1,J36="No tienen la capacitación ni los conocimientos suficientes para atender a las y los ciudadanos",0)</f>
        <v>#N/A</v>
      </c>
      <c r="AJ36" s="74" t="e" cm="1">
        <f t="array" ref="AJ36">_xlfn.IFS(K36="Sí sabía",1,K36="No sabía",0)</f>
        <v>#N/A</v>
      </c>
      <c r="AK36" s="74" t="e" cm="1">
        <f t="array" ref="AK36">_xlfn.IFS(L36="Muy probable",1,L36="No sé",0.5,L36="Nada probable",0)</f>
        <v>#N/A</v>
      </c>
      <c r="AL36" s="74" t="e" cm="1">
        <f t="array" ref="AL36">_xlfn.IFS(M36="Le temo a la sanción por no tener la licencia de uso de suelo de mi empresa/ negocio",1,M36="No le temo a la sanción por no tener la licencia de uso de suelo de mi empresa/ negocio",0)</f>
        <v>#N/A</v>
      </c>
      <c r="AM36" s="74" t="e" cm="1">
        <f t="array" ref="AM36">_xlfn.IFS(N36="Es más fácil",1,N36="Es igual",0.5,N36="Es más difícil",0)</f>
        <v>#N/A</v>
      </c>
      <c r="AN36" s="74" t="e" cm="1">
        <f t="array" ref="AN36">_xlfn.IFS(O36="Pocos",1,O36="Los necesarios (ni muchos ni pocos)",0.5,O36="Muchos",0)</f>
        <v>#N/A</v>
      </c>
      <c r="AO36" s="74" t="e" cm="1">
        <f t="array" ref="AO36">_xlfn.IFS(P36="Barato",1,P36="Justo (ni caro ni barato)",0.5,P36="Caro",0)</f>
        <v>#N/A</v>
      </c>
      <c r="AP36" s="76" t="e" cm="1">
        <f t="array" ref="AP36">_xlfn.IFS(Q36="Menos de 1 hora",1,Q36="Entre 31 minutos y 1 hora",0.9,Q36="Entre 1 y 2 horas",0.8,Q36="Entre 2 y 3 horas",0.7,Q36="Entre 3 y 24 horas",0.6,Q36="Me tomó entre 1 y 3 días",0.5,Q36="Me tomó aproximadamente una semana",0.4,Q36="Me tomó aproximadamente 2 semanas",0.3,Q36="Me tomó aproximadamente 1 mes",0.2,Q36="Me tomó cerca de 2 meses o más",0)</f>
        <v>#N/A</v>
      </c>
      <c r="AQ36" s="74" t="e" cm="1">
        <f t="array" ref="AQ36">_xlfn.IFS(R36="Poco",1,R36="Normal (ni mucho ni poco)",0.5,R36="Mucho",0)</f>
        <v>#N/A</v>
      </c>
      <c r="AR36" s="74" t="e" cm="1">
        <f t="array" ref="AR36">_xlfn.IFS(S36="Satisfecho (a)",1,S36="Normal (ni satisfecho ni insatisfecho)",0.5,S36="Insatisfecho (a)",0)</f>
        <v>#N/A</v>
      </c>
      <c r="AS36" s="74" t="e" cm="1">
        <f t="array" ref="AS36">_xlfn.IFS(T36="Todas las personas empresarias reciben el mismo trato",1,T36=" No estoy segura (o)",0.5,T36="Hay personas empresarias que reciben un trato diferente",0)</f>
        <v>#N/A</v>
      </c>
      <c r="AT36" s="74" t="e" cm="1">
        <f t="array" ref="AT36">_xlfn.IFS(U36="Es malo",0,U36="Es regular (ni bueno ni malo)",0.5,U36="Es bueno",1)</f>
        <v>#N/A</v>
      </c>
      <c r="AU36" s="74" t="e" cm="1">
        <f t="array" ref="AU36">_xlfn.IFS(V36="Sí",1,V36="No",0,V36="No sé/no recuerdo",0.5)</f>
        <v>#N/A</v>
      </c>
      <c r="AV36" s="74" t="e" cm="1">
        <f t="array" ref="AV36">_xlfn.IFS(W36=" Insatisfecho (a)",0,W36="Normal [ni satisfecho (a) ni insatisfecho (a)]",0.5,W36="Satisfecho (a)",1)</f>
        <v>#N/A</v>
      </c>
      <c r="AW36" s="74" t="e" cm="1">
        <f t="array" ref="AW36">_xlfn.IFS(X36="Sí",0,X36="No",1,X36="Prefieron no contestar",0.5)</f>
        <v>#N/A</v>
      </c>
    </row>
    <row r="37" spans="1:49" x14ac:dyDescent="0.2">
      <c r="A37" s="17">
        <v>114444424913</v>
      </c>
      <c r="B37" s="74"/>
      <c r="C37" s="74" t="s">
        <v>624</v>
      </c>
      <c r="D37" s="24"/>
      <c r="E37" s="24" t="s">
        <v>624</v>
      </c>
      <c r="F37" s="20"/>
      <c r="G37" s="8" t="s">
        <v>624</v>
      </c>
      <c r="H37" s="8" t="s">
        <v>624</v>
      </c>
      <c r="I37" s="70" t="s">
        <v>624</v>
      </c>
      <c r="J37" s="74" t="s">
        <v>624</v>
      </c>
      <c r="K37" s="8" t="s">
        <v>624</v>
      </c>
      <c r="L37" s="8" t="s">
        <v>624</v>
      </c>
      <c r="M37" s="74" t="s">
        <v>624</v>
      </c>
      <c r="N37" s="74" t="s">
        <v>624</v>
      </c>
      <c r="O37" s="74" t="s">
        <v>624</v>
      </c>
      <c r="P37" s="74" t="s">
        <v>624</v>
      </c>
      <c r="Q37" s="74" t="s">
        <v>624</v>
      </c>
      <c r="R37" s="8" t="s">
        <v>624</v>
      </c>
      <c r="S37" s="74" t="s">
        <v>624</v>
      </c>
      <c r="T37" s="74"/>
      <c r="U37" s="74" t="s">
        <v>624</v>
      </c>
      <c r="V37" s="74" t="s">
        <v>624</v>
      </c>
      <c r="W37" s="74" t="s">
        <v>624</v>
      </c>
      <c r="X37" s="8"/>
      <c r="Z37" s="17">
        <v>114444424913</v>
      </c>
      <c r="AA37" s="74"/>
      <c r="AB37" s="74" t="e" cm="1">
        <f t="array" ref="AB37">_xlfn.IFS(C37="Fue fácil",1,C37="Más o menos (ni fácil ni difícil)",0.5,C37="Fue difícil",0)</f>
        <v>#N/A</v>
      </c>
      <c r="AC37" s="74" t="e" cm="1">
        <f t="array" ref="AC37">_xlfn.IFS(D37="Sí",1,D37="No",0)</f>
        <v>#N/A</v>
      </c>
      <c r="AD37" s="74" t="e" cm="1">
        <f t="array" ref="AD37">_xlfn.IFS(E37="Sí las conozco",1,E37="No las conozco",0)</f>
        <v>#N/A</v>
      </c>
      <c r="AE37" s="74" t="e" cm="1">
        <f t="array" ref="AE37">_xlfn.IFS(F37="No teníamos pensado hacer el trámite",0,F37="Sí teníamos pensado hacer el trámite",1)</f>
        <v>#N/A</v>
      </c>
      <c r="AF37" s="74" t="e" cm="1">
        <f t="array" ref="AF37">_xlfn.IFS(G37="Sí",1,G37="No",0)</f>
        <v>#N/A</v>
      </c>
      <c r="AG37" s="74" t="e" cm="1">
        <f t="array" ref="AG37">_xlfn.IFS(H37="Es fácil",1,H37="Más o menos (no es ni fácil ni difícil)",0.5,H37="Es difícil",0)</f>
        <v>#N/A</v>
      </c>
      <c r="AH37" s="74" t="e" cm="1">
        <f t="array" ref="AH37">_xlfn.IFS(I37="Cuando realicé el trámite para obtener la licencia de uso de suelo en este municipio sí recibí toda la orientación que necesité para poder concluir el trámite",1,I37="Cuando realicé el trámite para obtener la licencia de uso de suelo en este municipio no recibí toda la orientación que necesité para poder concluir el trámite",0)</f>
        <v>#N/A</v>
      </c>
      <c r="AI37" s="74" t="e" cm="1">
        <f t="array" ref="AI37">_xlfn.IFS(J37="Sí tienen la capacitación y los conocimientos suficientes para atender a las y los ciudadanos",1,J37="No tienen la capacitación ni los conocimientos suficientes para atender a las y los ciudadanos",0)</f>
        <v>#N/A</v>
      </c>
      <c r="AJ37" s="74" t="e" cm="1">
        <f t="array" ref="AJ37">_xlfn.IFS(K37="Sí sabía",1,K37="No sabía",0)</f>
        <v>#N/A</v>
      </c>
      <c r="AK37" s="74" t="e" cm="1">
        <f t="array" ref="AK37">_xlfn.IFS(L37="Muy probable",1,L37="No sé",0.5,L37="Nada probable",0)</f>
        <v>#N/A</v>
      </c>
      <c r="AL37" s="74" t="e" cm="1">
        <f t="array" ref="AL37">_xlfn.IFS(M37="Le temo a la sanción por no tener la licencia de uso de suelo de mi empresa/ negocio",1,M37="No le temo a la sanción por no tener la licencia de uso de suelo de mi empresa/ negocio",0)</f>
        <v>#N/A</v>
      </c>
      <c r="AM37" s="74" t="e" cm="1">
        <f t="array" ref="AM37">_xlfn.IFS(N37="Es más fácil",1,N37="Es igual",0.5,N37="Es más difícil",0)</f>
        <v>#N/A</v>
      </c>
      <c r="AN37" s="74" t="e" cm="1">
        <f t="array" ref="AN37">_xlfn.IFS(O37="Pocos",1,O37="Los necesarios (ni muchos ni pocos)",0.5,O37="Muchos",0)</f>
        <v>#N/A</v>
      </c>
      <c r="AO37" s="74" t="e" cm="1">
        <f t="array" ref="AO37">_xlfn.IFS(P37="Barato",1,P37="Justo (ni caro ni barato)",0.5,P37="Caro",0)</f>
        <v>#N/A</v>
      </c>
      <c r="AP37" s="76" t="e" cm="1">
        <f t="array" ref="AP37">_xlfn.IFS(Q37="Menos de 1 hora",1,Q37="Entre 31 minutos y 1 hora",0.9,Q37="Entre 1 y 2 horas",0.8,Q37="Entre 2 y 3 horas",0.7,Q37="Entre 3 y 24 horas",0.6,Q37="Me tomó entre 1 y 3 días",0.5,Q37="Me tomó aproximadamente una semana",0.4,Q37="Me tomó aproximadamente 2 semanas",0.3,Q37="Me tomó aproximadamente 1 mes",0.2,Q37="Me tomó cerca de 2 meses o más",0)</f>
        <v>#N/A</v>
      </c>
      <c r="AQ37" s="74" t="e" cm="1">
        <f t="array" ref="AQ37">_xlfn.IFS(R37="Poco",1,R37="Normal (ni mucho ni poco)",0.5,R37="Mucho",0)</f>
        <v>#N/A</v>
      </c>
      <c r="AR37" s="74" t="e" cm="1">
        <f t="array" ref="AR37">_xlfn.IFS(S37="Satisfecho (a)",1,S37="Normal (ni satisfecho ni insatisfecho)",0.5,S37="Insatisfecho (a)",0)</f>
        <v>#N/A</v>
      </c>
      <c r="AS37" s="74" t="e" cm="1">
        <f t="array" ref="AS37">_xlfn.IFS(T37="Todas las personas empresarias reciben el mismo trato",1,T37=" No estoy segura (o)",0.5,T37="Hay personas empresarias que reciben un trato diferente",0)</f>
        <v>#N/A</v>
      </c>
      <c r="AT37" s="74" t="e" cm="1">
        <f t="array" ref="AT37">_xlfn.IFS(U37="Es malo",0,U37="Es regular (ni bueno ni malo)",0.5,U37="Es bueno",1)</f>
        <v>#N/A</v>
      </c>
      <c r="AU37" s="74" t="e" cm="1">
        <f t="array" ref="AU37">_xlfn.IFS(V37="Sí",1,V37="No",0,V37="No sé/no recuerdo",0.5)</f>
        <v>#N/A</v>
      </c>
      <c r="AV37" s="74" t="e" cm="1">
        <f t="array" ref="AV37">_xlfn.IFS(W37=" Insatisfecho (a)",0,W37="Normal [ni satisfecho (a) ni insatisfecho (a)]",0.5,W37="Satisfecho (a)",1)</f>
        <v>#N/A</v>
      </c>
      <c r="AW37" s="74" t="e" cm="1">
        <f t="array" ref="AW37">_xlfn.IFS(X37="Sí",0,X37="No",1,X37="Prefieron no contestar",0.5)</f>
        <v>#N/A</v>
      </c>
    </row>
    <row r="38" spans="1:49" x14ac:dyDescent="0.2">
      <c r="A38" s="17">
        <v>114444141094</v>
      </c>
      <c r="B38" s="74" t="s">
        <v>267</v>
      </c>
      <c r="C38" s="74" t="s">
        <v>189</v>
      </c>
      <c r="D38" s="24" t="s">
        <v>86</v>
      </c>
      <c r="E38" s="24" t="s">
        <v>74</v>
      </c>
      <c r="F38" s="20" t="s">
        <v>1475</v>
      </c>
      <c r="G38" s="8" t="s">
        <v>86</v>
      </c>
      <c r="H38" s="8" t="s">
        <v>87</v>
      </c>
      <c r="I38" s="70" t="s">
        <v>1743</v>
      </c>
      <c r="J38" s="74" t="s">
        <v>1426</v>
      </c>
      <c r="K38" s="8" t="s">
        <v>1429</v>
      </c>
      <c r="L38" s="8" t="s">
        <v>94</v>
      </c>
      <c r="M38" s="74" t="s">
        <v>1745</v>
      </c>
      <c r="N38" s="74" t="s">
        <v>624</v>
      </c>
      <c r="O38" s="74" t="s">
        <v>104</v>
      </c>
      <c r="P38" s="74" t="s">
        <v>107</v>
      </c>
      <c r="Q38" s="74" t="s">
        <v>1747</v>
      </c>
      <c r="R38" s="8" t="s">
        <v>116</v>
      </c>
      <c r="S38" s="74" t="s">
        <v>1449</v>
      </c>
      <c r="T38" s="74" t="s">
        <v>1470</v>
      </c>
      <c r="U38" s="74" t="s">
        <v>131</v>
      </c>
      <c r="V38" s="74" t="s">
        <v>86</v>
      </c>
      <c r="W38" s="74" t="s">
        <v>624</v>
      </c>
      <c r="X38" s="8" t="s">
        <v>86</v>
      </c>
      <c r="Z38" s="17">
        <v>114444141094</v>
      </c>
      <c r="AA38" s="74" t="s">
        <v>267</v>
      </c>
      <c r="AB38" s="74" cm="1">
        <f t="array" ref="AB38">_xlfn.IFS(C38="Fue fácil",1,C38="Más o menos (ni fácil ni difícil)",0.5,C38="Fue difícil",0)</f>
        <v>1</v>
      </c>
      <c r="AC38" s="74" cm="1">
        <f t="array" ref="AC38">_xlfn.IFS(D38="Sí",1,D38="No",0)</f>
        <v>0</v>
      </c>
      <c r="AD38" s="74" cm="1">
        <f t="array" ref="AD38">_xlfn.IFS(E38="Sí las conozco",1,E38="No las conozco",0)</f>
        <v>0</v>
      </c>
      <c r="AE38" s="74" cm="1">
        <f t="array" ref="AE38">_xlfn.IFS(F38="No teníamos pensado hacer el trámite",0,F38="Sí teníamos pensado hacer el trámite",1)</f>
        <v>0</v>
      </c>
      <c r="AF38" s="74" cm="1">
        <f t="array" ref="AF38">_xlfn.IFS(G38="Sí",1,G38="No",0)</f>
        <v>0</v>
      </c>
      <c r="AG38" s="74" cm="1">
        <f t="array" ref="AG38">_xlfn.IFS(H38="Es fácil",1,H38="Más o menos (no es ni fácil ni difícil)",0.5,H38="Es difícil",0)</f>
        <v>1</v>
      </c>
      <c r="AH38" s="74" cm="1">
        <f t="array" ref="AH38">_xlfn.IFS(I38="Cuando realicé el trámite para obtener la licencia de uso de suelo en este municipio sí recibí toda la orientación que necesité para poder concluir el trámite",1,I38="Cuando realicé el trámite para obtener la licencia de uso de suelo en este municipio no recibí toda la orientación que necesité para poder concluir el trámite",0)</f>
        <v>1</v>
      </c>
      <c r="AI38" s="74" cm="1">
        <f t="array" ref="AI38">_xlfn.IFS(J38="Sí tienen la capacitación y los conocimientos suficientes para atender a las y los ciudadanos",1,J38="No tienen la capacitación ni los conocimientos suficientes para atender a las y los ciudadanos",0)</f>
        <v>1</v>
      </c>
      <c r="AJ38" s="74" cm="1">
        <f t="array" ref="AJ38">_xlfn.IFS(K38="Sí sabía",1,K38="No sabía",0)</f>
        <v>0</v>
      </c>
      <c r="AK38" s="74" cm="1">
        <f t="array" ref="AK38">_xlfn.IFS(L38="Muy probable",1,L38="No sé",0.5,L38="Nada probable",0)</f>
        <v>1</v>
      </c>
      <c r="AL38" s="74" cm="1">
        <f t="array" ref="AL38">_xlfn.IFS(M38="Le temo a la sanción por no tener la licencia de uso de suelo de mi empresa/ negocio",1,M38="No le temo a la sanción por no tener la licencia de uso de suelo de mi empresa/ negocio",0)</f>
        <v>1</v>
      </c>
      <c r="AM38" s="74"/>
      <c r="AN38" s="74" cm="1">
        <f t="array" ref="AN38">_xlfn.IFS(O38="Pocos",1,O38="Los necesarios (ni muchos ni pocos)",0.5,O38="Muchos",0)</f>
        <v>0</v>
      </c>
      <c r="AO38" s="74" cm="1">
        <f t="array" ref="AO38">_xlfn.IFS(P38="Barato",1,P38="Justo (ni caro ni barato)",0.5,P38="Caro",0)</f>
        <v>0</v>
      </c>
      <c r="AP38" s="76" cm="1">
        <f t="array" ref="AP38">_xlfn.IFS(Q38="Menos de 1 hora",1,Q38="Entre 31 minutos y 1 hora",0.9,Q38="Entre 1 y 2 horas",0.8,Q38="Entre 2 y 3 horas",0.7,Q38="Entre 3 y 24 horas",0.6,Q38="Me tomó entre 1 y 3 días",0.5,Q38="Me tomó aproximadamente una semana",0.4,Q38="Me tomó aproximadamente 2 semanas",0.3,Q38="Me tomó aproximadamente 1 mes",0.2,Q38="Me tomó cerca de 2 meses o más",0)</f>
        <v>0.2</v>
      </c>
      <c r="AQ38" s="74" cm="1">
        <f t="array" ref="AQ38">_xlfn.IFS(R38="Poco",1,R38="Normal (ni mucho ni poco)",0.5,R38="Mucho",0)</f>
        <v>0</v>
      </c>
      <c r="AR38" s="74" cm="1">
        <f t="array" ref="AR38">_xlfn.IFS(S38="Satisfecho (a)",1,S38="Normal (ni satisfecho ni insatisfecho)",0.5,S38="Insatisfecho (a)",0)</f>
        <v>1</v>
      </c>
      <c r="AS38" s="74" cm="1">
        <f t="array" ref="AS38">_xlfn.IFS(T38="Todas las personas empresarias reciben el mismo trato",1,T38=" No estoy segura (o)",0.5,T38="Hay personas empresarias que reciben un trato diferente",0)</f>
        <v>1</v>
      </c>
      <c r="AT38" s="74" cm="1">
        <f t="array" ref="AT38">_xlfn.IFS(U38="Es malo",0,U38="Es regular (ni bueno ni malo)",0.5,U38="Es bueno",1)</f>
        <v>0.5</v>
      </c>
      <c r="AU38" s="74" cm="1">
        <f t="array" ref="AU38">_xlfn.IFS(V38="Sí",1,V38="No",0,V38="No sé/no recuerdo",0.5)</f>
        <v>0</v>
      </c>
      <c r="AV38" s="74"/>
      <c r="AW38" s="74" cm="1">
        <f t="array" ref="AW38">_xlfn.IFS(X38="Sí",0,X38="No",1,X38="Prefieron no contestar",0.5)</f>
        <v>1</v>
      </c>
    </row>
    <row r="39" spans="1:49" x14ac:dyDescent="0.2">
      <c r="A39" s="17">
        <v>114443681056</v>
      </c>
      <c r="B39" s="74"/>
      <c r="C39" s="74" t="s">
        <v>624</v>
      </c>
      <c r="D39" s="24"/>
      <c r="E39" s="24" t="s">
        <v>624</v>
      </c>
      <c r="F39" s="20"/>
      <c r="G39" s="8" t="s">
        <v>624</v>
      </c>
      <c r="H39" s="8" t="s">
        <v>624</v>
      </c>
      <c r="I39" s="70" t="s">
        <v>624</v>
      </c>
      <c r="J39" s="74" t="s">
        <v>624</v>
      </c>
      <c r="K39" s="8" t="s">
        <v>624</v>
      </c>
      <c r="L39" s="8" t="s">
        <v>624</v>
      </c>
      <c r="M39" s="74" t="s">
        <v>624</v>
      </c>
      <c r="N39" s="74" t="s">
        <v>624</v>
      </c>
      <c r="O39" s="74" t="s">
        <v>624</v>
      </c>
      <c r="P39" s="74" t="s">
        <v>624</v>
      </c>
      <c r="Q39" s="74" t="s">
        <v>624</v>
      </c>
      <c r="R39" s="8" t="s">
        <v>624</v>
      </c>
      <c r="S39" s="74" t="s">
        <v>624</v>
      </c>
      <c r="T39" s="74"/>
      <c r="U39" s="74" t="s">
        <v>624</v>
      </c>
      <c r="V39" s="74" t="s">
        <v>624</v>
      </c>
      <c r="W39" s="74" t="s">
        <v>624</v>
      </c>
      <c r="X39" s="8"/>
      <c r="Z39" s="17">
        <v>114443681056</v>
      </c>
      <c r="AA39" s="74"/>
      <c r="AB39" s="74" t="e" cm="1">
        <f t="array" ref="AB39">_xlfn.IFS(C39="Fue fácil",1,C39="Más o menos (ni fácil ni difícil)",0.5,C39="Fue difícil",0)</f>
        <v>#N/A</v>
      </c>
      <c r="AC39" s="74" t="e" cm="1">
        <f t="array" ref="AC39">_xlfn.IFS(D39="Sí",1,D39="No",0)</f>
        <v>#N/A</v>
      </c>
      <c r="AD39" s="74" t="e" cm="1">
        <f t="array" ref="AD39">_xlfn.IFS(E39="Sí las conozco",1,E39="No las conozco",0)</f>
        <v>#N/A</v>
      </c>
      <c r="AE39" s="74" t="e" cm="1">
        <f t="array" ref="AE39">_xlfn.IFS(F39="No teníamos pensado hacer el trámite",0,F39="Sí teníamos pensado hacer el trámite",1)</f>
        <v>#N/A</v>
      </c>
      <c r="AF39" s="74" t="e" cm="1">
        <f t="array" ref="AF39">_xlfn.IFS(G39="Sí",1,G39="No",0)</f>
        <v>#N/A</v>
      </c>
      <c r="AG39" s="74" t="e" cm="1">
        <f t="array" ref="AG39">_xlfn.IFS(H39="Es fácil",1,H39="Más o menos (no es ni fácil ni difícil)",0.5,H39="Es difícil",0)</f>
        <v>#N/A</v>
      </c>
      <c r="AH39" s="74" t="e" cm="1">
        <f t="array" ref="AH39">_xlfn.IFS(I39="Cuando realicé el trámite para obtener la licencia de uso de suelo en este municipio sí recibí toda la orientación que necesité para poder concluir el trámite",1,I39="Cuando realicé el trámite para obtener la licencia de uso de suelo en este municipio no recibí toda la orientación que necesité para poder concluir el trámite",0)</f>
        <v>#N/A</v>
      </c>
      <c r="AI39" s="74" t="e" cm="1">
        <f t="array" ref="AI39">_xlfn.IFS(J39="Sí tienen la capacitación y los conocimientos suficientes para atender a las y los ciudadanos",1,J39="No tienen la capacitación ni los conocimientos suficientes para atender a las y los ciudadanos",0)</f>
        <v>#N/A</v>
      </c>
      <c r="AJ39" s="74" t="e" cm="1">
        <f t="array" ref="AJ39">_xlfn.IFS(K39="Sí sabía",1,K39="No sabía",0)</f>
        <v>#N/A</v>
      </c>
      <c r="AK39" s="74" t="e" cm="1">
        <f t="array" ref="AK39">_xlfn.IFS(L39="Muy probable",1,L39="No sé",0.5,L39="Nada probable",0)</f>
        <v>#N/A</v>
      </c>
      <c r="AL39" s="74" t="e" cm="1">
        <f t="array" ref="AL39">_xlfn.IFS(M39="Le temo a la sanción por no tener la licencia de uso de suelo de mi empresa/ negocio",1,M39="No le temo a la sanción por no tener la licencia de uso de suelo de mi empresa/ negocio",0)</f>
        <v>#N/A</v>
      </c>
      <c r="AM39" s="74" t="e" cm="1">
        <f t="array" ref="AM39">_xlfn.IFS(N39="Es más fácil",1,N39="Es igual",0.5,N39="Es más difícil",0)</f>
        <v>#N/A</v>
      </c>
      <c r="AN39" s="74" t="e" cm="1">
        <f t="array" ref="AN39">_xlfn.IFS(O39="Pocos",1,O39="Los necesarios (ni muchos ni pocos)",0.5,O39="Muchos",0)</f>
        <v>#N/A</v>
      </c>
      <c r="AO39" s="74" t="e" cm="1">
        <f t="array" ref="AO39">_xlfn.IFS(P39="Barato",1,P39="Justo (ni caro ni barato)",0.5,P39="Caro",0)</f>
        <v>#N/A</v>
      </c>
      <c r="AP39" s="76" t="e" cm="1">
        <f t="array" ref="AP39">_xlfn.IFS(Q39="Menos de 1 hora",1,Q39="Entre 31 minutos y 1 hora",0.9,Q39="Entre 1 y 2 horas",0.8,Q39="Entre 2 y 3 horas",0.7,Q39="Entre 3 y 24 horas",0.6,Q39="Me tomó entre 1 y 3 días",0.5,Q39="Me tomó aproximadamente una semana",0.4,Q39="Me tomó aproximadamente 2 semanas",0.3,Q39="Me tomó aproximadamente 1 mes",0.2,Q39="Me tomó cerca de 2 meses o más",0)</f>
        <v>#N/A</v>
      </c>
      <c r="AQ39" s="74" t="e" cm="1">
        <f t="array" ref="AQ39">_xlfn.IFS(R39="Poco",1,R39="Normal (ni mucho ni poco)",0.5,R39="Mucho",0)</f>
        <v>#N/A</v>
      </c>
      <c r="AR39" s="74" t="e" cm="1">
        <f t="array" ref="AR39">_xlfn.IFS(S39="Satisfecho (a)",1,S39="Normal (ni satisfecho ni insatisfecho)",0.5,S39="Insatisfecho (a)",0)</f>
        <v>#N/A</v>
      </c>
      <c r="AS39" s="74" t="e" cm="1">
        <f t="array" ref="AS39">_xlfn.IFS(T39="Todas las personas empresarias reciben el mismo trato",1,T39=" No estoy segura (o)",0.5,T39="Hay personas empresarias que reciben un trato diferente",0)</f>
        <v>#N/A</v>
      </c>
      <c r="AT39" s="74" t="e" cm="1">
        <f t="array" ref="AT39">_xlfn.IFS(U39="Es malo",0,U39="Es regular (ni bueno ni malo)",0.5,U39="Es bueno",1)</f>
        <v>#N/A</v>
      </c>
      <c r="AU39" s="74" t="e" cm="1">
        <f t="array" ref="AU39">_xlfn.IFS(V39="Sí",1,V39="No",0,V39="No sé/no recuerdo",0.5)</f>
        <v>#N/A</v>
      </c>
      <c r="AV39" s="74" t="e" cm="1">
        <f t="array" ref="AV39">_xlfn.IFS(W39=" Insatisfecho (a)",0,W39="Normal [ni satisfecho (a) ni insatisfecho (a)]",0.5,W39="Satisfecho (a)",1)</f>
        <v>#N/A</v>
      </c>
      <c r="AW39" s="74" t="e" cm="1">
        <f t="array" ref="AW39">_xlfn.IFS(X39="Sí",0,X39="No",1,X39="Prefieron no contestar",0.5)</f>
        <v>#N/A</v>
      </c>
    </row>
    <row r="40" spans="1:49" x14ac:dyDescent="0.2">
      <c r="A40" s="17">
        <v>114442559808</v>
      </c>
      <c r="B40" s="74"/>
      <c r="C40" s="74" t="s">
        <v>624</v>
      </c>
      <c r="D40" s="24"/>
      <c r="E40" s="24" t="s">
        <v>624</v>
      </c>
      <c r="F40" s="20"/>
      <c r="G40" s="8" t="s">
        <v>624</v>
      </c>
      <c r="H40" s="8" t="s">
        <v>624</v>
      </c>
      <c r="I40" s="70" t="s">
        <v>624</v>
      </c>
      <c r="J40" s="74" t="s">
        <v>624</v>
      </c>
      <c r="K40" s="8" t="s">
        <v>624</v>
      </c>
      <c r="L40" s="8" t="s">
        <v>624</v>
      </c>
      <c r="M40" s="74" t="s">
        <v>624</v>
      </c>
      <c r="N40" s="74" t="s">
        <v>624</v>
      </c>
      <c r="O40" s="74" t="s">
        <v>624</v>
      </c>
      <c r="P40" s="74" t="s">
        <v>624</v>
      </c>
      <c r="Q40" s="74" t="s">
        <v>624</v>
      </c>
      <c r="R40" s="8" t="s">
        <v>624</v>
      </c>
      <c r="S40" s="74" t="s">
        <v>624</v>
      </c>
      <c r="T40" s="74"/>
      <c r="U40" s="74" t="s">
        <v>624</v>
      </c>
      <c r="V40" s="74" t="s">
        <v>624</v>
      </c>
      <c r="W40" s="74" t="s">
        <v>624</v>
      </c>
      <c r="X40" s="8"/>
      <c r="Z40" s="17">
        <v>114442559808</v>
      </c>
      <c r="AA40" s="74"/>
      <c r="AB40" s="74" t="e" cm="1">
        <f t="array" ref="AB40">_xlfn.IFS(C40="Fue fácil",1,C40="Más o menos (ni fácil ni difícil)",0.5,C40="Fue difícil",0)</f>
        <v>#N/A</v>
      </c>
      <c r="AC40" s="74" t="e" cm="1">
        <f t="array" ref="AC40">_xlfn.IFS(D40="Sí",1,D40="No",0)</f>
        <v>#N/A</v>
      </c>
      <c r="AD40" s="74" t="e" cm="1">
        <f t="array" ref="AD40">_xlfn.IFS(E40="Sí las conozco",1,E40="No las conozco",0)</f>
        <v>#N/A</v>
      </c>
      <c r="AE40" s="74" t="e" cm="1">
        <f t="array" ref="AE40">_xlfn.IFS(F40="No teníamos pensado hacer el trámite",0,F40="Sí teníamos pensado hacer el trámite",1)</f>
        <v>#N/A</v>
      </c>
      <c r="AF40" s="74" t="e" cm="1">
        <f t="array" ref="AF40">_xlfn.IFS(G40="Sí",1,G40="No",0)</f>
        <v>#N/A</v>
      </c>
      <c r="AG40" s="74" t="e" cm="1">
        <f t="array" ref="AG40">_xlfn.IFS(H40="Es fácil",1,H40="Más o menos (no es ni fácil ni difícil)",0.5,H40="Es difícil",0)</f>
        <v>#N/A</v>
      </c>
      <c r="AH40" s="74" t="e" cm="1">
        <f t="array" ref="AH40">_xlfn.IFS(I40="Cuando realicé el trámite para obtener la licencia de uso de suelo en este municipio sí recibí toda la orientación que necesité para poder concluir el trámite",1,I40="Cuando realicé el trámite para obtener la licencia de uso de suelo en este municipio no recibí toda la orientación que necesité para poder concluir el trámite",0)</f>
        <v>#N/A</v>
      </c>
      <c r="AI40" s="74" t="e" cm="1">
        <f t="array" ref="AI40">_xlfn.IFS(J40="Sí tienen la capacitación y los conocimientos suficientes para atender a las y los ciudadanos",1,J40="No tienen la capacitación ni los conocimientos suficientes para atender a las y los ciudadanos",0)</f>
        <v>#N/A</v>
      </c>
      <c r="AJ40" s="74" t="e" cm="1">
        <f t="array" ref="AJ40">_xlfn.IFS(K40="Sí sabía",1,K40="No sabía",0)</f>
        <v>#N/A</v>
      </c>
      <c r="AK40" s="74" t="e" cm="1">
        <f t="array" ref="AK40">_xlfn.IFS(L40="Muy probable",1,L40="No sé",0.5,L40="Nada probable",0)</f>
        <v>#N/A</v>
      </c>
      <c r="AL40" s="74" t="e" cm="1">
        <f t="array" ref="AL40">_xlfn.IFS(M40="Le temo a la sanción por no tener la licencia de uso de suelo de mi empresa/ negocio",1,M40="No le temo a la sanción por no tener la licencia de uso de suelo de mi empresa/ negocio",0)</f>
        <v>#N/A</v>
      </c>
      <c r="AM40" s="74" t="e" cm="1">
        <f t="array" ref="AM40">_xlfn.IFS(N40="Es más fácil",1,N40="Es igual",0.5,N40="Es más difícil",0)</f>
        <v>#N/A</v>
      </c>
      <c r="AN40" s="74" t="e" cm="1">
        <f t="array" ref="AN40">_xlfn.IFS(O40="Pocos",1,O40="Los necesarios (ni muchos ni pocos)",0.5,O40="Muchos",0)</f>
        <v>#N/A</v>
      </c>
      <c r="AO40" s="74" t="e" cm="1">
        <f t="array" ref="AO40">_xlfn.IFS(P40="Barato",1,P40="Justo (ni caro ni barato)",0.5,P40="Caro",0)</f>
        <v>#N/A</v>
      </c>
      <c r="AP40" s="76" t="e" cm="1">
        <f t="array" ref="AP40">_xlfn.IFS(Q40="Menos de 1 hora",1,Q40="Entre 31 minutos y 1 hora",0.9,Q40="Entre 1 y 2 horas",0.8,Q40="Entre 2 y 3 horas",0.7,Q40="Entre 3 y 24 horas",0.6,Q40="Me tomó entre 1 y 3 días",0.5,Q40="Me tomó aproximadamente una semana",0.4,Q40="Me tomó aproximadamente 2 semanas",0.3,Q40="Me tomó aproximadamente 1 mes",0.2,Q40="Me tomó cerca de 2 meses o más",0)</f>
        <v>#N/A</v>
      </c>
      <c r="AQ40" s="74" t="e" cm="1">
        <f t="array" ref="AQ40">_xlfn.IFS(R40="Poco",1,R40="Normal (ni mucho ni poco)",0.5,R40="Mucho",0)</f>
        <v>#N/A</v>
      </c>
      <c r="AR40" s="74" t="e" cm="1">
        <f t="array" ref="AR40">_xlfn.IFS(S40="Satisfecho (a)",1,S40="Normal (ni satisfecho ni insatisfecho)",0.5,S40="Insatisfecho (a)",0)</f>
        <v>#N/A</v>
      </c>
      <c r="AS40" s="74" t="e" cm="1">
        <f t="array" ref="AS40">_xlfn.IFS(T40="Todas las personas empresarias reciben el mismo trato",1,T40=" No estoy segura (o)",0.5,T40="Hay personas empresarias que reciben un trato diferente",0)</f>
        <v>#N/A</v>
      </c>
      <c r="AT40" s="74" t="e" cm="1">
        <f t="array" ref="AT40">_xlfn.IFS(U40="Es malo",0,U40="Es regular (ni bueno ni malo)",0.5,U40="Es bueno",1)</f>
        <v>#N/A</v>
      </c>
      <c r="AU40" s="74" t="e" cm="1">
        <f t="array" ref="AU40">_xlfn.IFS(V40="Sí",1,V40="No",0,V40="No sé/no recuerdo",0.5)</f>
        <v>#N/A</v>
      </c>
      <c r="AV40" s="74" t="e" cm="1">
        <f t="array" ref="AV40">_xlfn.IFS(W40=" Insatisfecho (a)",0,W40="Normal [ni satisfecho (a) ni insatisfecho (a)]",0.5,W40="Satisfecho (a)",1)</f>
        <v>#N/A</v>
      </c>
      <c r="AW40" s="74" t="e" cm="1">
        <f t="array" ref="AW40">_xlfn.IFS(X40="Sí",0,X40="No",1,X40="Prefieron no contestar",0.5)</f>
        <v>#N/A</v>
      </c>
    </row>
    <row r="41" spans="1:49" x14ac:dyDescent="0.2">
      <c r="A41" s="17">
        <v>114442412717</v>
      </c>
      <c r="B41" s="74" t="s">
        <v>267</v>
      </c>
      <c r="C41" s="74" t="s">
        <v>189</v>
      </c>
      <c r="D41" s="24" t="s">
        <v>86</v>
      </c>
      <c r="E41" s="24" t="s">
        <v>74</v>
      </c>
      <c r="F41" s="20" t="s">
        <v>1453</v>
      </c>
      <c r="G41" s="8" t="s">
        <v>86</v>
      </c>
      <c r="H41" s="8" t="s">
        <v>88</v>
      </c>
      <c r="I41" s="70" t="s">
        <v>1743</v>
      </c>
      <c r="J41" s="74" t="s">
        <v>1426</v>
      </c>
      <c r="K41" s="8" t="s">
        <v>1429</v>
      </c>
      <c r="L41" s="8" t="s">
        <v>95</v>
      </c>
      <c r="M41" s="74" t="s">
        <v>1745</v>
      </c>
      <c r="N41" s="74" t="s">
        <v>624</v>
      </c>
      <c r="O41" s="74" t="s">
        <v>103</v>
      </c>
      <c r="P41" s="74" t="s">
        <v>106</v>
      </c>
      <c r="Q41" s="74" t="s">
        <v>1435</v>
      </c>
      <c r="R41" s="8" t="s">
        <v>116</v>
      </c>
      <c r="S41" s="74" t="s">
        <v>1449</v>
      </c>
      <c r="T41" s="74" t="s">
        <v>1470</v>
      </c>
      <c r="U41" s="74" t="s">
        <v>131</v>
      </c>
      <c r="V41" s="74" t="s">
        <v>86</v>
      </c>
      <c r="W41" s="74" t="s">
        <v>624</v>
      </c>
      <c r="X41" s="8" t="s">
        <v>86</v>
      </c>
      <c r="Z41" s="17">
        <v>114442412717</v>
      </c>
      <c r="AA41" s="74" t="s">
        <v>267</v>
      </c>
      <c r="AB41" s="74" cm="1">
        <f t="array" ref="AB41">_xlfn.IFS(C41="Fue fácil",1,C41="Más o menos (ni fácil ni difícil)",0.5,C41="Fue difícil",0)</f>
        <v>1</v>
      </c>
      <c r="AC41" s="74" cm="1">
        <f t="array" ref="AC41">_xlfn.IFS(D41="Sí",1,D41="No",0)</f>
        <v>0</v>
      </c>
      <c r="AD41" s="74" cm="1">
        <f t="array" ref="AD41">_xlfn.IFS(E41="Sí las conozco",1,E41="No las conozco",0)</f>
        <v>0</v>
      </c>
      <c r="AE41" s="74" cm="1">
        <f t="array" ref="AE41">_xlfn.IFS(F41="No teníamos pensado hacer el trámite",0,F41="Sí teníamos pensado hacer el trámite",1)</f>
        <v>1</v>
      </c>
      <c r="AF41" s="74" cm="1">
        <f t="array" ref="AF41">_xlfn.IFS(G41="Sí",1,G41="No",0)</f>
        <v>0</v>
      </c>
      <c r="AG41" s="74" cm="1">
        <f t="array" ref="AG41">_xlfn.IFS(H41="Es fácil",1,H41="Más o menos (no es ni fácil ni difícil)",0.5,H41="Es difícil",0)</f>
        <v>0.5</v>
      </c>
      <c r="AH41" s="74" cm="1">
        <f t="array" ref="AH41">_xlfn.IFS(I41="Cuando realicé el trámite para obtener la licencia de uso de suelo en este municipio sí recibí toda la orientación que necesité para poder concluir el trámite",1,I41="Cuando realicé el trámite para obtener la licencia de uso de suelo en este municipio no recibí toda la orientación que necesité para poder concluir el trámite",0)</f>
        <v>1</v>
      </c>
      <c r="AI41" s="74" cm="1">
        <f t="array" ref="AI41">_xlfn.IFS(J41="Sí tienen la capacitación y los conocimientos suficientes para atender a las y los ciudadanos",1,J41="No tienen la capacitación ni los conocimientos suficientes para atender a las y los ciudadanos",0)</f>
        <v>1</v>
      </c>
      <c r="AJ41" s="74" cm="1">
        <f t="array" ref="AJ41">_xlfn.IFS(K41="Sí sabía",1,K41="No sabía",0)</f>
        <v>0</v>
      </c>
      <c r="AK41" s="74" cm="1">
        <f t="array" ref="AK41">_xlfn.IFS(L41="Muy probable",1,L41="No sé",0.5,L41="Nada probable",0)</f>
        <v>0.5</v>
      </c>
      <c r="AL41" s="74" cm="1">
        <f t="array" ref="AL41">_xlfn.IFS(M41="Le temo a la sanción por no tener la licencia de uso de suelo de mi empresa/ negocio",1,M41="No le temo a la sanción por no tener la licencia de uso de suelo de mi empresa/ negocio",0)</f>
        <v>1</v>
      </c>
      <c r="AM41" s="74"/>
      <c r="AN41" s="74" cm="1">
        <f t="array" ref="AN41">_xlfn.IFS(O41="Pocos",1,O41="Los necesarios (ni muchos ni pocos)",0.5,O41="Muchos",0)</f>
        <v>0.5</v>
      </c>
      <c r="AO41" s="74" cm="1">
        <f t="array" ref="AO41">_xlfn.IFS(P41="Barato",1,P41="Justo (ni caro ni barato)",0.5,P41="Caro",0)</f>
        <v>0.5</v>
      </c>
      <c r="AP41" s="76" cm="1">
        <f t="array" ref="AP41">_xlfn.IFS(Q41="Menos de 1 hora",1,Q41="Entre 31 minutos y 1 hora",0.9,Q41="Entre 1 y 2 horas",0.8,Q41="Entre 2 y 3 horas",0.7,Q41="Entre 3 y 24 horas",0.6,Q41="Me tomó entre 1 y 3 días",0.5,Q41="Me tomó aproximadamente una semana",0.4,Q41="Me tomó aproximadamente 2 semanas",0.3,Q41="Me tomó aproximadamente 1 mes",0.2,Q41="Me tomó cerca de 2 meses o más",0)</f>
        <v>0.4</v>
      </c>
      <c r="AQ41" s="74" cm="1">
        <f t="array" ref="AQ41">_xlfn.IFS(R41="Poco",1,R41="Normal (ni mucho ni poco)",0.5,R41="Mucho",0)</f>
        <v>0</v>
      </c>
      <c r="AR41" s="74" cm="1">
        <f t="array" ref="AR41">_xlfn.IFS(S41="Satisfecho (a)",1,S41="Normal (ni satisfecho ni insatisfecho)",0.5,S41="Insatisfecho (a)",0)</f>
        <v>1</v>
      </c>
      <c r="AS41" s="74" cm="1">
        <f t="array" ref="AS41">_xlfn.IFS(T41="Todas las personas empresarias reciben el mismo trato",1,T41=" No estoy segura (o)",0.5,T41="Hay personas empresarias que reciben un trato diferente",0)</f>
        <v>1</v>
      </c>
      <c r="AT41" s="74" cm="1">
        <f t="array" ref="AT41">_xlfn.IFS(U41="Es malo",0,U41="Es regular (ni bueno ni malo)",0.5,U41="Es bueno",1)</f>
        <v>0.5</v>
      </c>
      <c r="AU41" s="74" cm="1">
        <f t="array" ref="AU41">_xlfn.IFS(V41="Sí",1,V41="No",0,V41="No sé/no recuerdo",0.5)</f>
        <v>0</v>
      </c>
      <c r="AV41" s="74"/>
      <c r="AW41" s="74" cm="1">
        <f t="array" ref="AW41">_xlfn.IFS(X41="Sí",0,X41="No",1,X41="Prefieron no contestar",0.5)</f>
        <v>1</v>
      </c>
    </row>
    <row r="42" spans="1:49" x14ac:dyDescent="0.2">
      <c r="A42" s="17">
        <v>114442408836</v>
      </c>
      <c r="B42" s="74" t="s">
        <v>267</v>
      </c>
      <c r="C42" s="74" t="s">
        <v>189</v>
      </c>
      <c r="D42" s="24" t="s">
        <v>86</v>
      </c>
      <c r="E42" s="24" t="s">
        <v>74</v>
      </c>
      <c r="F42" s="20" t="s">
        <v>1453</v>
      </c>
      <c r="G42" s="8" t="s">
        <v>86</v>
      </c>
      <c r="H42" s="8" t="s">
        <v>89</v>
      </c>
      <c r="I42" s="70" t="s">
        <v>1744</v>
      </c>
      <c r="J42" s="74" t="s">
        <v>1427</v>
      </c>
      <c r="K42" s="8" t="s">
        <v>1428</v>
      </c>
      <c r="L42" s="8" t="s">
        <v>95</v>
      </c>
      <c r="M42" s="74" t="s">
        <v>1746</v>
      </c>
      <c r="N42" s="74" t="s">
        <v>624</v>
      </c>
      <c r="O42" s="74" t="s">
        <v>624</v>
      </c>
      <c r="P42" s="74" t="s">
        <v>624</v>
      </c>
      <c r="Q42" s="74" t="s">
        <v>624</v>
      </c>
      <c r="R42" s="8" t="s">
        <v>624</v>
      </c>
      <c r="S42" s="74" t="s">
        <v>624</v>
      </c>
      <c r="T42" s="74"/>
      <c r="U42" s="74" t="s">
        <v>624</v>
      </c>
      <c r="V42" s="74" t="s">
        <v>624</v>
      </c>
      <c r="W42" s="74" t="s">
        <v>624</v>
      </c>
      <c r="X42" s="8"/>
      <c r="Z42" s="17">
        <v>114442408836</v>
      </c>
      <c r="AA42" s="74" t="s">
        <v>267</v>
      </c>
      <c r="AB42" s="74" cm="1">
        <f t="array" ref="AB42">_xlfn.IFS(C42="Fue fácil",1,C42="Más o menos (ni fácil ni difícil)",0.5,C42="Fue difícil",0)</f>
        <v>1</v>
      </c>
      <c r="AC42" s="74" cm="1">
        <f t="array" ref="AC42">_xlfn.IFS(D42="Sí",1,D42="No",0)</f>
        <v>0</v>
      </c>
      <c r="AD42" s="74" cm="1">
        <f t="array" ref="AD42">_xlfn.IFS(E42="Sí las conozco",1,E42="No las conozco",0)</f>
        <v>0</v>
      </c>
      <c r="AE42" s="74" cm="1">
        <f t="array" ref="AE42">_xlfn.IFS(F42="No teníamos pensado hacer el trámite",0,F42="Sí teníamos pensado hacer el trámite",1)</f>
        <v>1</v>
      </c>
      <c r="AF42" s="74" cm="1">
        <f t="array" ref="AF42">_xlfn.IFS(G42="Sí",1,G42="No",0)</f>
        <v>0</v>
      </c>
      <c r="AG42" s="74" cm="1">
        <f t="array" ref="AG42">_xlfn.IFS(H42="Es fácil",1,H42="Más o menos (no es ni fácil ni difícil)",0.5,H42="Es difícil",0)</f>
        <v>0</v>
      </c>
      <c r="AH42" s="74" cm="1">
        <f t="array" ref="AH42">_xlfn.IFS(I42="Cuando realicé el trámite para obtener la licencia de uso de suelo en este municipio sí recibí toda la orientación que necesité para poder concluir el trámite",1,I42="Cuando realicé el trámite para obtener la licencia de uso de suelo en este municipio no recibí toda la orientación que necesité para poder concluir el trámite",0)</f>
        <v>0</v>
      </c>
      <c r="AI42" s="74" cm="1">
        <f t="array" ref="AI42">_xlfn.IFS(J42="Sí tienen la capacitación y los conocimientos suficientes para atender a las y los ciudadanos",1,J42="No tienen la capacitación ni los conocimientos suficientes para atender a las y los ciudadanos",0)</f>
        <v>0</v>
      </c>
      <c r="AJ42" s="74" cm="1">
        <f t="array" ref="AJ42">_xlfn.IFS(K42="Sí sabía",1,K42="No sabía",0)</f>
        <v>1</v>
      </c>
      <c r="AK42" s="74" cm="1">
        <f t="array" ref="AK42">_xlfn.IFS(L42="Muy probable",1,L42="No sé",0.5,L42="Nada probable",0)</f>
        <v>0.5</v>
      </c>
      <c r="AL42" s="74" cm="1">
        <f t="array" ref="AL42">_xlfn.IFS(M42="Le temo a la sanción por no tener la licencia de uso de suelo de mi empresa/ negocio",1,M42="No le temo a la sanción por no tener la licencia de uso de suelo de mi empresa/ negocio",0)</f>
        <v>0</v>
      </c>
      <c r="AM42" s="74" t="e" cm="1">
        <f t="array" ref="AM42">_xlfn.IFS(N42="Es más fácil",1,N42="Es igual",0.5,N42="Es más difícil",0)</f>
        <v>#N/A</v>
      </c>
      <c r="AN42" s="74" t="e" cm="1">
        <f t="array" ref="AN42">_xlfn.IFS(O42="Pocos",1,O42="Los necesarios (ni muchos ni pocos)",0.5,O42="Muchos",0)</f>
        <v>#N/A</v>
      </c>
      <c r="AO42" s="74" t="e" cm="1">
        <f t="array" ref="AO42">_xlfn.IFS(P42="Barato",1,P42="Justo (ni caro ni barato)",0.5,P42="Caro",0)</f>
        <v>#N/A</v>
      </c>
      <c r="AP42" s="76" t="e" cm="1">
        <f t="array" ref="AP42">_xlfn.IFS(Q42="Menos de 1 hora",1,Q42="Entre 31 minutos y 1 hora",0.9,Q42="Entre 1 y 2 horas",0.8,Q42="Entre 2 y 3 horas",0.7,Q42="Entre 3 y 24 horas",0.6,Q42="Me tomó entre 1 y 3 días",0.5,Q42="Me tomó aproximadamente una semana",0.4,Q42="Me tomó aproximadamente 2 semanas",0.3,Q42="Me tomó aproximadamente 1 mes",0.2,Q42="Me tomó cerca de 2 meses o más",0)</f>
        <v>#N/A</v>
      </c>
      <c r="AQ42" s="74" t="e" cm="1">
        <f t="array" ref="AQ42">_xlfn.IFS(R42="Poco",1,R42="Normal (ni mucho ni poco)",0.5,R42="Mucho",0)</f>
        <v>#N/A</v>
      </c>
      <c r="AR42" s="74" t="e" cm="1">
        <f t="array" ref="AR42">_xlfn.IFS(S42="Satisfecho (a)",1,S42="Normal (ni satisfecho ni insatisfecho)",0.5,S42="Insatisfecho (a)",0)</f>
        <v>#N/A</v>
      </c>
      <c r="AS42" s="74" t="e" cm="1">
        <f t="array" ref="AS42">_xlfn.IFS(T42="Todas las personas empresarias reciben el mismo trato",1,T42=" No estoy segura (o)",0.5,T42="Hay personas empresarias que reciben un trato diferente",0)</f>
        <v>#N/A</v>
      </c>
      <c r="AT42" s="74" t="e" cm="1">
        <f t="array" ref="AT42">_xlfn.IFS(U42="Es malo",0,U42="Es regular (ni bueno ni malo)",0.5,U42="Es bueno",1)</f>
        <v>#N/A</v>
      </c>
      <c r="AU42" s="74" t="e" cm="1">
        <f t="array" ref="AU42">_xlfn.IFS(V42="Sí",1,V42="No",0,V42="No sé/no recuerdo",0.5)</f>
        <v>#N/A</v>
      </c>
      <c r="AV42" s="74" t="e" cm="1">
        <f t="array" ref="AV42">_xlfn.IFS(W42=" Insatisfecho (a)",0,W42="Normal [ni satisfecho (a) ni insatisfecho (a)]",0.5,W42="Satisfecho (a)",1)</f>
        <v>#N/A</v>
      </c>
      <c r="AW42" s="74" t="e" cm="1">
        <f t="array" ref="AW42">_xlfn.IFS(X42="Sí",0,X42="No",1,X42="Prefieron no contestar",0.5)</f>
        <v>#N/A</v>
      </c>
    </row>
    <row r="43" spans="1:49" x14ac:dyDescent="0.2">
      <c r="A43" s="17">
        <v>114442396193</v>
      </c>
      <c r="B43" s="74" t="s">
        <v>267</v>
      </c>
      <c r="C43" s="74" t="s">
        <v>177</v>
      </c>
      <c r="D43" s="24" t="s">
        <v>86</v>
      </c>
      <c r="E43" s="24" t="s">
        <v>74</v>
      </c>
      <c r="F43" s="20" t="s">
        <v>1475</v>
      </c>
      <c r="G43" s="8" t="s">
        <v>85</v>
      </c>
      <c r="H43" s="8" t="s">
        <v>88</v>
      </c>
      <c r="I43" s="70" t="s">
        <v>1743</v>
      </c>
      <c r="J43" s="74" t="s">
        <v>1426</v>
      </c>
      <c r="K43" s="8" t="s">
        <v>1429</v>
      </c>
      <c r="L43" s="8" t="s">
        <v>95</v>
      </c>
      <c r="M43" s="74" t="s">
        <v>1745</v>
      </c>
      <c r="N43" s="74" t="s">
        <v>624</v>
      </c>
      <c r="O43" s="74" t="s">
        <v>103</v>
      </c>
      <c r="P43" s="74" t="s">
        <v>106</v>
      </c>
      <c r="Q43" s="74" t="s">
        <v>1436</v>
      </c>
      <c r="R43" s="8" t="s">
        <v>115</v>
      </c>
      <c r="S43" s="74" t="s">
        <v>1449</v>
      </c>
      <c r="T43" s="74" t="s">
        <v>178</v>
      </c>
      <c r="U43" s="74" t="s">
        <v>131</v>
      </c>
      <c r="V43" s="74" t="s">
        <v>86</v>
      </c>
      <c r="W43" s="74" t="s">
        <v>624</v>
      </c>
      <c r="X43" s="8" t="s">
        <v>86</v>
      </c>
      <c r="Z43" s="17">
        <v>114442396193</v>
      </c>
      <c r="AA43" s="74" t="s">
        <v>267</v>
      </c>
      <c r="AB43" s="74" cm="1">
        <f t="array" ref="AB43">_xlfn.IFS(C43="Fue fácil",1,C43="Más o menos (ni fácil ni difícil)",0.5,C43="Fue difícil",0)</f>
        <v>0.5</v>
      </c>
      <c r="AC43" s="74" cm="1">
        <f t="array" ref="AC43">_xlfn.IFS(D43="Sí",1,D43="No",0)</f>
        <v>0</v>
      </c>
      <c r="AD43" s="74" cm="1">
        <f t="array" ref="AD43">_xlfn.IFS(E43="Sí las conozco",1,E43="No las conozco",0)</f>
        <v>0</v>
      </c>
      <c r="AE43" s="74" cm="1">
        <f t="array" ref="AE43">_xlfn.IFS(F43="No teníamos pensado hacer el trámite",0,F43="Sí teníamos pensado hacer el trámite",1)</f>
        <v>0</v>
      </c>
      <c r="AF43" s="74" cm="1">
        <f t="array" ref="AF43">_xlfn.IFS(G43="Sí",1,G43="No",0)</f>
        <v>1</v>
      </c>
      <c r="AG43" s="74" cm="1">
        <f t="array" ref="AG43">_xlfn.IFS(H43="Es fácil",1,H43="Más o menos (no es ni fácil ni difícil)",0.5,H43="Es difícil",0)</f>
        <v>0.5</v>
      </c>
      <c r="AH43" s="74" cm="1">
        <f t="array" ref="AH43">_xlfn.IFS(I43="Cuando realicé el trámite para obtener la licencia de uso de suelo en este municipio sí recibí toda la orientación que necesité para poder concluir el trámite",1,I43="Cuando realicé el trámite para obtener la licencia de uso de suelo en este municipio no recibí toda la orientación que necesité para poder concluir el trámite",0)</f>
        <v>1</v>
      </c>
      <c r="AI43" s="74" cm="1">
        <f t="array" ref="AI43">_xlfn.IFS(J43="Sí tienen la capacitación y los conocimientos suficientes para atender a las y los ciudadanos",1,J43="No tienen la capacitación ni los conocimientos suficientes para atender a las y los ciudadanos",0)</f>
        <v>1</v>
      </c>
      <c r="AJ43" s="74" cm="1">
        <f t="array" ref="AJ43">_xlfn.IFS(K43="Sí sabía",1,K43="No sabía",0)</f>
        <v>0</v>
      </c>
      <c r="AK43" s="74" cm="1">
        <f t="array" ref="AK43">_xlfn.IFS(L43="Muy probable",1,L43="No sé",0.5,L43="Nada probable",0)</f>
        <v>0.5</v>
      </c>
      <c r="AL43" s="74" cm="1">
        <f t="array" ref="AL43">_xlfn.IFS(M43="Le temo a la sanción por no tener la licencia de uso de suelo de mi empresa/ negocio",1,M43="No le temo a la sanción por no tener la licencia de uso de suelo de mi empresa/ negocio",0)</f>
        <v>1</v>
      </c>
      <c r="AM43" s="74"/>
      <c r="AN43" s="74" cm="1">
        <f t="array" ref="AN43">_xlfn.IFS(O43="Pocos",1,O43="Los necesarios (ni muchos ni pocos)",0.5,O43="Muchos",0)</f>
        <v>0.5</v>
      </c>
      <c r="AO43" s="74" cm="1">
        <f t="array" ref="AO43">_xlfn.IFS(P43="Barato",1,P43="Justo (ni caro ni barato)",0.5,P43="Caro",0)</f>
        <v>0.5</v>
      </c>
      <c r="AP43" s="76" cm="1">
        <f t="array" ref="AP43">_xlfn.IFS(Q43="Menos de 1 hora",1,Q43="Entre 31 minutos y 1 hora",0.9,Q43="Entre 1 y 2 horas",0.8,Q43="Entre 2 y 3 horas",0.7,Q43="Entre 3 y 24 horas",0.6,Q43="Me tomó entre 1 y 3 días",0.5,Q43="Me tomó aproximadamente una semana",0.4,Q43="Me tomó aproximadamente 2 semanas",0.3,Q43="Me tomó aproximadamente 1 mes",0.2,Q43="Me tomó cerca de 2 meses o más",0)</f>
        <v>0.3</v>
      </c>
      <c r="AQ43" s="74" cm="1">
        <f t="array" ref="AQ43">_xlfn.IFS(R43="Poco",1,R43="Normal (ni mucho ni poco)",0.5,R43="Mucho",0)</f>
        <v>0.5</v>
      </c>
      <c r="AR43" s="74" cm="1">
        <f t="array" ref="AR43">_xlfn.IFS(S43="Satisfecho (a)",1,S43="Normal (ni satisfecho ni insatisfecho)",0.5,S43="Insatisfecho (a)",0)</f>
        <v>1</v>
      </c>
      <c r="AS43" s="74"/>
      <c r="AT43" s="74" cm="1">
        <f t="array" ref="AT43">_xlfn.IFS(U43="Es malo",0,U43="Es regular (ni bueno ni malo)",0.5,U43="Es bueno",1)</f>
        <v>0.5</v>
      </c>
      <c r="AU43" s="74" cm="1">
        <f t="array" ref="AU43">_xlfn.IFS(V43="Sí",1,V43="No",0,V43="No sé/no recuerdo",0.5)</f>
        <v>0</v>
      </c>
      <c r="AV43" s="74"/>
      <c r="AW43" s="74" cm="1">
        <f t="array" ref="AW43">_xlfn.IFS(X43="Sí",0,X43="No",1,X43="Prefieron no contestar",0.5)</f>
        <v>1</v>
      </c>
    </row>
    <row r="44" spans="1:49" x14ac:dyDescent="0.2">
      <c r="A44" s="17">
        <v>114441691757</v>
      </c>
      <c r="B44" s="74"/>
      <c r="C44" s="74" t="s">
        <v>624</v>
      </c>
      <c r="D44" s="24"/>
      <c r="E44" s="24" t="s">
        <v>624</v>
      </c>
      <c r="F44" s="20"/>
      <c r="G44" s="8" t="s">
        <v>624</v>
      </c>
      <c r="H44" s="8" t="s">
        <v>624</v>
      </c>
      <c r="I44" s="70" t="s">
        <v>624</v>
      </c>
      <c r="J44" s="74" t="s">
        <v>624</v>
      </c>
      <c r="K44" s="8" t="s">
        <v>624</v>
      </c>
      <c r="L44" s="8" t="s">
        <v>624</v>
      </c>
      <c r="M44" s="74" t="s">
        <v>624</v>
      </c>
      <c r="N44" s="74" t="s">
        <v>624</v>
      </c>
      <c r="O44" s="74" t="s">
        <v>624</v>
      </c>
      <c r="P44" s="74" t="s">
        <v>624</v>
      </c>
      <c r="Q44" s="74" t="s">
        <v>624</v>
      </c>
      <c r="R44" s="8" t="s">
        <v>624</v>
      </c>
      <c r="S44" s="74" t="s">
        <v>624</v>
      </c>
      <c r="T44" s="74"/>
      <c r="U44" s="74" t="s">
        <v>624</v>
      </c>
      <c r="V44" s="74" t="s">
        <v>624</v>
      </c>
      <c r="W44" s="74" t="s">
        <v>624</v>
      </c>
      <c r="X44" s="8"/>
      <c r="Z44" s="17">
        <v>114441691757</v>
      </c>
      <c r="AA44" s="74"/>
      <c r="AB44" s="74" t="e" cm="1">
        <f t="array" ref="AB44">_xlfn.IFS(C44="Fue fácil",1,C44="Más o menos (ni fácil ni difícil)",0.5,C44="Fue difícil",0)</f>
        <v>#N/A</v>
      </c>
      <c r="AC44" s="74" t="e" cm="1">
        <f t="array" ref="AC44">_xlfn.IFS(D44="Sí",1,D44="No",0)</f>
        <v>#N/A</v>
      </c>
      <c r="AD44" s="74" t="e" cm="1">
        <f t="array" ref="AD44">_xlfn.IFS(E44="Sí las conozco",1,E44="No las conozco",0)</f>
        <v>#N/A</v>
      </c>
      <c r="AE44" s="74" t="e" cm="1">
        <f t="array" ref="AE44">_xlfn.IFS(F44="No teníamos pensado hacer el trámite",0,F44="Sí teníamos pensado hacer el trámite",1)</f>
        <v>#N/A</v>
      </c>
      <c r="AF44" s="74" t="e" cm="1">
        <f t="array" ref="AF44">_xlfn.IFS(G44="Sí",1,G44="No",0)</f>
        <v>#N/A</v>
      </c>
      <c r="AG44" s="74" t="e" cm="1">
        <f t="array" ref="AG44">_xlfn.IFS(H44="Es fácil",1,H44="Más o menos (no es ni fácil ni difícil)",0.5,H44="Es difícil",0)</f>
        <v>#N/A</v>
      </c>
      <c r="AH44" s="74" t="e" cm="1">
        <f t="array" ref="AH44">_xlfn.IFS(I44="Cuando realicé el trámite para obtener la licencia de uso de suelo en este municipio sí recibí toda la orientación que necesité para poder concluir el trámite",1,I44="Cuando realicé el trámite para obtener la licencia de uso de suelo en este municipio no recibí toda la orientación que necesité para poder concluir el trámite",0)</f>
        <v>#N/A</v>
      </c>
      <c r="AI44" s="74" t="e" cm="1">
        <f t="array" ref="AI44">_xlfn.IFS(J44="Sí tienen la capacitación y los conocimientos suficientes para atender a las y los ciudadanos",1,J44="No tienen la capacitación ni los conocimientos suficientes para atender a las y los ciudadanos",0)</f>
        <v>#N/A</v>
      </c>
      <c r="AJ44" s="74" t="e" cm="1">
        <f t="array" ref="AJ44">_xlfn.IFS(K44="Sí sabía",1,K44="No sabía",0)</f>
        <v>#N/A</v>
      </c>
      <c r="AK44" s="74" t="e" cm="1">
        <f t="array" ref="AK44">_xlfn.IFS(L44="Muy probable",1,L44="No sé",0.5,L44="Nada probable",0)</f>
        <v>#N/A</v>
      </c>
      <c r="AL44" s="74" t="e" cm="1">
        <f t="array" ref="AL44">_xlfn.IFS(M44="Le temo a la sanción por no tener la licencia de uso de suelo de mi empresa/ negocio",1,M44="No le temo a la sanción por no tener la licencia de uso de suelo de mi empresa/ negocio",0)</f>
        <v>#N/A</v>
      </c>
      <c r="AM44" s="74" t="e" cm="1">
        <f t="array" ref="AM44">_xlfn.IFS(N44="Es más fácil",1,N44="Es igual",0.5,N44="Es más difícil",0)</f>
        <v>#N/A</v>
      </c>
      <c r="AN44" s="74" t="e" cm="1">
        <f t="array" ref="AN44">_xlfn.IFS(O44="Pocos",1,O44="Los necesarios (ni muchos ni pocos)",0.5,O44="Muchos",0)</f>
        <v>#N/A</v>
      </c>
      <c r="AO44" s="74" t="e" cm="1">
        <f t="array" ref="AO44">_xlfn.IFS(P44="Barato",1,P44="Justo (ni caro ni barato)",0.5,P44="Caro",0)</f>
        <v>#N/A</v>
      </c>
      <c r="AP44" s="76" t="e" cm="1">
        <f t="array" ref="AP44">_xlfn.IFS(Q44="Menos de 1 hora",1,Q44="Entre 31 minutos y 1 hora",0.9,Q44="Entre 1 y 2 horas",0.8,Q44="Entre 2 y 3 horas",0.7,Q44="Entre 3 y 24 horas",0.6,Q44="Me tomó entre 1 y 3 días",0.5,Q44="Me tomó aproximadamente una semana",0.4,Q44="Me tomó aproximadamente 2 semanas",0.3,Q44="Me tomó aproximadamente 1 mes",0.2,Q44="Me tomó cerca de 2 meses o más",0)</f>
        <v>#N/A</v>
      </c>
      <c r="AQ44" s="74" t="e" cm="1">
        <f t="array" ref="AQ44">_xlfn.IFS(R44="Poco",1,R44="Normal (ni mucho ni poco)",0.5,R44="Mucho",0)</f>
        <v>#N/A</v>
      </c>
      <c r="AR44" s="74" t="e" cm="1">
        <f t="array" ref="AR44">_xlfn.IFS(S44="Satisfecho (a)",1,S44="Normal (ni satisfecho ni insatisfecho)",0.5,S44="Insatisfecho (a)",0)</f>
        <v>#N/A</v>
      </c>
      <c r="AS44" s="74" t="e" cm="1">
        <f t="array" ref="AS44">_xlfn.IFS(T44="Todas las personas empresarias reciben el mismo trato",1,T44=" No estoy segura (o)",0.5,T44="Hay personas empresarias que reciben un trato diferente",0)</f>
        <v>#N/A</v>
      </c>
      <c r="AT44" s="74" t="e" cm="1">
        <f t="array" ref="AT44">_xlfn.IFS(U44="Es malo",0,U44="Es regular (ni bueno ni malo)",0.5,U44="Es bueno",1)</f>
        <v>#N/A</v>
      </c>
      <c r="AU44" s="74" t="e" cm="1">
        <f t="array" ref="AU44">_xlfn.IFS(V44="Sí",1,V44="No",0,V44="No sé/no recuerdo",0.5)</f>
        <v>#N/A</v>
      </c>
      <c r="AV44" s="74" t="e" cm="1">
        <f t="array" ref="AV44">_xlfn.IFS(W44=" Insatisfecho (a)",0,W44="Normal [ni satisfecho (a) ni insatisfecho (a)]",0.5,W44="Satisfecho (a)",1)</f>
        <v>#N/A</v>
      </c>
      <c r="AW44" s="74" t="e" cm="1">
        <f t="array" ref="AW44">_xlfn.IFS(X44="Sí",0,X44="No",1,X44="Prefieron no contestar",0.5)</f>
        <v>#N/A</v>
      </c>
    </row>
    <row r="45" spans="1:49" x14ac:dyDescent="0.2">
      <c r="A45" s="17">
        <v>114441324610</v>
      </c>
      <c r="B45" s="74"/>
      <c r="C45" s="74" t="s">
        <v>624</v>
      </c>
      <c r="D45" s="24"/>
      <c r="E45" s="24" t="s">
        <v>624</v>
      </c>
      <c r="F45" s="20"/>
      <c r="G45" s="8" t="s">
        <v>624</v>
      </c>
      <c r="H45" s="8" t="s">
        <v>624</v>
      </c>
      <c r="I45" s="70" t="s">
        <v>624</v>
      </c>
      <c r="J45" s="74" t="s">
        <v>624</v>
      </c>
      <c r="K45" s="8" t="s">
        <v>624</v>
      </c>
      <c r="L45" s="8" t="s">
        <v>624</v>
      </c>
      <c r="M45" s="74" t="s">
        <v>624</v>
      </c>
      <c r="N45" s="74" t="s">
        <v>624</v>
      </c>
      <c r="O45" s="74" t="s">
        <v>624</v>
      </c>
      <c r="P45" s="74" t="s">
        <v>624</v>
      </c>
      <c r="Q45" s="74" t="s">
        <v>624</v>
      </c>
      <c r="R45" s="8" t="s">
        <v>624</v>
      </c>
      <c r="S45" s="74" t="s">
        <v>624</v>
      </c>
      <c r="T45" s="74"/>
      <c r="U45" s="74" t="s">
        <v>624</v>
      </c>
      <c r="V45" s="74" t="s">
        <v>624</v>
      </c>
      <c r="W45" s="74" t="s">
        <v>624</v>
      </c>
      <c r="X45" s="8"/>
      <c r="Z45" s="17">
        <v>114441324610</v>
      </c>
      <c r="AA45" s="74"/>
      <c r="AB45" s="74" t="e" cm="1">
        <f t="array" ref="AB45">_xlfn.IFS(C45="Fue fácil",1,C45="Más o menos (ni fácil ni difícil)",0.5,C45="Fue difícil",0)</f>
        <v>#N/A</v>
      </c>
      <c r="AC45" s="74" t="e" cm="1">
        <f t="array" ref="AC45">_xlfn.IFS(D45="Sí",1,D45="No",0)</f>
        <v>#N/A</v>
      </c>
      <c r="AD45" s="74" t="e" cm="1">
        <f t="array" ref="AD45">_xlfn.IFS(E45="Sí las conozco",1,E45="No las conozco",0)</f>
        <v>#N/A</v>
      </c>
      <c r="AE45" s="74" t="e" cm="1">
        <f t="array" ref="AE45">_xlfn.IFS(F45="No teníamos pensado hacer el trámite",0,F45="Sí teníamos pensado hacer el trámite",1)</f>
        <v>#N/A</v>
      </c>
      <c r="AF45" s="74" t="e" cm="1">
        <f t="array" ref="AF45">_xlfn.IFS(G45="Sí",1,G45="No",0)</f>
        <v>#N/A</v>
      </c>
      <c r="AG45" s="74" t="e" cm="1">
        <f t="array" ref="AG45">_xlfn.IFS(H45="Es fácil",1,H45="Más o menos (no es ni fácil ni difícil)",0.5,H45="Es difícil",0)</f>
        <v>#N/A</v>
      </c>
      <c r="AH45" s="74" t="e" cm="1">
        <f t="array" ref="AH45">_xlfn.IFS(I45="Cuando realicé el trámite para obtener la licencia de uso de suelo en este municipio sí recibí toda la orientación que necesité para poder concluir el trámite",1,I45="Cuando realicé el trámite para obtener la licencia de uso de suelo en este municipio no recibí toda la orientación que necesité para poder concluir el trámite",0)</f>
        <v>#N/A</v>
      </c>
      <c r="AI45" s="74" t="e" cm="1">
        <f t="array" ref="AI45">_xlfn.IFS(J45="Sí tienen la capacitación y los conocimientos suficientes para atender a las y los ciudadanos",1,J45="No tienen la capacitación ni los conocimientos suficientes para atender a las y los ciudadanos",0)</f>
        <v>#N/A</v>
      </c>
      <c r="AJ45" s="74" t="e" cm="1">
        <f t="array" ref="AJ45">_xlfn.IFS(K45="Sí sabía",1,K45="No sabía",0)</f>
        <v>#N/A</v>
      </c>
      <c r="AK45" s="74" t="e" cm="1">
        <f t="array" ref="AK45">_xlfn.IFS(L45="Muy probable",1,L45="No sé",0.5,L45="Nada probable",0)</f>
        <v>#N/A</v>
      </c>
      <c r="AL45" s="74" t="e" cm="1">
        <f t="array" ref="AL45">_xlfn.IFS(M45="Le temo a la sanción por no tener la licencia de uso de suelo de mi empresa/ negocio",1,M45="No le temo a la sanción por no tener la licencia de uso de suelo de mi empresa/ negocio",0)</f>
        <v>#N/A</v>
      </c>
      <c r="AM45" s="74" t="e" cm="1">
        <f t="array" ref="AM45">_xlfn.IFS(N45="Es más fácil",1,N45="Es igual",0.5,N45="Es más difícil",0)</f>
        <v>#N/A</v>
      </c>
      <c r="AN45" s="74" t="e" cm="1">
        <f t="array" ref="AN45">_xlfn.IFS(O45="Pocos",1,O45="Los necesarios (ni muchos ni pocos)",0.5,O45="Muchos",0)</f>
        <v>#N/A</v>
      </c>
      <c r="AO45" s="74" t="e" cm="1">
        <f t="array" ref="AO45">_xlfn.IFS(P45="Barato",1,P45="Justo (ni caro ni barato)",0.5,P45="Caro",0)</f>
        <v>#N/A</v>
      </c>
      <c r="AP45" s="76" t="e" cm="1">
        <f t="array" ref="AP45">_xlfn.IFS(Q45="Menos de 1 hora",1,Q45="Entre 31 minutos y 1 hora",0.9,Q45="Entre 1 y 2 horas",0.8,Q45="Entre 2 y 3 horas",0.7,Q45="Entre 3 y 24 horas",0.6,Q45="Me tomó entre 1 y 3 días",0.5,Q45="Me tomó aproximadamente una semana",0.4,Q45="Me tomó aproximadamente 2 semanas",0.3,Q45="Me tomó aproximadamente 1 mes",0.2,Q45="Me tomó cerca de 2 meses o más",0)</f>
        <v>#N/A</v>
      </c>
      <c r="AQ45" s="74" t="e" cm="1">
        <f t="array" ref="AQ45">_xlfn.IFS(R45="Poco",1,R45="Normal (ni mucho ni poco)",0.5,R45="Mucho",0)</f>
        <v>#N/A</v>
      </c>
      <c r="AR45" s="74" t="e" cm="1">
        <f t="array" ref="AR45">_xlfn.IFS(S45="Satisfecho (a)",1,S45="Normal (ni satisfecho ni insatisfecho)",0.5,S45="Insatisfecho (a)",0)</f>
        <v>#N/A</v>
      </c>
      <c r="AS45" s="74" t="e" cm="1">
        <f t="array" ref="AS45">_xlfn.IFS(T45="Todas las personas empresarias reciben el mismo trato",1,T45=" No estoy segura (o)",0.5,T45="Hay personas empresarias que reciben un trato diferente",0)</f>
        <v>#N/A</v>
      </c>
      <c r="AT45" s="74" t="e" cm="1">
        <f t="array" ref="AT45">_xlfn.IFS(U45="Es malo",0,U45="Es regular (ni bueno ni malo)",0.5,U45="Es bueno",1)</f>
        <v>#N/A</v>
      </c>
      <c r="AU45" s="74" t="e" cm="1">
        <f t="array" ref="AU45">_xlfn.IFS(V45="Sí",1,V45="No",0,V45="No sé/no recuerdo",0.5)</f>
        <v>#N/A</v>
      </c>
      <c r="AV45" s="74" t="e" cm="1">
        <f t="array" ref="AV45">_xlfn.IFS(W45=" Insatisfecho (a)",0,W45="Normal [ni satisfecho (a) ni insatisfecho (a)]",0.5,W45="Satisfecho (a)",1)</f>
        <v>#N/A</v>
      </c>
      <c r="AW45" s="74" t="e" cm="1">
        <f t="array" ref="AW45">_xlfn.IFS(X45="Sí",0,X45="No",1,X45="Prefieron no contestar",0.5)</f>
        <v>#N/A</v>
      </c>
    </row>
    <row r="46" spans="1:49" x14ac:dyDescent="0.2">
      <c r="A46" s="17">
        <v>114440319562</v>
      </c>
      <c r="B46" s="74"/>
      <c r="C46" s="74" t="s">
        <v>624</v>
      </c>
      <c r="D46" s="24"/>
      <c r="E46" s="24" t="s">
        <v>624</v>
      </c>
      <c r="F46" s="20"/>
      <c r="G46" s="8" t="s">
        <v>624</v>
      </c>
      <c r="H46" s="8" t="s">
        <v>624</v>
      </c>
      <c r="I46" s="70" t="s">
        <v>624</v>
      </c>
      <c r="J46" s="74" t="s">
        <v>624</v>
      </c>
      <c r="K46" s="8" t="s">
        <v>624</v>
      </c>
      <c r="L46" s="8" t="s">
        <v>624</v>
      </c>
      <c r="M46" s="74" t="s">
        <v>624</v>
      </c>
      <c r="N46" s="74" t="s">
        <v>624</v>
      </c>
      <c r="O46" s="74" t="s">
        <v>624</v>
      </c>
      <c r="P46" s="74" t="s">
        <v>624</v>
      </c>
      <c r="Q46" s="74" t="s">
        <v>624</v>
      </c>
      <c r="R46" s="8" t="s">
        <v>624</v>
      </c>
      <c r="S46" s="74" t="s">
        <v>624</v>
      </c>
      <c r="T46" s="74"/>
      <c r="U46" s="74" t="s">
        <v>624</v>
      </c>
      <c r="V46" s="74" t="s">
        <v>624</v>
      </c>
      <c r="W46" s="74" t="s">
        <v>624</v>
      </c>
      <c r="X46" s="8"/>
      <c r="Z46" s="17">
        <v>114440319562</v>
      </c>
      <c r="AA46" s="74"/>
      <c r="AB46" s="74" t="e" cm="1">
        <f t="array" ref="AB46">_xlfn.IFS(C46="Fue fácil",1,C46="Más o menos (ni fácil ni difícil)",0.5,C46="Fue difícil",0)</f>
        <v>#N/A</v>
      </c>
      <c r="AC46" s="74" t="e" cm="1">
        <f t="array" ref="AC46">_xlfn.IFS(D46="Sí",1,D46="No",0)</f>
        <v>#N/A</v>
      </c>
      <c r="AD46" s="74" t="e" cm="1">
        <f t="array" ref="AD46">_xlfn.IFS(E46="Sí las conozco",1,E46="No las conozco",0)</f>
        <v>#N/A</v>
      </c>
      <c r="AE46" s="74" t="e" cm="1">
        <f t="array" ref="AE46">_xlfn.IFS(F46="No teníamos pensado hacer el trámite",0,F46="Sí teníamos pensado hacer el trámite",1)</f>
        <v>#N/A</v>
      </c>
      <c r="AF46" s="74" t="e" cm="1">
        <f t="array" ref="AF46">_xlfn.IFS(G46="Sí",1,G46="No",0)</f>
        <v>#N/A</v>
      </c>
      <c r="AG46" s="74" t="e" cm="1">
        <f t="array" ref="AG46">_xlfn.IFS(H46="Es fácil",1,H46="Más o menos (no es ni fácil ni difícil)",0.5,H46="Es difícil",0)</f>
        <v>#N/A</v>
      </c>
      <c r="AH46" s="74" t="e" cm="1">
        <f t="array" ref="AH46">_xlfn.IFS(I46="Cuando realicé el trámite para obtener la licencia de uso de suelo en este municipio sí recibí toda la orientación que necesité para poder concluir el trámite",1,I46="Cuando realicé el trámite para obtener la licencia de uso de suelo en este municipio no recibí toda la orientación que necesité para poder concluir el trámite",0)</f>
        <v>#N/A</v>
      </c>
      <c r="AI46" s="74" t="e" cm="1">
        <f t="array" ref="AI46">_xlfn.IFS(J46="Sí tienen la capacitación y los conocimientos suficientes para atender a las y los ciudadanos",1,J46="No tienen la capacitación ni los conocimientos suficientes para atender a las y los ciudadanos",0)</f>
        <v>#N/A</v>
      </c>
      <c r="AJ46" s="74" t="e" cm="1">
        <f t="array" ref="AJ46">_xlfn.IFS(K46="Sí sabía",1,K46="No sabía",0)</f>
        <v>#N/A</v>
      </c>
      <c r="AK46" s="74" t="e" cm="1">
        <f t="array" ref="AK46">_xlfn.IFS(L46="Muy probable",1,L46="No sé",0.5,L46="Nada probable",0)</f>
        <v>#N/A</v>
      </c>
      <c r="AL46" s="74" t="e" cm="1">
        <f t="array" ref="AL46">_xlfn.IFS(M46="Le temo a la sanción por no tener la licencia de uso de suelo de mi empresa/ negocio",1,M46="No le temo a la sanción por no tener la licencia de uso de suelo de mi empresa/ negocio",0)</f>
        <v>#N/A</v>
      </c>
      <c r="AM46" s="74" t="e" cm="1">
        <f t="array" ref="AM46">_xlfn.IFS(N46="Es más fácil",1,N46="Es igual",0.5,N46="Es más difícil",0)</f>
        <v>#N/A</v>
      </c>
      <c r="AN46" s="74" t="e" cm="1">
        <f t="array" ref="AN46">_xlfn.IFS(O46="Pocos",1,O46="Los necesarios (ni muchos ni pocos)",0.5,O46="Muchos",0)</f>
        <v>#N/A</v>
      </c>
      <c r="AO46" s="74" t="e" cm="1">
        <f t="array" ref="AO46">_xlfn.IFS(P46="Barato",1,P46="Justo (ni caro ni barato)",0.5,P46="Caro",0)</f>
        <v>#N/A</v>
      </c>
      <c r="AP46" s="76" t="e" cm="1">
        <f t="array" ref="AP46">_xlfn.IFS(Q46="Menos de 1 hora",1,Q46="Entre 31 minutos y 1 hora",0.9,Q46="Entre 1 y 2 horas",0.8,Q46="Entre 2 y 3 horas",0.7,Q46="Entre 3 y 24 horas",0.6,Q46="Me tomó entre 1 y 3 días",0.5,Q46="Me tomó aproximadamente una semana",0.4,Q46="Me tomó aproximadamente 2 semanas",0.3,Q46="Me tomó aproximadamente 1 mes",0.2,Q46="Me tomó cerca de 2 meses o más",0)</f>
        <v>#N/A</v>
      </c>
      <c r="AQ46" s="74" t="e" cm="1">
        <f t="array" ref="AQ46">_xlfn.IFS(R46="Poco",1,R46="Normal (ni mucho ni poco)",0.5,R46="Mucho",0)</f>
        <v>#N/A</v>
      </c>
      <c r="AR46" s="74" t="e" cm="1">
        <f t="array" ref="AR46">_xlfn.IFS(S46="Satisfecho (a)",1,S46="Normal (ni satisfecho ni insatisfecho)",0.5,S46="Insatisfecho (a)",0)</f>
        <v>#N/A</v>
      </c>
      <c r="AS46" s="74" t="e" cm="1">
        <f t="array" ref="AS46">_xlfn.IFS(T46="Todas las personas empresarias reciben el mismo trato",1,T46=" No estoy segura (o)",0.5,T46="Hay personas empresarias que reciben un trato diferente",0)</f>
        <v>#N/A</v>
      </c>
      <c r="AT46" s="74" t="e" cm="1">
        <f t="array" ref="AT46">_xlfn.IFS(U46="Es malo",0,U46="Es regular (ni bueno ni malo)",0.5,U46="Es bueno",1)</f>
        <v>#N/A</v>
      </c>
      <c r="AU46" s="74" t="e" cm="1">
        <f t="array" ref="AU46">_xlfn.IFS(V46="Sí",1,V46="No",0,V46="No sé/no recuerdo",0.5)</f>
        <v>#N/A</v>
      </c>
      <c r="AV46" s="74" t="e" cm="1">
        <f t="array" ref="AV46">_xlfn.IFS(W46=" Insatisfecho (a)",0,W46="Normal [ni satisfecho (a) ni insatisfecho (a)]",0.5,W46="Satisfecho (a)",1)</f>
        <v>#N/A</v>
      </c>
      <c r="AW46" s="74" t="e" cm="1">
        <f t="array" ref="AW46">_xlfn.IFS(X46="Sí",0,X46="No",1,X46="Prefieron no contestar",0.5)</f>
        <v>#N/A</v>
      </c>
    </row>
    <row r="47" spans="1:49" x14ac:dyDescent="0.2">
      <c r="A47" s="17">
        <v>114439584368</v>
      </c>
      <c r="B47" s="74"/>
      <c r="C47" s="74" t="s">
        <v>624</v>
      </c>
      <c r="D47" s="24"/>
      <c r="E47" s="24" t="s">
        <v>624</v>
      </c>
      <c r="F47" s="20"/>
      <c r="G47" s="8" t="s">
        <v>624</v>
      </c>
      <c r="H47" s="8" t="s">
        <v>624</v>
      </c>
      <c r="I47" s="70" t="s">
        <v>624</v>
      </c>
      <c r="J47" s="74" t="s">
        <v>624</v>
      </c>
      <c r="K47" s="8" t="s">
        <v>624</v>
      </c>
      <c r="L47" s="8" t="s">
        <v>624</v>
      </c>
      <c r="M47" s="74" t="s">
        <v>624</v>
      </c>
      <c r="N47" s="74" t="s">
        <v>624</v>
      </c>
      <c r="O47" s="74" t="s">
        <v>624</v>
      </c>
      <c r="P47" s="74" t="s">
        <v>624</v>
      </c>
      <c r="Q47" s="74" t="s">
        <v>624</v>
      </c>
      <c r="R47" s="8" t="s">
        <v>624</v>
      </c>
      <c r="S47" s="74" t="s">
        <v>624</v>
      </c>
      <c r="T47" s="74"/>
      <c r="U47" s="74" t="s">
        <v>624</v>
      </c>
      <c r="V47" s="74" t="s">
        <v>624</v>
      </c>
      <c r="W47" s="74" t="s">
        <v>624</v>
      </c>
      <c r="X47" s="8"/>
      <c r="Z47" s="17">
        <v>114439584368</v>
      </c>
      <c r="AA47" s="74"/>
      <c r="AB47" s="74" t="e" cm="1">
        <f t="array" ref="AB47">_xlfn.IFS(C47="Fue fácil",1,C47="Más o menos (ni fácil ni difícil)",0.5,C47="Fue difícil",0)</f>
        <v>#N/A</v>
      </c>
      <c r="AC47" s="74" t="e" cm="1">
        <f t="array" ref="AC47">_xlfn.IFS(D47="Sí",1,D47="No",0)</f>
        <v>#N/A</v>
      </c>
      <c r="AD47" s="74" t="e" cm="1">
        <f t="array" ref="AD47">_xlfn.IFS(E47="Sí las conozco",1,E47="No las conozco",0)</f>
        <v>#N/A</v>
      </c>
      <c r="AE47" s="74" t="e" cm="1">
        <f t="array" ref="AE47">_xlfn.IFS(F47="No teníamos pensado hacer el trámite",0,F47="Sí teníamos pensado hacer el trámite",1)</f>
        <v>#N/A</v>
      </c>
      <c r="AF47" s="74" t="e" cm="1">
        <f t="array" ref="AF47">_xlfn.IFS(G47="Sí",1,G47="No",0)</f>
        <v>#N/A</v>
      </c>
      <c r="AG47" s="74" t="e" cm="1">
        <f t="array" ref="AG47">_xlfn.IFS(H47="Es fácil",1,H47="Más o menos (no es ni fácil ni difícil)",0.5,H47="Es difícil",0)</f>
        <v>#N/A</v>
      </c>
      <c r="AH47" s="74" t="e" cm="1">
        <f t="array" ref="AH47">_xlfn.IFS(I47="Cuando realicé el trámite para obtener la licencia de uso de suelo en este municipio sí recibí toda la orientación que necesité para poder concluir el trámite",1,I47="Cuando realicé el trámite para obtener la licencia de uso de suelo en este municipio no recibí toda la orientación que necesité para poder concluir el trámite",0)</f>
        <v>#N/A</v>
      </c>
      <c r="AI47" s="74" t="e" cm="1">
        <f t="array" ref="AI47">_xlfn.IFS(J47="Sí tienen la capacitación y los conocimientos suficientes para atender a las y los ciudadanos",1,J47="No tienen la capacitación ni los conocimientos suficientes para atender a las y los ciudadanos",0)</f>
        <v>#N/A</v>
      </c>
      <c r="AJ47" s="74" t="e" cm="1">
        <f t="array" ref="AJ47">_xlfn.IFS(K47="Sí sabía",1,K47="No sabía",0)</f>
        <v>#N/A</v>
      </c>
      <c r="AK47" s="74" t="e" cm="1">
        <f t="array" ref="AK47">_xlfn.IFS(L47="Muy probable",1,L47="No sé",0.5,L47="Nada probable",0)</f>
        <v>#N/A</v>
      </c>
      <c r="AL47" s="74" t="e" cm="1">
        <f t="array" ref="AL47">_xlfn.IFS(M47="Le temo a la sanción por no tener la licencia de uso de suelo de mi empresa/ negocio",1,M47="No le temo a la sanción por no tener la licencia de uso de suelo de mi empresa/ negocio",0)</f>
        <v>#N/A</v>
      </c>
      <c r="AM47" s="74" t="e" cm="1">
        <f t="array" ref="AM47">_xlfn.IFS(N47="Es más fácil",1,N47="Es igual",0.5,N47="Es más difícil",0)</f>
        <v>#N/A</v>
      </c>
      <c r="AN47" s="74" t="e" cm="1">
        <f t="array" ref="AN47">_xlfn.IFS(O47="Pocos",1,O47="Los necesarios (ni muchos ni pocos)",0.5,O47="Muchos",0)</f>
        <v>#N/A</v>
      </c>
      <c r="AO47" s="74" t="e" cm="1">
        <f t="array" ref="AO47">_xlfn.IFS(P47="Barato",1,P47="Justo (ni caro ni barato)",0.5,P47="Caro",0)</f>
        <v>#N/A</v>
      </c>
      <c r="AP47" s="76" t="e" cm="1">
        <f t="array" ref="AP47">_xlfn.IFS(Q47="Menos de 1 hora",1,Q47="Entre 31 minutos y 1 hora",0.9,Q47="Entre 1 y 2 horas",0.8,Q47="Entre 2 y 3 horas",0.7,Q47="Entre 3 y 24 horas",0.6,Q47="Me tomó entre 1 y 3 días",0.5,Q47="Me tomó aproximadamente una semana",0.4,Q47="Me tomó aproximadamente 2 semanas",0.3,Q47="Me tomó aproximadamente 1 mes",0.2,Q47="Me tomó cerca de 2 meses o más",0)</f>
        <v>#N/A</v>
      </c>
      <c r="AQ47" s="74" t="e" cm="1">
        <f t="array" ref="AQ47">_xlfn.IFS(R47="Poco",1,R47="Normal (ni mucho ni poco)",0.5,R47="Mucho",0)</f>
        <v>#N/A</v>
      </c>
      <c r="AR47" s="74" t="e" cm="1">
        <f t="array" ref="AR47">_xlfn.IFS(S47="Satisfecho (a)",1,S47="Normal (ni satisfecho ni insatisfecho)",0.5,S47="Insatisfecho (a)",0)</f>
        <v>#N/A</v>
      </c>
      <c r="AS47" s="74" t="e" cm="1">
        <f t="array" ref="AS47">_xlfn.IFS(T47="Todas las personas empresarias reciben el mismo trato",1,T47=" No estoy segura (o)",0.5,T47="Hay personas empresarias que reciben un trato diferente",0)</f>
        <v>#N/A</v>
      </c>
      <c r="AT47" s="74" t="e" cm="1">
        <f t="array" ref="AT47">_xlfn.IFS(U47="Es malo",0,U47="Es regular (ni bueno ni malo)",0.5,U47="Es bueno",1)</f>
        <v>#N/A</v>
      </c>
      <c r="AU47" s="74" t="e" cm="1">
        <f t="array" ref="AU47">_xlfn.IFS(V47="Sí",1,V47="No",0,V47="No sé/no recuerdo",0.5)</f>
        <v>#N/A</v>
      </c>
      <c r="AV47" s="74" t="e" cm="1">
        <f t="array" ref="AV47">_xlfn.IFS(W47=" Insatisfecho (a)",0,W47="Normal [ni satisfecho (a) ni insatisfecho (a)]",0.5,W47="Satisfecho (a)",1)</f>
        <v>#N/A</v>
      </c>
      <c r="AW47" s="74" t="e" cm="1">
        <f t="array" ref="AW47">_xlfn.IFS(X47="Sí",0,X47="No",1,X47="Prefieron no contestar",0.5)</f>
        <v>#N/A</v>
      </c>
    </row>
    <row r="48" spans="1:49" x14ac:dyDescent="0.2">
      <c r="A48" s="17">
        <v>114437448186</v>
      </c>
      <c r="B48" s="74"/>
      <c r="C48" s="74" t="s">
        <v>624</v>
      </c>
      <c r="D48" s="24"/>
      <c r="E48" s="24" t="s">
        <v>624</v>
      </c>
      <c r="F48" s="20"/>
      <c r="G48" s="8" t="s">
        <v>624</v>
      </c>
      <c r="H48" s="8" t="s">
        <v>624</v>
      </c>
      <c r="I48" s="70" t="s">
        <v>624</v>
      </c>
      <c r="J48" s="74" t="s">
        <v>624</v>
      </c>
      <c r="K48" s="8" t="s">
        <v>624</v>
      </c>
      <c r="L48" s="8" t="s">
        <v>624</v>
      </c>
      <c r="M48" s="74" t="s">
        <v>624</v>
      </c>
      <c r="N48" s="74" t="s">
        <v>624</v>
      </c>
      <c r="O48" s="74" t="s">
        <v>624</v>
      </c>
      <c r="P48" s="74" t="s">
        <v>624</v>
      </c>
      <c r="Q48" s="74" t="s">
        <v>624</v>
      </c>
      <c r="R48" s="8" t="s">
        <v>624</v>
      </c>
      <c r="S48" s="74" t="s">
        <v>624</v>
      </c>
      <c r="T48" s="74"/>
      <c r="U48" s="74" t="s">
        <v>624</v>
      </c>
      <c r="V48" s="74" t="s">
        <v>624</v>
      </c>
      <c r="W48" s="74" t="s">
        <v>624</v>
      </c>
      <c r="X48" s="8"/>
      <c r="Z48" s="17">
        <v>114437448186</v>
      </c>
      <c r="AA48" s="74"/>
      <c r="AB48" s="74" t="e" cm="1">
        <f t="array" ref="AB48">_xlfn.IFS(C48="Fue fácil",1,C48="Más o menos (ni fácil ni difícil)",0.5,C48="Fue difícil",0)</f>
        <v>#N/A</v>
      </c>
      <c r="AC48" s="74" t="e" cm="1">
        <f t="array" ref="AC48">_xlfn.IFS(D48="Sí",1,D48="No",0)</f>
        <v>#N/A</v>
      </c>
      <c r="AD48" s="74" t="e" cm="1">
        <f t="array" ref="AD48">_xlfn.IFS(E48="Sí las conozco",1,E48="No las conozco",0)</f>
        <v>#N/A</v>
      </c>
      <c r="AE48" s="74" t="e" cm="1">
        <f t="array" ref="AE48">_xlfn.IFS(F48="No teníamos pensado hacer el trámite",0,F48="Sí teníamos pensado hacer el trámite",1)</f>
        <v>#N/A</v>
      </c>
      <c r="AF48" s="74" t="e" cm="1">
        <f t="array" ref="AF48">_xlfn.IFS(G48="Sí",1,G48="No",0)</f>
        <v>#N/A</v>
      </c>
      <c r="AG48" s="74" t="e" cm="1">
        <f t="array" ref="AG48">_xlfn.IFS(H48="Es fácil",1,H48="Más o menos (no es ni fácil ni difícil)",0.5,H48="Es difícil",0)</f>
        <v>#N/A</v>
      </c>
      <c r="AH48" s="74" t="e" cm="1">
        <f t="array" ref="AH48">_xlfn.IFS(I48="Cuando realicé el trámite para obtener la licencia de uso de suelo en este municipio sí recibí toda la orientación que necesité para poder concluir el trámite",1,I48="Cuando realicé el trámite para obtener la licencia de uso de suelo en este municipio no recibí toda la orientación que necesité para poder concluir el trámite",0)</f>
        <v>#N/A</v>
      </c>
      <c r="AI48" s="74" t="e" cm="1">
        <f t="array" ref="AI48">_xlfn.IFS(J48="Sí tienen la capacitación y los conocimientos suficientes para atender a las y los ciudadanos",1,J48="No tienen la capacitación ni los conocimientos suficientes para atender a las y los ciudadanos",0)</f>
        <v>#N/A</v>
      </c>
      <c r="AJ48" s="74" t="e" cm="1">
        <f t="array" ref="AJ48">_xlfn.IFS(K48="Sí sabía",1,K48="No sabía",0)</f>
        <v>#N/A</v>
      </c>
      <c r="AK48" s="74" t="e" cm="1">
        <f t="array" ref="AK48">_xlfn.IFS(L48="Muy probable",1,L48="No sé",0.5,L48="Nada probable",0)</f>
        <v>#N/A</v>
      </c>
      <c r="AL48" s="74" t="e" cm="1">
        <f t="array" ref="AL48">_xlfn.IFS(M48="Le temo a la sanción por no tener la licencia de uso de suelo de mi empresa/ negocio",1,M48="No le temo a la sanción por no tener la licencia de uso de suelo de mi empresa/ negocio",0)</f>
        <v>#N/A</v>
      </c>
      <c r="AM48" s="74" t="e" cm="1">
        <f t="array" ref="AM48">_xlfn.IFS(N48="Es más fácil",1,N48="Es igual",0.5,N48="Es más difícil",0)</f>
        <v>#N/A</v>
      </c>
      <c r="AN48" s="74" t="e" cm="1">
        <f t="array" ref="AN48">_xlfn.IFS(O48="Pocos",1,O48="Los necesarios (ni muchos ni pocos)",0.5,O48="Muchos",0)</f>
        <v>#N/A</v>
      </c>
      <c r="AO48" s="74" t="e" cm="1">
        <f t="array" ref="AO48">_xlfn.IFS(P48="Barato",1,P48="Justo (ni caro ni barato)",0.5,P48="Caro",0)</f>
        <v>#N/A</v>
      </c>
      <c r="AP48" s="76" t="e" cm="1">
        <f t="array" ref="AP48">_xlfn.IFS(Q48="Menos de 1 hora",1,Q48="Entre 31 minutos y 1 hora",0.9,Q48="Entre 1 y 2 horas",0.8,Q48="Entre 2 y 3 horas",0.7,Q48="Entre 3 y 24 horas",0.6,Q48="Me tomó entre 1 y 3 días",0.5,Q48="Me tomó aproximadamente una semana",0.4,Q48="Me tomó aproximadamente 2 semanas",0.3,Q48="Me tomó aproximadamente 1 mes",0.2,Q48="Me tomó cerca de 2 meses o más",0)</f>
        <v>#N/A</v>
      </c>
      <c r="AQ48" s="74" t="e" cm="1">
        <f t="array" ref="AQ48">_xlfn.IFS(R48="Poco",1,R48="Normal (ni mucho ni poco)",0.5,R48="Mucho",0)</f>
        <v>#N/A</v>
      </c>
      <c r="AR48" s="74" t="e" cm="1">
        <f t="array" ref="AR48">_xlfn.IFS(S48="Satisfecho (a)",1,S48="Normal (ni satisfecho ni insatisfecho)",0.5,S48="Insatisfecho (a)",0)</f>
        <v>#N/A</v>
      </c>
      <c r="AS48" s="74" t="e" cm="1">
        <f t="array" ref="AS48">_xlfn.IFS(T48="Todas las personas empresarias reciben el mismo trato",1,T48=" No estoy segura (o)",0.5,T48="Hay personas empresarias que reciben un trato diferente",0)</f>
        <v>#N/A</v>
      </c>
      <c r="AT48" s="74" t="e" cm="1">
        <f t="array" ref="AT48">_xlfn.IFS(U48="Es malo",0,U48="Es regular (ni bueno ni malo)",0.5,U48="Es bueno",1)</f>
        <v>#N/A</v>
      </c>
      <c r="AU48" s="74" t="e" cm="1">
        <f t="array" ref="AU48">_xlfn.IFS(V48="Sí",1,V48="No",0,V48="No sé/no recuerdo",0.5)</f>
        <v>#N/A</v>
      </c>
      <c r="AV48" s="74" t="e" cm="1">
        <f t="array" ref="AV48">_xlfn.IFS(W48=" Insatisfecho (a)",0,W48="Normal [ni satisfecho (a) ni insatisfecho (a)]",0.5,W48="Satisfecho (a)",1)</f>
        <v>#N/A</v>
      </c>
      <c r="AW48" s="74" t="e" cm="1">
        <f t="array" ref="AW48">_xlfn.IFS(X48="Sí",0,X48="No",1,X48="Prefieron no contestar",0.5)</f>
        <v>#N/A</v>
      </c>
    </row>
    <row r="49" spans="1:49" x14ac:dyDescent="0.2">
      <c r="A49" s="17">
        <v>114435490174</v>
      </c>
      <c r="B49" s="74" t="s">
        <v>14</v>
      </c>
      <c r="C49" s="74" t="s">
        <v>189</v>
      </c>
      <c r="D49" s="24" t="s">
        <v>86</v>
      </c>
      <c r="E49" s="24" t="s">
        <v>73</v>
      </c>
      <c r="F49" s="20" t="s">
        <v>1475</v>
      </c>
      <c r="G49" s="8" t="s">
        <v>86</v>
      </c>
      <c r="H49" s="8" t="s">
        <v>88</v>
      </c>
      <c r="I49" s="70" t="s">
        <v>1744</v>
      </c>
      <c r="J49" s="74" t="s">
        <v>1427</v>
      </c>
      <c r="K49" s="8" t="s">
        <v>1428</v>
      </c>
      <c r="L49" s="8" t="s">
        <v>95</v>
      </c>
      <c r="M49" s="74" t="s">
        <v>1745</v>
      </c>
      <c r="N49" s="74" t="s">
        <v>624</v>
      </c>
      <c r="O49" s="74" t="s">
        <v>103</v>
      </c>
      <c r="P49" s="74" t="s">
        <v>106</v>
      </c>
      <c r="Q49" s="74" t="s">
        <v>110</v>
      </c>
      <c r="R49" s="8" t="s">
        <v>115</v>
      </c>
      <c r="S49" s="74" t="s">
        <v>1449</v>
      </c>
      <c r="T49" s="74" t="s">
        <v>1470</v>
      </c>
      <c r="U49" s="74" t="s">
        <v>131</v>
      </c>
      <c r="V49" s="74" t="s">
        <v>85</v>
      </c>
      <c r="W49" s="74" t="s">
        <v>1448</v>
      </c>
      <c r="X49" s="8" t="s">
        <v>197</v>
      </c>
      <c r="Z49" s="17">
        <v>114435490174</v>
      </c>
      <c r="AA49" s="74" t="s">
        <v>14</v>
      </c>
      <c r="AB49" s="74" cm="1">
        <f t="array" ref="AB49">_xlfn.IFS(C49="Fue fácil",1,C49="Más o menos (ni fácil ni difícil)",0.5,C49="Fue difícil",0)</f>
        <v>1</v>
      </c>
      <c r="AC49" s="74" cm="1">
        <f t="array" ref="AC49">_xlfn.IFS(D49="Sí",1,D49="No",0)</f>
        <v>0</v>
      </c>
      <c r="AD49" s="74" cm="1">
        <f t="array" ref="AD49">_xlfn.IFS(E49="Sí las conozco",1,E49="No las conozco",0)</f>
        <v>1</v>
      </c>
      <c r="AE49" s="74" cm="1">
        <f t="array" ref="AE49">_xlfn.IFS(F49="No teníamos pensado hacer el trámite",0,F49="Sí teníamos pensado hacer el trámite",1)</f>
        <v>0</v>
      </c>
      <c r="AF49" s="74" cm="1">
        <f t="array" ref="AF49">_xlfn.IFS(G49="Sí",1,G49="No",0)</f>
        <v>0</v>
      </c>
      <c r="AG49" s="74" cm="1">
        <f t="array" ref="AG49">_xlfn.IFS(H49="Es fácil",1,H49="Más o menos (no es ni fácil ni difícil)",0.5,H49="Es difícil",0)</f>
        <v>0.5</v>
      </c>
      <c r="AH49" s="74" cm="1">
        <f t="array" ref="AH49">_xlfn.IFS(I49="Cuando realicé el trámite para obtener la licencia de uso de suelo en este municipio sí recibí toda la orientación que necesité para poder concluir el trámite",1,I49="Cuando realicé el trámite para obtener la licencia de uso de suelo en este municipio no recibí toda la orientación que necesité para poder concluir el trámite",0)</f>
        <v>0</v>
      </c>
      <c r="AI49" s="74" cm="1">
        <f t="array" ref="AI49">_xlfn.IFS(J49="Sí tienen la capacitación y los conocimientos suficientes para atender a las y los ciudadanos",1,J49="No tienen la capacitación ni los conocimientos suficientes para atender a las y los ciudadanos",0)</f>
        <v>0</v>
      </c>
      <c r="AJ49" s="74" cm="1">
        <f t="array" ref="AJ49">_xlfn.IFS(K49="Sí sabía",1,K49="No sabía",0)</f>
        <v>1</v>
      </c>
      <c r="AK49" s="74" cm="1">
        <f t="array" ref="AK49">_xlfn.IFS(L49="Muy probable",1,L49="No sé",0.5,L49="Nada probable",0)</f>
        <v>0.5</v>
      </c>
      <c r="AL49" s="74" cm="1">
        <f t="array" ref="AL49">_xlfn.IFS(M49="Le temo a la sanción por no tener la licencia de uso de suelo de mi empresa/ negocio",1,M49="No le temo a la sanción por no tener la licencia de uso de suelo de mi empresa/ negocio",0)</f>
        <v>1</v>
      </c>
      <c r="AM49" s="74"/>
      <c r="AN49" s="74" cm="1">
        <f t="array" ref="AN49">_xlfn.IFS(O49="Pocos",1,O49="Los necesarios (ni muchos ni pocos)",0.5,O49="Muchos",0)</f>
        <v>0.5</v>
      </c>
      <c r="AO49" s="74" cm="1">
        <f t="array" ref="AO49">_xlfn.IFS(P49="Barato",1,P49="Justo (ni caro ni barato)",0.5,P49="Caro",0)</f>
        <v>0.5</v>
      </c>
      <c r="AP49" s="76" cm="1">
        <f t="array" ref="AP49">_xlfn.IFS(Q49="Menos de 1 hora",1,Q49="Entre 31 minutos y 1 hora",0.9,Q49="Entre 1 y 2 horas",0.8,Q49="Entre 2 y 3 horas",0.7,Q49="Entre 3 y 24 horas",0.6,Q49="Me tomó entre 1 y 3 días",0.5,Q49="Me tomó aproximadamente una semana",0.4,Q49="Me tomó aproximadamente 2 semanas",0.3,Q49="Me tomó aproximadamente 1 mes",0.2,Q49="Me tomó cerca de 2 meses o más",0)</f>
        <v>0.8</v>
      </c>
      <c r="AQ49" s="74" cm="1">
        <f t="array" ref="AQ49">_xlfn.IFS(R49="Poco",1,R49="Normal (ni mucho ni poco)",0.5,R49="Mucho",0)</f>
        <v>0.5</v>
      </c>
      <c r="AR49" s="74" cm="1">
        <f t="array" ref="AR49">_xlfn.IFS(S49="Satisfecho (a)",1,S49="Normal (ni satisfecho ni insatisfecho)",0.5,S49="Insatisfecho (a)",0)</f>
        <v>1</v>
      </c>
      <c r="AS49" s="74" cm="1">
        <f t="array" ref="AS49">_xlfn.IFS(T49="Todas las personas empresarias reciben el mismo trato",1,T49=" No estoy segura (o)",0.5,T49="Hay personas empresarias que reciben un trato diferente",0)</f>
        <v>1</v>
      </c>
      <c r="AT49" s="74" cm="1">
        <f t="array" ref="AT49">_xlfn.IFS(U49="Es malo",0,U49="Es regular (ni bueno ni malo)",0.5,U49="Es bueno",1)</f>
        <v>0.5</v>
      </c>
      <c r="AU49" s="74" cm="1">
        <f t="array" ref="AU49">_xlfn.IFS(V49="Sí",1,V49="No",0,V49="No sé/no recuerdo",0.5)</f>
        <v>1</v>
      </c>
      <c r="AV49" s="74" cm="1">
        <f t="array" ref="AV49">_xlfn.IFS(W49=" Insatisfecho (a)",0,W49="Normal [ni satisfecho (a) ni insatisfecho (a)]",0.5,W49="Satisfecho (a)",1)</f>
        <v>0.5</v>
      </c>
      <c r="AW49" s="74" cm="1">
        <f t="array" ref="AW49">_xlfn.IFS(X49="Sí",0,X49="No",1,X49="Prefieron no contestar",0.5)</f>
        <v>0.5</v>
      </c>
    </row>
    <row r="50" spans="1:49" x14ac:dyDescent="0.2">
      <c r="A50" s="17">
        <v>114433536113</v>
      </c>
      <c r="B50" s="74" t="s">
        <v>15</v>
      </c>
      <c r="C50" s="74" t="s">
        <v>173</v>
      </c>
      <c r="D50" s="24" t="s">
        <v>86</v>
      </c>
      <c r="E50" s="24" t="s">
        <v>74</v>
      </c>
      <c r="F50" s="20" t="s">
        <v>1475</v>
      </c>
      <c r="G50" s="8" t="s">
        <v>86</v>
      </c>
      <c r="H50" s="8" t="s">
        <v>89</v>
      </c>
      <c r="I50" s="70" t="s">
        <v>1744</v>
      </c>
      <c r="J50" s="74" t="s">
        <v>1427</v>
      </c>
      <c r="K50" s="8" t="s">
        <v>1429</v>
      </c>
      <c r="L50" s="8" t="s">
        <v>95</v>
      </c>
      <c r="M50" s="74" t="s">
        <v>1745</v>
      </c>
      <c r="N50" s="74" t="s">
        <v>624</v>
      </c>
      <c r="O50" s="74" t="s">
        <v>104</v>
      </c>
      <c r="P50" s="74" t="s">
        <v>107</v>
      </c>
      <c r="Q50" s="74" t="s">
        <v>1435</v>
      </c>
      <c r="R50" s="8" t="s">
        <v>116</v>
      </c>
      <c r="S50" s="74" t="s">
        <v>1447</v>
      </c>
      <c r="T50" s="74"/>
      <c r="U50" s="74" t="s">
        <v>131</v>
      </c>
      <c r="V50" s="74" t="s">
        <v>1441</v>
      </c>
      <c r="W50" s="74" t="s">
        <v>624</v>
      </c>
      <c r="X50" s="8" t="s">
        <v>86</v>
      </c>
      <c r="Z50" s="17">
        <v>114433536113</v>
      </c>
      <c r="AA50" s="74" t="s">
        <v>15</v>
      </c>
      <c r="AB50" s="74" cm="1">
        <f t="array" ref="AB50">_xlfn.IFS(C50="Fue fácil",1,C50="Más o menos (ni fácil ni difícil)",0.5,C50="Fue difícil",0)</f>
        <v>0</v>
      </c>
      <c r="AC50" s="74" cm="1">
        <f t="array" ref="AC50">_xlfn.IFS(D50="Sí",1,D50="No",0)</f>
        <v>0</v>
      </c>
      <c r="AD50" s="74" cm="1">
        <f t="array" ref="AD50">_xlfn.IFS(E50="Sí las conozco",1,E50="No las conozco",0)</f>
        <v>0</v>
      </c>
      <c r="AE50" s="74" cm="1">
        <f t="array" ref="AE50">_xlfn.IFS(F50="No teníamos pensado hacer el trámite",0,F50="Sí teníamos pensado hacer el trámite",1)</f>
        <v>0</v>
      </c>
      <c r="AF50" s="74" cm="1">
        <f t="array" ref="AF50">_xlfn.IFS(G50="Sí",1,G50="No",0)</f>
        <v>0</v>
      </c>
      <c r="AG50" s="74" cm="1">
        <f t="array" ref="AG50">_xlfn.IFS(H50="Es fácil",1,H50="Más o menos (no es ni fácil ni difícil)",0.5,H50="Es difícil",0)</f>
        <v>0</v>
      </c>
      <c r="AH50" s="74" cm="1">
        <f t="array" ref="AH50">_xlfn.IFS(I50="Cuando realicé el trámite para obtener la licencia de uso de suelo en este municipio sí recibí toda la orientación que necesité para poder concluir el trámite",1,I50="Cuando realicé el trámite para obtener la licencia de uso de suelo en este municipio no recibí toda la orientación que necesité para poder concluir el trámite",0)</f>
        <v>0</v>
      </c>
      <c r="AI50" s="74" cm="1">
        <f t="array" ref="AI50">_xlfn.IFS(J50="Sí tienen la capacitación y los conocimientos suficientes para atender a las y los ciudadanos",1,J50="No tienen la capacitación ni los conocimientos suficientes para atender a las y los ciudadanos",0)</f>
        <v>0</v>
      </c>
      <c r="AJ50" s="74" cm="1">
        <f t="array" ref="AJ50">_xlfn.IFS(K50="Sí sabía",1,K50="No sabía",0)</f>
        <v>0</v>
      </c>
      <c r="AK50" s="74" cm="1">
        <f t="array" ref="AK50">_xlfn.IFS(L50="Muy probable",1,L50="No sé",0.5,L50="Nada probable",0)</f>
        <v>0.5</v>
      </c>
      <c r="AL50" s="74" cm="1">
        <f t="array" ref="AL50">_xlfn.IFS(M50="Le temo a la sanción por no tener la licencia de uso de suelo de mi empresa/ negocio",1,M50="No le temo a la sanción por no tener la licencia de uso de suelo de mi empresa/ negocio",0)</f>
        <v>1</v>
      </c>
      <c r="AM50" s="74"/>
      <c r="AN50" s="74" cm="1">
        <f t="array" ref="AN50">_xlfn.IFS(O50="Pocos",1,O50="Los necesarios (ni muchos ni pocos)",0.5,O50="Muchos",0)</f>
        <v>0</v>
      </c>
      <c r="AO50" s="74" cm="1">
        <f t="array" ref="AO50">_xlfn.IFS(P50="Barato",1,P50="Justo (ni caro ni barato)",0.5,P50="Caro",0)</f>
        <v>0</v>
      </c>
      <c r="AP50" s="76" cm="1">
        <f t="array" ref="AP50">_xlfn.IFS(Q50="Menos de 1 hora",1,Q50="Entre 31 minutos y 1 hora",0.9,Q50="Entre 1 y 2 horas",0.8,Q50="Entre 2 y 3 horas",0.7,Q50="Entre 3 y 24 horas",0.6,Q50="Me tomó entre 1 y 3 días",0.5,Q50="Me tomó aproximadamente una semana",0.4,Q50="Me tomó aproximadamente 2 semanas",0.3,Q50="Me tomó aproximadamente 1 mes",0.2,Q50="Me tomó cerca de 2 meses o más",0)</f>
        <v>0.4</v>
      </c>
      <c r="AQ50" s="74" cm="1">
        <f t="array" ref="AQ50">_xlfn.IFS(R50="Poco",1,R50="Normal (ni mucho ni poco)",0.5,R50="Mucho",0)</f>
        <v>0</v>
      </c>
      <c r="AR50" s="74" cm="1">
        <f t="array" ref="AR50">_xlfn.IFS(S50="Satisfecho (a)",1,S50="Normal (ni satisfecho ni insatisfecho)",0.5,S50="Insatisfecho (a)",0)</f>
        <v>0</v>
      </c>
      <c r="AS50" s="74"/>
      <c r="AT50" s="74" cm="1">
        <f t="array" ref="AT50">_xlfn.IFS(U50="Es malo",0,U50="Es regular (ni bueno ni malo)",0.5,U50="Es bueno",1)</f>
        <v>0.5</v>
      </c>
      <c r="AU50" s="74" cm="1">
        <f t="array" ref="AU50">_xlfn.IFS(V50="Sí",1,V50="No",0,V50="No sé/no recuerdo",0.5)</f>
        <v>0.5</v>
      </c>
      <c r="AV50" s="74"/>
      <c r="AW50" s="74" cm="1">
        <f t="array" ref="AW50">_xlfn.IFS(X50="Sí",0,X50="No",1,X50="Prefieron no contestar",0.5)</f>
        <v>1</v>
      </c>
    </row>
    <row r="51" spans="1:49" x14ac:dyDescent="0.2">
      <c r="A51" s="17">
        <v>114432905420</v>
      </c>
      <c r="B51" s="74"/>
      <c r="C51" s="74" t="s">
        <v>624</v>
      </c>
      <c r="D51" s="24"/>
      <c r="E51" s="24" t="s">
        <v>624</v>
      </c>
      <c r="F51" s="20"/>
      <c r="G51" s="8" t="s">
        <v>624</v>
      </c>
      <c r="H51" s="8" t="s">
        <v>624</v>
      </c>
      <c r="I51" s="70" t="s">
        <v>624</v>
      </c>
      <c r="J51" s="74" t="s">
        <v>624</v>
      </c>
      <c r="K51" s="8" t="s">
        <v>624</v>
      </c>
      <c r="L51" s="8" t="s">
        <v>624</v>
      </c>
      <c r="M51" s="74" t="s">
        <v>624</v>
      </c>
      <c r="N51" s="74" t="s">
        <v>624</v>
      </c>
      <c r="O51" s="74" t="s">
        <v>624</v>
      </c>
      <c r="P51" s="74" t="s">
        <v>624</v>
      </c>
      <c r="Q51" s="74" t="s">
        <v>624</v>
      </c>
      <c r="R51" s="8" t="s">
        <v>624</v>
      </c>
      <c r="S51" s="74" t="s">
        <v>624</v>
      </c>
      <c r="T51" s="74"/>
      <c r="U51" s="74" t="s">
        <v>624</v>
      </c>
      <c r="V51" s="74" t="s">
        <v>624</v>
      </c>
      <c r="W51" s="74" t="s">
        <v>624</v>
      </c>
      <c r="X51" s="8"/>
      <c r="Z51" s="17">
        <v>114432905420</v>
      </c>
      <c r="AA51" s="74"/>
      <c r="AB51" s="74" t="e" cm="1">
        <f t="array" ref="AB51">_xlfn.IFS(C51="Fue fácil",1,C51="Más o menos (ni fácil ni difícil)",0.5,C51="Fue difícil",0)</f>
        <v>#N/A</v>
      </c>
      <c r="AC51" s="74" t="e" cm="1">
        <f t="array" ref="AC51">_xlfn.IFS(D51="Sí",1,D51="No",0)</f>
        <v>#N/A</v>
      </c>
      <c r="AD51" s="74" t="e" cm="1">
        <f t="array" ref="AD51">_xlfn.IFS(E51="Sí las conozco",1,E51="No las conozco",0)</f>
        <v>#N/A</v>
      </c>
      <c r="AE51" s="74" t="e" cm="1">
        <f t="array" ref="AE51">_xlfn.IFS(F51="No teníamos pensado hacer el trámite",0,F51="Sí teníamos pensado hacer el trámite",1)</f>
        <v>#N/A</v>
      </c>
      <c r="AF51" s="74" t="e" cm="1">
        <f t="array" ref="AF51">_xlfn.IFS(G51="Sí",1,G51="No",0)</f>
        <v>#N/A</v>
      </c>
      <c r="AG51" s="74" t="e" cm="1">
        <f t="array" ref="AG51">_xlfn.IFS(H51="Es fácil",1,H51="Más o menos (no es ni fácil ni difícil)",0.5,H51="Es difícil",0)</f>
        <v>#N/A</v>
      </c>
      <c r="AH51" s="74" t="e" cm="1">
        <f t="array" ref="AH51">_xlfn.IFS(I51="Cuando realicé el trámite para obtener la licencia de uso de suelo en este municipio sí recibí toda la orientación que necesité para poder concluir el trámite",1,I51="Cuando realicé el trámite para obtener la licencia de uso de suelo en este municipio no recibí toda la orientación que necesité para poder concluir el trámite",0)</f>
        <v>#N/A</v>
      </c>
      <c r="AI51" s="74" t="e" cm="1">
        <f t="array" ref="AI51">_xlfn.IFS(J51="Sí tienen la capacitación y los conocimientos suficientes para atender a las y los ciudadanos",1,J51="No tienen la capacitación ni los conocimientos suficientes para atender a las y los ciudadanos",0)</f>
        <v>#N/A</v>
      </c>
      <c r="AJ51" s="74" t="e" cm="1">
        <f t="array" ref="AJ51">_xlfn.IFS(K51="Sí sabía",1,K51="No sabía",0)</f>
        <v>#N/A</v>
      </c>
      <c r="AK51" s="74" t="e" cm="1">
        <f t="array" ref="AK51">_xlfn.IFS(L51="Muy probable",1,L51="No sé",0.5,L51="Nada probable",0)</f>
        <v>#N/A</v>
      </c>
      <c r="AL51" s="74" t="e" cm="1">
        <f t="array" ref="AL51">_xlfn.IFS(M51="Le temo a la sanción por no tener la licencia de uso de suelo de mi empresa/ negocio",1,M51="No le temo a la sanción por no tener la licencia de uso de suelo de mi empresa/ negocio",0)</f>
        <v>#N/A</v>
      </c>
      <c r="AM51" s="74" t="e" cm="1">
        <f t="array" ref="AM51">_xlfn.IFS(N51="Es más fácil",1,N51="Es igual",0.5,N51="Es más difícil",0)</f>
        <v>#N/A</v>
      </c>
      <c r="AN51" s="74" t="e" cm="1">
        <f t="array" ref="AN51">_xlfn.IFS(O51="Pocos",1,O51="Los necesarios (ni muchos ni pocos)",0.5,O51="Muchos",0)</f>
        <v>#N/A</v>
      </c>
      <c r="AO51" s="74" t="e" cm="1">
        <f t="array" ref="AO51">_xlfn.IFS(P51="Barato",1,P51="Justo (ni caro ni barato)",0.5,P51="Caro",0)</f>
        <v>#N/A</v>
      </c>
      <c r="AP51" s="76" t="e" cm="1">
        <f t="array" ref="AP51">_xlfn.IFS(Q51="Menos de 1 hora",1,Q51="Entre 31 minutos y 1 hora",0.9,Q51="Entre 1 y 2 horas",0.8,Q51="Entre 2 y 3 horas",0.7,Q51="Entre 3 y 24 horas",0.6,Q51="Me tomó entre 1 y 3 días",0.5,Q51="Me tomó aproximadamente una semana",0.4,Q51="Me tomó aproximadamente 2 semanas",0.3,Q51="Me tomó aproximadamente 1 mes",0.2,Q51="Me tomó cerca de 2 meses o más",0)</f>
        <v>#N/A</v>
      </c>
      <c r="AQ51" s="74" t="e" cm="1">
        <f t="array" ref="AQ51">_xlfn.IFS(R51="Poco",1,R51="Normal (ni mucho ni poco)",0.5,R51="Mucho",0)</f>
        <v>#N/A</v>
      </c>
      <c r="AR51" s="74" t="e" cm="1">
        <f t="array" ref="AR51">_xlfn.IFS(S51="Satisfecho (a)",1,S51="Normal (ni satisfecho ni insatisfecho)",0.5,S51="Insatisfecho (a)",0)</f>
        <v>#N/A</v>
      </c>
      <c r="AS51" s="74" t="e" cm="1">
        <f t="array" ref="AS51">_xlfn.IFS(T51="Todas las personas empresarias reciben el mismo trato",1,T51=" No estoy segura (o)",0.5,T51="Hay personas empresarias que reciben un trato diferente",0)</f>
        <v>#N/A</v>
      </c>
      <c r="AT51" s="74" t="e" cm="1">
        <f t="array" ref="AT51">_xlfn.IFS(U51="Es malo",0,U51="Es regular (ni bueno ni malo)",0.5,U51="Es bueno",1)</f>
        <v>#N/A</v>
      </c>
      <c r="AU51" s="74" t="e" cm="1">
        <f t="array" ref="AU51">_xlfn.IFS(V51="Sí",1,V51="No",0,V51="No sé/no recuerdo",0.5)</f>
        <v>#N/A</v>
      </c>
      <c r="AV51" s="74" t="e" cm="1">
        <f t="array" ref="AV51">_xlfn.IFS(W51=" Insatisfecho (a)",0,W51="Normal [ni satisfecho (a) ni insatisfecho (a)]",0.5,W51="Satisfecho (a)",1)</f>
        <v>#N/A</v>
      </c>
      <c r="AW51" s="74" t="e" cm="1">
        <f t="array" ref="AW51">_xlfn.IFS(X51="Sí",0,X51="No",1,X51="Prefieron no contestar",0.5)</f>
        <v>#N/A</v>
      </c>
    </row>
    <row r="52" spans="1:49" x14ac:dyDescent="0.2">
      <c r="A52" s="17">
        <v>114432776099</v>
      </c>
      <c r="B52" s="74" t="s">
        <v>1795</v>
      </c>
      <c r="C52" s="74" t="s">
        <v>177</v>
      </c>
      <c r="D52" s="24" t="s">
        <v>85</v>
      </c>
      <c r="E52" s="24" t="s">
        <v>624</v>
      </c>
      <c r="F52" s="20"/>
      <c r="G52" s="8" t="s">
        <v>624</v>
      </c>
      <c r="H52" s="8" t="s">
        <v>624</v>
      </c>
      <c r="I52" s="70" t="s">
        <v>624</v>
      </c>
      <c r="J52" s="74" t="s">
        <v>624</v>
      </c>
      <c r="K52" s="8" t="s">
        <v>624</v>
      </c>
      <c r="L52" s="8" t="s">
        <v>624</v>
      </c>
      <c r="M52" s="74" t="s">
        <v>624</v>
      </c>
      <c r="N52" s="74" t="s">
        <v>624</v>
      </c>
      <c r="O52" s="74" t="s">
        <v>624</v>
      </c>
      <c r="P52" s="74" t="s">
        <v>624</v>
      </c>
      <c r="Q52" s="74" t="s">
        <v>624</v>
      </c>
      <c r="R52" s="8" t="s">
        <v>624</v>
      </c>
      <c r="S52" s="74" t="s">
        <v>624</v>
      </c>
      <c r="T52" s="74"/>
      <c r="U52" s="74" t="s">
        <v>624</v>
      </c>
      <c r="V52" s="74" t="s">
        <v>624</v>
      </c>
      <c r="W52" s="74" t="s">
        <v>624</v>
      </c>
      <c r="X52" s="8"/>
      <c r="Z52" s="17">
        <v>114432776099</v>
      </c>
      <c r="AA52" s="74" t="s">
        <v>1795</v>
      </c>
      <c r="AB52" s="74" cm="1">
        <f t="array" ref="AB52">_xlfn.IFS(C52="Fue fácil",1,C52="Más o menos (ni fácil ni difícil)",0.5,C52="Fue difícil",0)</f>
        <v>0.5</v>
      </c>
      <c r="AC52" s="74" cm="1">
        <f t="array" ref="AC52">_xlfn.IFS(D52="Sí",1,D52="No",0)</f>
        <v>1</v>
      </c>
      <c r="AD52" s="74" t="e" cm="1">
        <f t="array" ref="AD52">_xlfn.IFS(E52="Sí las conozco",1,E52="No las conozco",0)</f>
        <v>#N/A</v>
      </c>
      <c r="AE52" s="74" t="e" cm="1">
        <f t="array" ref="AE52">_xlfn.IFS(F52="No teníamos pensado hacer el trámite",0,F52="Sí teníamos pensado hacer el trámite",1)</f>
        <v>#N/A</v>
      </c>
      <c r="AF52" s="74" t="e" cm="1">
        <f t="array" ref="AF52">_xlfn.IFS(G52="Sí",1,G52="No",0)</f>
        <v>#N/A</v>
      </c>
      <c r="AG52" s="74" t="e" cm="1">
        <f t="array" ref="AG52">_xlfn.IFS(H52="Es fácil",1,H52="Más o menos (no es ni fácil ni difícil)",0.5,H52="Es difícil",0)</f>
        <v>#N/A</v>
      </c>
      <c r="AH52" s="74" t="e" cm="1">
        <f t="array" ref="AH52">_xlfn.IFS(I52="Cuando realicé el trámite para obtener la licencia de uso de suelo en este municipio sí recibí toda la orientación que necesité para poder concluir el trámite",1,I52="Cuando realicé el trámite para obtener la licencia de uso de suelo en este municipio no recibí toda la orientación que necesité para poder concluir el trámite",0)</f>
        <v>#N/A</v>
      </c>
      <c r="AI52" s="74" t="e" cm="1">
        <f t="array" ref="AI52">_xlfn.IFS(J52="Sí tienen la capacitación y los conocimientos suficientes para atender a las y los ciudadanos",1,J52="No tienen la capacitación ni los conocimientos suficientes para atender a las y los ciudadanos",0)</f>
        <v>#N/A</v>
      </c>
      <c r="AJ52" s="74" t="e" cm="1">
        <f t="array" ref="AJ52">_xlfn.IFS(K52="Sí sabía",1,K52="No sabía",0)</f>
        <v>#N/A</v>
      </c>
      <c r="AK52" s="74" t="e" cm="1">
        <f t="array" ref="AK52">_xlfn.IFS(L52="Muy probable",1,L52="No sé",0.5,L52="Nada probable",0)</f>
        <v>#N/A</v>
      </c>
      <c r="AL52" s="74" t="e" cm="1">
        <f t="array" ref="AL52">_xlfn.IFS(M52="Le temo a la sanción por no tener la licencia de uso de suelo de mi empresa/ negocio",1,M52="No le temo a la sanción por no tener la licencia de uso de suelo de mi empresa/ negocio",0)</f>
        <v>#N/A</v>
      </c>
      <c r="AM52" s="74" t="e" cm="1">
        <f t="array" ref="AM52">_xlfn.IFS(N52="Es más fácil",1,N52="Es igual",0.5,N52="Es más difícil",0)</f>
        <v>#N/A</v>
      </c>
      <c r="AN52" s="74" t="e" cm="1">
        <f t="array" ref="AN52">_xlfn.IFS(O52="Pocos",1,O52="Los necesarios (ni muchos ni pocos)",0.5,O52="Muchos",0)</f>
        <v>#N/A</v>
      </c>
      <c r="AO52" s="74" t="e" cm="1">
        <f t="array" ref="AO52">_xlfn.IFS(P52="Barato",1,P52="Justo (ni caro ni barato)",0.5,P52="Caro",0)</f>
        <v>#N/A</v>
      </c>
      <c r="AP52" s="76" t="e" cm="1">
        <f t="array" ref="AP52">_xlfn.IFS(Q52="Menos de 1 hora",1,Q52="Entre 31 minutos y 1 hora",0.9,Q52="Entre 1 y 2 horas",0.8,Q52="Entre 2 y 3 horas",0.7,Q52="Entre 3 y 24 horas",0.6,Q52="Me tomó entre 1 y 3 días",0.5,Q52="Me tomó aproximadamente una semana",0.4,Q52="Me tomó aproximadamente 2 semanas",0.3,Q52="Me tomó aproximadamente 1 mes",0.2,Q52="Me tomó cerca de 2 meses o más",0)</f>
        <v>#N/A</v>
      </c>
      <c r="AQ52" s="74" t="e" cm="1">
        <f t="array" ref="AQ52">_xlfn.IFS(R52="Poco",1,R52="Normal (ni mucho ni poco)",0.5,R52="Mucho",0)</f>
        <v>#N/A</v>
      </c>
      <c r="AR52" s="74" t="e" cm="1">
        <f t="array" ref="AR52">_xlfn.IFS(S52="Satisfecho (a)",1,S52="Normal (ni satisfecho ni insatisfecho)",0.5,S52="Insatisfecho (a)",0)</f>
        <v>#N/A</v>
      </c>
      <c r="AS52" s="74" t="e" cm="1">
        <f t="array" ref="AS52">_xlfn.IFS(T52="Todas las personas empresarias reciben el mismo trato",1,T52=" No estoy segura (o)",0.5,T52="Hay personas empresarias que reciben un trato diferente",0)</f>
        <v>#N/A</v>
      </c>
      <c r="AT52" s="74" t="e" cm="1">
        <f t="array" ref="AT52">_xlfn.IFS(U52="Es malo",0,U52="Es regular (ni bueno ni malo)",0.5,U52="Es bueno",1)</f>
        <v>#N/A</v>
      </c>
      <c r="AU52" s="74" t="e" cm="1">
        <f t="array" ref="AU52">_xlfn.IFS(V52="Sí",1,V52="No",0,V52="No sé/no recuerdo",0.5)</f>
        <v>#N/A</v>
      </c>
      <c r="AV52" s="74" t="e" cm="1">
        <f t="array" ref="AV52">_xlfn.IFS(W52=" Insatisfecho (a)",0,W52="Normal [ni satisfecho (a) ni insatisfecho (a)]",0.5,W52="Satisfecho (a)",1)</f>
        <v>#N/A</v>
      </c>
      <c r="AW52" s="74" t="e" cm="1">
        <f t="array" ref="AW52">_xlfn.IFS(X52="Sí",0,X52="No",1,X52="Prefieron no contestar",0.5)</f>
        <v>#N/A</v>
      </c>
    </row>
  </sheetData>
  <pageMargins left="0.7" right="0.7" top="0.75" bottom="0.75" header="0.3" footer="0.3"/>
  <ignoredErrors>
    <ignoredError sqref="AB2:AB52 AC2:AC52 AD2:AD52 AE2:AE52 AF2:AF52 AG2:AG52 AH2:AH52 AI2:AI52 AJ2:AJ52 AK2:AK52 AL2:AL52 AM2:AM14 AN2:AN52 AO2:AO52 AP2:AP52 AQ2:AQ52 AR2:AR52 AS2:AS42 AT2:AT52 AU2:AU52 AV2 AW2:AW52 AV4:AV7 AV9 AV11:AV18 AM16:AM18 AM20 AV20:AV22 AM23:AM37 AV24:AV25 AV28:AV29 AV31:AV37 AM39:AM40 AV39:AV40 AM42 AV42 AV44:AV49 AS44:AS49 AM44:AM48 AM51:AM52 AS51:AS52 AV51:AV52" evalError="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02C4C-5F98-9445-8D83-8CB871EB4406}">
  <sheetPr codeName="Hoja27"/>
  <dimension ref="A1:CF21"/>
  <sheetViews>
    <sheetView workbookViewId="0"/>
  </sheetViews>
  <sheetFormatPr baseColWidth="10" defaultColWidth="8.83203125" defaultRowHeight="15" x14ac:dyDescent="0.2"/>
  <cols>
    <col min="1" max="16384" width="8.83203125" style="5"/>
  </cols>
  <sheetData>
    <row r="1" spans="1:84" s="4" customFormat="1" ht="14" x14ac:dyDescent="0.15">
      <c r="A1" s="4" t="s">
        <v>17</v>
      </c>
      <c r="B1" s="4" t="s">
        <v>18</v>
      </c>
      <c r="C1" s="4" t="s">
        <v>19</v>
      </c>
      <c r="D1" s="4" t="s">
        <v>20</v>
      </c>
      <c r="E1" s="4" t="s">
        <v>21</v>
      </c>
      <c r="F1" s="4" t="s">
        <v>22</v>
      </c>
      <c r="G1" s="4" t="s">
        <v>23</v>
      </c>
      <c r="H1" s="4" t="s">
        <v>24</v>
      </c>
      <c r="I1" s="4" t="s">
        <v>25</v>
      </c>
      <c r="J1" s="4" t="s">
        <v>756</v>
      </c>
      <c r="K1" s="4" t="s">
        <v>60</v>
      </c>
      <c r="L1" s="4" t="s">
        <v>61</v>
      </c>
      <c r="M1" s="4" t="s">
        <v>757</v>
      </c>
      <c r="N1" s="4" t="s">
        <v>758</v>
      </c>
      <c r="O1" s="4" t="s">
        <v>759</v>
      </c>
      <c r="S1" s="4" t="s">
        <v>760</v>
      </c>
      <c r="T1" s="4" t="s">
        <v>761</v>
      </c>
      <c r="U1" s="4" t="s">
        <v>762</v>
      </c>
      <c r="V1" s="4" t="s">
        <v>763</v>
      </c>
      <c r="W1" s="4" t="s">
        <v>764</v>
      </c>
      <c r="X1" s="4" t="s">
        <v>765</v>
      </c>
      <c r="Y1" s="4" t="s">
        <v>766</v>
      </c>
      <c r="Z1" s="4" t="s">
        <v>767</v>
      </c>
      <c r="AA1" s="4" t="s">
        <v>768</v>
      </c>
      <c r="AB1" s="4" t="s">
        <v>769</v>
      </c>
      <c r="AC1" s="4" t="s">
        <v>40</v>
      </c>
      <c r="AD1" s="4" t="s">
        <v>770</v>
      </c>
      <c r="AE1" s="4" t="s">
        <v>771</v>
      </c>
      <c r="AJ1" s="4" t="s">
        <v>772</v>
      </c>
      <c r="AK1" s="4" t="s">
        <v>40</v>
      </c>
      <c r="AL1" s="4" t="s">
        <v>773</v>
      </c>
      <c r="AN1" s="4" t="s">
        <v>774</v>
      </c>
      <c r="AO1" s="4" t="s">
        <v>775</v>
      </c>
      <c r="AU1" s="4" t="s">
        <v>776</v>
      </c>
      <c r="AV1" s="4" t="s">
        <v>40</v>
      </c>
      <c r="AW1" s="4" t="s">
        <v>777</v>
      </c>
      <c r="AX1" s="4" t="s">
        <v>778</v>
      </c>
      <c r="AY1" s="4" t="s">
        <v>779</v>
      </c>
      <c r="AZ1" s="4" t="s">
        <v>780</v>
      </c>
      <c r="BA1" s="4" t="s">
        <v>781</v>
      </c>
      <c r="BB1" s="4" t="s">
        <v>782</v>
      </c>
      <c r="BC1" s="4" t="s">
        <v>783</v>
      </c>
      <c r="BD1" s="4" t="s">
        <v>784</v>
      </c>
      <c r="BE1" s="4" t="s">
        <v>785</v>
      </c>
      <c r="BF1" s="4" t="s">
        <v>786</v>
      </c>
      <c r="BG1" s="4" t="s">
        <v>787</v>
      </c>
      <c r="BH1" s="4" t="s">
        <v>788</v>
      </c>
      <c r="BI1" s="4" t="s">
        <v>789</v>
      </c>
      <c r="BJ1" s="4" t="s">
        <v>790</v>
      </c>
      <c r="BK1" s="4" t="s">
        <v>791</v>
      </c>
      <c r="BM1" s="4" t="s">
        <v>792</v>
      </c>
      <c r="BN1" s="4" t="s">
        <v>793</v>
      </c>
      <c r="BP1" s="4" t="s">
        <v>794</v>
      </c>
      <c r="BQ1" s="4" t="s">
        <v>795</v>
      </c>
      <c r="BR1" s="4" t="s">
        <v>40</v>
      </c>
      <c r="BS1" s="4" t="s">
        <v>796</v>
      </c>
      <c r="BU1" s="4" t="s">
        <v>797</v>
      </c>
    </row>
    <row r="2" spans="1:84" s="4" customFormat="1" ht="14" x14ac:dyDescent="0.15">
      <c r="J2" s="4" t="s">
        <v>65</v>
      </c>
      <c r="K2" s="4" t="s">
        <v>65</v>
      </c>
      <c r="L2" s="4" t="s">
        <v>65</v>
      </c>
      <c r="M2" s="4" t="s">
        <v>65</v>
      </c>
      <c r="N2" s="4" t="s">
        <v>65</v>
      </c>
      <c r="O2" s="4" t="s">
        <v>798</v>
      </c>
      <c r="P2" s="4" t="s">
        <v>799</v>
      </c>
      <c r="Q2" s="4" t="s">
        <v>800</v>
      </c>
      <c r="R2" s="4" t="s">
        <v>72</v>
      </c>
      <c r="S2" s="4" t="s">
        <v>801</v>
      </c>
      <c r="T2" s="4" t="s">
        <v>65</v>
      </c>
      <c r="U2" s="4" t="s">
        <v>65</v>
      </c>
      <c r="V2" s="4" t="s">
        <v>65</v>
      </c>
      <c r="W2" s="4" t="s">
        <v>65</v>
      </c>
      <c r="X2" s="4" t="s">
        <v>65</v>
      </c>
      <c r="Y2" s="4" t="s">
        <v>65</v>
      </c>
      <c r="Z2" s="4" t="s">
        <v>801</v>
      </c>
      <c r="AA2" s="4" t="s">
        <v>65</v>
      </c>
      <c r="AB2" s="4" t="s">
        <v>801</v>
      </c>
      <c r="AC2" s="4" t="s">
        <v>65</v>
      </c>
      <c r="AD2" s="4" t="s">
        <v>801</v>
      </c>
      <c r="AE2" s="4" t="s">
        <v>802</v>
      </c>
      <c r="AF2" s="4" t="s">
        <v>803</v>
      </c>
      <c r="AG2" s="4" t="s">
        <v>804</v>
      </c>
      <c r="AH2" s="4" t="s">
        <v>805</v>
      </c>
      <c r="AI2" s="4" t="s">
        <v>72</v>
      </c>
      <c r="AJ2" s="4" t="s">
        <v>65</v>
      </c>
      <c r="AK2" s="4" t="s">
        <v>65</v>
      </c>
      <c r="AL2" s="4" t="s">
        <v>65</v>
      </c>
      <c r="AM2" s="4" t="s">
        <v>72</v>
      </c>
      <c r="AN2" s="4" t="s">
        <v>65</v>
      </c>
      <c r="AO2" s="4" t="s">
        <v>806</v>
      </c>
      <c r="AP2" s="4" t="s">
        <v>807</v>
      </c>
      <c r="AQ2" s="4" t="s">
        <v>808</v>
      </c>
      <c r="AR2" s="4" t="s">
        <v>809</v>
      </c>
      <c r="AS2" s="4" t="s">
        <v>810</v>
      </c>
      <c r="AT2" s="4" t="s">
        <v>811</v>
      </c>
      <c r="AU2" s="4" t="s">
        <v>65</v>
      </c>
      <c r="AV2" s="4" t="s">
        <v>65</v>
      </c>
      <c r="AW2" s="4" t="s">
        <v>65</v>
      </c>
      <c r="AX2" s="4" t="s">
        <v>801</v>
      </c>
      <c r="AY2" s="4" t="s">
        <v>801</v>
      </c>
      <c r="AZ2" s="4" t="s">
        <v>65</v>
      </c>
      <c r="BA2" s="4" t="s">
        <v>65</v>
      </c>
      <c r="BB2" s="4" t="s">
        <v>65</v>
      </c>
      <c r="BC2" s="4" t="s">
        <v>65</v>
      </c>
      <c r="BD2" s="4" t="s">
        <v>65</v>
      </c>
      <c r="BE2" s="4" t="s">
        <v>65</v>
      </c>
      <c r="BF2" s="4" t="s">
        <v>65</v>
      </c>
      <c r="BG2" s="4" t="s">
        <v>65</v>
      </c>
      <c r="BH2" s="4" t="s">
        <v>65</v>
      </c>
      <c r="BI2" s="4" t="s">
        <v>65</v>
      </c>
      <c r="BJ2" s="4" t="s">
        <v>65</v>
      </c>
      <c r="BK2" s="4" t="s">
        <v>85</v>
      </c>
      <c r="BL2" s="4" t="s">
        <v>86</v>
      </c>
      <c r="BM2" s="4" t="s">
        <v>801</v>
      </c>
      <c r="BN2" s="4" t="s">
        <v>85</v>
      </c>
      <c r="BO2" s="4" t="s">
        <v>86</v>
      </c>
      <c r="BP2" s="4" t="s">
        <v>65</v>
      </c>
      <c r="BQ2" s="4" t="s">
        <v>65</v>
      </c>
      <c r="BR2" s="4" t="s">
        <v>65</v>
      </c>
      <c r="BS2" s="4" t="s">
        <v>65</v>
      </c>
      <c r="BT2" s="4" t="s">
        <v>72</v>
      </c>
      <c r="BU2" s="4" t="s">
        <v>812</v>
      </c>
      <c r="BV2" s="4" t="s">
        <v>813</v>
      </c>
      <c r="BW2" s="4" t="s">
        <v>814</v>
      </c>
      <c r="BX2" s="4" t="s">
        <v>815</v>
      </c>
      <c r="BY2" s="4" t="s">
        <v>816</v>
      </c>
      <c r="BZ2" s="4" t="s">
        <v>817</v>
      </c>
      <c r="CA2" s="4" t="s">
        <v>818</v>
      </c>
      <c r="CB2" s="4" t="s">
        <v>819</v>
      </c>
      <c r="CC2" s="4" t="s">
        <v>820</v>
      </c>
      <c r="CD2" s="4" t="s">
        <v>821</v>
      </c>
      <c r="CE2" s="4" t="s">
        <v>822</v>
      </c>
      <c r="CF2" s="4" t="s">
        <v>823</v>
      </c>
    </row>
    <row r="3" spans="1:84" x14ac:dyDescent="0.2">
      <c r="A3" s="5">
        <v>114505048571</v>
      </c>
      <c r="B3" s="5">
        <v>428674876</v>
      </c>
      <c r="C3" s="6">
        <v>45302.35297453704</v>
      </c>
      <c r="D3" s="6">
        <v>45302.363645833335</v>
      </c>
      <c r="E3" s="5" t="s">
        <v>1842</v>
      </c>
      <c r="J3" s="5" t="s">
        <v>825</v>
      </c>
      <c r="K3" s="5" t="s">
        <v>153</v>
      </c>
      <c r="L3" s="5" t="s">
        <v>159</v>
      </c>
      <c r="M3" s="5" t="s">
        <v>85</v>
      </c>
      <c r="N3" s="5" t="s">
        <v>15</v>
      </c>
      <c r="P3" s="5" t="s">
        <v>799</v>
      </c>
      <c r="S3" s="5">
        <v>2</v>
      </c>
      <c r="T3" s="5" t="s">
        <v>116</v>
      </c>
      <c r="U3" s="5" t="s">
        <v>86</v>
      </c>
      <c r="V3" s="5" t="s">
        <v>827</v>
      </c>
      <c r="W3" s="5" t="s">
        <v>828</v>
      </c>
      <c r="X3" s="5" t="s">
        <v>829</v>
      </c>
      <c r="Y3" s="5" t="s">
        <v>86</v>
      </c>
      <c r="AA3" s="5" t="s">
        <v>85</v>
      </c>
      <c r="AB3" s="5" t="s">
        <v>1843</v>
      </c>
      <c r="AC3" s="5" t="s">
        <v>830</v>
      </c>
      <c r="AD3" s="5">
        <v>0</v>
      </c>
      <c r="AI3" s="5" t="s">
        <v>1844</v>
      </c>
      <c r="AJ3" s="5" t="s">
        <v>831</v>
      </c>
      <c r="AK3" s="5" t="s">
        <v>832</v>
      </c>
      <c r="AL3" s="5" t="s">
        <v>907</v>
      </c>
      <c r="AN3" s="5" t="s">
        <v>85</v>
      </c>
      <c r="AO3" s="5" t="s">
        <v>85</v>
      </c>
      <c r="AP3" s="5" t="s">
        <v>85</v>
      </c>
      <c r="AQ3" s="5" t="s">
        <v>85</v>
      </c>
      <c r="AR3" s="5" t="s">
        <v>85</v>
      </c>
      <c r="AS3" s="5" t="s">
        <v>85</v>
      </c>
      <c r="AT3" s="5" t="s">
        <v>85</v>
      </c>
      <c r="AU3" s="5" t="s">
        <v>834</v>
      </c>
      <c r="AV3" s="5" t="s">
        <v>859</v>
      </c>
      <c r="AW3" s="5" t="s">
        <v>836</v>
      </c>
      <c r="AX3" s="5" t="s">
        <v>1845</v>
      </c>
      <c r="BA3" s="5" t="s">
        <v>837</v>
      </c>
      <c r="BB3" s="5" t="s">
        <v>861</v>
      </c>
      <c r="BC3" s="5" t="s">
        <v>839</v>
      </c>
      <c r="BD3" s="5" t="s">
        <v>840</v>
      </c>
      <c r="BE3" s="5" t="s">
        <v>85</v>
      </c>
      <c r="BF3" s="5" t="s">
        <v>869</v>
      </c>
      <c r="BG3" s="5" t="s">
        <v>842</v>
      </c>
      <c r="BH3" s="5" t="s">
        <v>85</v>
      </c>
      <c r="BI3" s="5" t="s">
        <v>85</v>
      </c>
      <c r="BJ3" s="5" t="s">
        <v>85</v>
      </c>
      <c r="BK3" s="5" t="s">
        <v>85</v>
      </c>
      <c r="BN3" s="5" t="s">
        <v>85</v>
      </c>
      <c r="BP3" s="5" t="s">
        <v>843</v>
      </c>
      <c r="BQ3" s="5" t="s">
        <v>844</v>
      </c>
      <c r="BR3" s="5" t="s">
        <v>845</v>
      </c>
      <c r="BS3" s="5" t="s">
        <v>846</v>
      </c>
      <c r="BU3" s="5" t="s">
        <v>848</v>
      </c>
      <c r="BV3" s="5" t="s">
        <v>847</v>
      </c>
      <c r="BW3" s="5" t="s">
        <v>847</v>
      </c>
      <c r="BX3" s="5" t="s">
        <v>848</v>
      </c>
      <c r="BY3" s="5" t="s">
        <v>848</v>
      </c>
      <c r="BZ3" s="5" t="s">
        <v>847</v>
      </c>
      <c r="CA3" s="5" t="s">
        <v>847</v>
      </c>
      <c r="CB3" s="5" t="s">
        <v>870</v>
      </c>
      <c r="CC3" s="5" t="s">
        <v>847</v>
      </c>
      <c r="CD3" s="5" t="s">
        <v>848</v>
      </c>
      <c r="CE3" s="5" t="s">
        <v>847</v>
      </c>
      <c r="CF3" s="5" t="s">
        <v>848</v>
      </c>
    </row>
    <row r="4" spans="1:84" x14ac:dyDescent="0.2">
      <c r="A4" s="5">
        <v>114482367886</v>
      </c>
      <c r="B4" s="5">
        <v>428674876</v>
      </c>
      <c r="C4" s="6">
        <v>45266.682233796295</v>
      </c>
      <c r="D4" s="6">
        <v>45266.702673611115</v>
      </c>
      <c r="E4" s="5" t="s">
        <v>824</v>
      </c>
      <c r="J4" s="5" t="s">
        <v>850</v>
      </c>
      <c r="K4" s="5" t="s">
        <v>153</v>
      </c>
      <c r="L4" s="5" t="s">
        <v>158</v>
      </c>
      <c r="M4" s="5" t="s">
        <v>85</v>
      </c>
      <c r="N4" s="5" t="s">
        <v>14</v>
      </c>
      <c r="P4" s="5" t="s">
        <v>799</v>
      </c>
      <c r="S4" s="5">
        <v>8</v>
      </c>
      <c r="T4" s="5" t="s">
        <v>925</v>
      </c>
      <c r="U4" s="5" t="s">
        <v>85</v>
      </c>
      <c r="V4" s="5" t="s">
        <v>827</v>
      </c>
      <c r="W4" s="5" t="s">
        <v>828</v>
      </c>
      <c r="X4" s="5" t="s">
        <v>829</v>
      </c>
      <c r="Y4" s="5" t="s">
        <v>86</v>
      </c>
      <c r="AA4" s="5" t="s">
        <v>85</v>
      </c>
      <c r="AB4" s="5" t="s">
        <v>1846</v>
      </c>
      <c r="AC4" s="5" t="s">
        <v>856</v>
      </c>
      <c r="AD4" s="5">
        <v>90</v>
      </c>
      <c r="AE4" s="5" t="s">
        <v>802</v>
      </c>
      <c r="AF4" s="5" t="s">
        <v>803</v>
      </c>
      <c r="AJ4" s="5" t="s">
        <v>831</v>
      </c>
      <c r="AK4" s="5" t="s">
        <v>832</v>
      </c>
      <c r="AL4" s="5" t="s">
        <v>907</v>
      </c>
      <c r="AN4" s="5" t="s">
        <v>85</v>
      </c>
      <c r="AO4" s="5" t="s">
        <v>85</v>
      </c>
      <c r="AP4" s="5" t="s">
        <v>85</v>
      </c>
      <c r="AQ4" s="5" t="s">
        <v>85</v>
      </c>
      <c r="AR4" s="5" t="s">
        <v>86</v>
      </c>
      <c r="AS4" s="5" t="s">
        <v>85</v>
      </c>
      <c r="AT4" s="5" t="s">
        <v>86</v>
      </c>
      <c r="AU4" s="5" t="s">
        <v>834</v>
      </c>
      <c r="AV4" s="5" t="s">
        <v>859</v>
      </c>
      <c r="AW4" s="5" t="s">
        <v>836</v>
      </c>
      <c r="AX4" s="5" t="s">
        <v>1847</v>
      </c>
      <c r="BA4" s="5" t="s">
        <v>183</v>
      </c>
      <c r="BB4" s="5" t="s">
        <v>861</v>
      </c>
      <c r="BC4" s="5" t="s">
        <v>1848</v>
      </c>
      <c r="BD4" s="5" t="s">
        <v>863</v>
      </c>
      <c r="BE4" s="5" t="s">
        <v>86</v>
      </c>
      <c r="BF4" s="5" t="s">
        <v>841</v>
      </c>
      <c r="BG4" s="5" t="s">
        <v>842</v>
      </c>
      <c r="BH4" s="5" t="s">
        <v>85</v>
      </c>
      <c r="BI4" s="5" t="s">
        <v>86</v>
      </c>
      <c r="BJ4" s="5" t="s">
        <v>85</v>
      </c>
      <c r="BK4" s="5" t="s">
        <v>85</v>
      </c>
      <c r="BN4" s="5" t="s">
        <v>85</v>
      </c>
      <c r="BP4" s="5" t="s">
        <v>843</v>
      </c>
      <c r="BQ4" s="5" t="s">
        <v>844</v>
      </c>
      <c r="BR4" s="5" t="s">
        <v>845</v>
      </c>
      <c r="BS4" s="5" t="s">
        <v>931</v>
      </c>
      <c r="BT4" s="5" t="s">
        <v>1849</v>
      </c>
      <c r="BU4" s="5" t="s">
        <v>870</v>
      </c>
      <c r="BV4" s="5" t="s">
        <v>847</v>
      </c>
      <c r="BW4" s="5" t="s">
        <v>870</v>
      </c>
      <c r="BX4" s="5" t="s">
        <v>847</v>
      </c>
      <c r="BY4" s="5" t="s">
        <v>847</v>
      </c>
      <c r="BZ4" s="5" t="s">
        <v>870</v>
      </c>
      <c r="CA4" s="5" t="s">
        <v>847</v>
      </c>
      <c r="CB4" s="5" t="s">
        <v>848</v>
      </c>
      <c r="CC4" s="5" t="s">
        <v>848</v>
      </c>
      <c r="CD4" s="5" t="s">
        <v>848</v>
      </c>
      <c r="CE4" s="5" t="s">
        <v>847</v>
      </c>
      <c r="CF4" s="5" t="s">
        <v>847</v>
      </c>
    </row>
    <row r="5" spans="1:84" x14ac:dyDescent="0.2">
      <c r="A5" s="5">
        <v>114482360539</v>
      </c>
      <c r="B5" s="5">
        <v>428674876</v>
      </c>
      <c r="C5" s="6">
        <v>45266.430983796294</v>
      </c>
      <c r="D5" s="6">
        <v>45266.702210648145</v>
      </c>
      <c r="E5" s="5" t="s">
        <v>824</v>
      </c>
      <c r="J5" s="5" t="s">
        <v>855</v>
      </c>
      <c r="K5" s="5" t="s">
        <v>154</v>
      </c>
      <c r="L5" s="5" t="s">
        <v>157</v>
      </c>
      <c r="M5" s="5" t="s">
        <v>85</v>
      </c>
      <c r="N5" s="5" t="s">
        <v>14</v>
      </c>
      <c r="P5" s="5" t="s">
        <v>799</v>
      </c>
      <c r="S5" s="5">
        <v>15</v>
      </c>
      <c r="T5" s="5" t="s">
        <v>116</v>
      </c>
      <c r="U5" s="5" t="s">
        <v>86</v>
      </c>
      <c r="V5" s="5" t="s">
        <v>827</v>
      </c>
      <c r="W5" s="5" t="s">
        <v>828</v>
      </c>
      <c r="X5" s="5" t="s">
        <v>829</v>
      </c>
      <c r="Y5" s="5" t="s">
        <v>86</v>
      </c>
      <c r="AA5" s="5" t="s">
        <v>85</v>
      </c>
      <c r="AB5" s="5" t="s">
        <v>1850</v>
      </c>
      <c r="AC5" s="5" t="s">
        <v>830</v>
      </c>
      <c r="AD5" s="5">
        <v>80</v>
      </c>
      <c r="AE5" s="5" t="s">
        <v>802</v>
      </c>
      <c r="AJ5" s="5" t="s">
        <v>831</v>
      </c>
      <c r="AK5" s="5" t="s">
        <v>832</v>
      </c>
      <c r="AL5" s="5" t="s">
        <v>907</v>
      </c>
      <c r="AN5" s="5" t="s">
        <v>85</v>
      </c>
      <c r="AO5" s="5" t="s">
        <v>85</v>
      </c>
      <c r="AP5" s="5" t="s">
        <v>86</v>
      </c>
      <c r="AQ5" s="5" t="s">
        <v>85</v>
      </c>
      <c r="AR5" s="5" t="s">
        <v>85</v>
      </c>
      <c r="AS5" s="5" t="s">
        <v>85</v>
      </c>
      <c r="AT5" s="5" t="s">
        <v>85</v>
      </c>
      <c r="AU5" s="5" t="s">
        <v>834</v>
      </c>
      <c r="AV5" s="5" t="s">
        <v>835</v>
      </c>
      <c r="AW5" s="5" t="s">
        <v>836</v>
      </c>
      <c r="AX5" s="5" t="s">
        <v>1851</v>
      </c>
      <c r="BA5" s="5" t="s">
        <v>183</v>
      </c>
      <c r="BB5" s="5" t="s">
        <v>1615</v>
      </c>
      <c r="BC5" s="5" t="s">
        <v>839</v>
      </c>
      <c r="BD5" s="5" t="s">
        <v>840</v>
      </c>
      <c r="BE5" s="5" t="s">
        <v>86</v>
      </c>
      <c r="BF5" s="5" t="s">
        <v>841</v>
      </c>
      <c r="BG5" s="5" t="s">
        <v>842</v>
      </c>
      <c r="BH5" s="5" t="s">
        <v>85</v>
      </c>
      <c r="BI5" s="5" t="s">
        <v>85</v>
      </c>
      <c r="BJ5" s="5" t="s">
        <v>85</v>
      </c>
      <c r="BK5" s="5" t="s">
        <v>85</v>
      </c>
      <c r="BN5" s="5" t="s">
        <v>85</v>
      </c>
      <c r="BP5" s="5" t="s">
        <v>843</v>
      </c>
      <c r="BQ5" s="5" t="s">
        <v>844</v>
      </c>
      <c r="BR5" s="5" t="s">
        <v>845</v>
      </c>
      <c r="BS5" s="5" t="s">
        <v>931</v>
      </c>
      <c r="BT5" s="5" t="s">
        <v>1852</v>
      </c>
      <c r="BU5" s="5" t="s">
        <v>848</v>
      </c>
      <c r="BV5" s="5" t="s">
        <v>847</v>
      </c>
      <c r="BW5" s="5" t="s">
        <v>847</v>
      </c>
      <c r="BX5" s="5" t="s">
        <v>848</v>
      </c>
      <c r="BY5" s="5" t="s">
        <v>848</v>
      </c>
      <c r="BZ5" s="5" t="s">
        <v>847</v>
      </c>
      <c r="CA5" s="5" t="s">
        <v>847</v>
      </c>
      <c r="CB5" s="5" t="s">
        <v>848</v>
      </c>
      <c r="CC5" s="5" t="s">
        <v>848</v>
      </c>
      <c r="CD5" s="5" t="s">
        <v>848</v>
      </c>
      <c r="CE5" s="5" t="s">
        <v>847</v>
      </c>
      <c r="CF5" s="5" t="s">
        <v>847</v>
      </c>
    </row>
    <row r="6" spans="1:84" x14ac:dyDescent="0.2">
      <c r="A6" s="5">
        <v>114481998048</v>
      </c>
      <c r="B6" s="5">
        <v>428674876</v>
      </c>
      <c r="C6" s="6">
        <v>45266.430104166669</v>
      </c>
      <c r="D6" s="6">
        <v>45266.47934027778</v>
      </c>
      <c r="E6" s="5" t="s">
        <v>1853</v>
      </c>
      <c r="J6" s="5" t="s">
        <v>881</v>
      </c>
      <c r="K6" s="5" t="s">
        <v>154</v>
      </c>
      <c r="L6" s="5" t="s">
        <v>158</v>
      </c>
      <c r="M6" s="5" t="s">
        <v>85</v>
      </c>
      <c r="N6" s="5" t="s">
        <v>14</v>
      </c>
      <c r="P6" s="5" t="s">
        <v>799</v>
      </c>
      <c r="R6" s="5" t="s">
        <v>1854</v>
      </c>
      <c r="S6" s="5">
        <v>24</v>
      </c>
      <c r="T6" s="5" t="s">
        <v>116</v>
      </c>
      <c r="U6" s="5" t="s">
        <v>86</v>
      </c>
      <c r="V6" s="5" t="s">
        <v>827</v>
      </c>
      <c r="W6" s="5" t="s">
        <v>828</v>
      </c>
      <c r="X6" s="5" t="s">
        <v>829</v>
      </c>
      <c r="Y6" s="5" t="s">
        <v>86</v>
      </c>
      <c r="AA6" s="5" t="s">
        <v>85</v>
      </c>
      <c r="AB6" s="5" t="s">
        <v>1855</v>
      </c>
      <c r="AC6" s="5" t="s">
        <v>856</v>
      </c>
      <c r="AD6" s="5">
        <v>80</v>
      </c>
      <c r="AE6" s="5" t="s">
        <v>802</v>
      </c>
      <c r="AJ6" s="5" t="s">
        <v>883</v>
      </c>
      <c r="AK6" s="5" t="s">
        <v>867</v>
      </c>
      <c r="AL6" s="5" t="s">
        <v>833</v>
      </c>
      <c r="AN6" s="5" t="s">
        <v>86</v>
      </c>
      <c r="AV6" s="5" t="s">
        <v>835</v>
      </c>
      <c r="AW6" s="5" t="s">
        <v>836</v>
      </c>
      <c r="AX6" s="5" t="s">
        <v>1856</v>
      </c>
      <c r="BA6" s="5" t="s">
        <v>183</v>
      </c>
      <c r="BB6" s="5" t="s">
        <v>861</v>
      </c>
      <c r="BC6" s="5" t="s">
        <v>839</v>
      </c>
      <c r="BD6" s="5" t="s">
        <v>840</v>
      </c>
      <c r="BE6" s="5" t="s">
        <v>85</v>
      </c>
      <c r="BF6" s="5" t="s">
        <v>869</v>
      </c>
      <c r="BG6" s="5" t="s">
        <v>842</v>
      </c>
      <c r="BH6" s="5" t="s">
        <v>86</v>
      </c>
      <c r="BI6" s="5" t="s">
        <v>86</v>
      </c>
      <c r="BJ6" s="5" t="s">
        <v>85</v>
      </c>
      <c r="BK6" s="5" t="s">
        <v>85</v>
      </c>
      <c r="BN6" s="5" t="s">
        <v>85</v>
      </c>
      <c r="BP6" s="5" t="s">
        <v>843</v>
      </c>
      <c r="BQ6" s="5" t="s">
        <v>844</v>
      </c>
      <c r="BR6" s="5" t="s">
        <v>845</v>
      </c>
      <c r="BS6" s="5" t="s">
        <v>846</v>
      </c>
      <c r="BU6" s="5" t="s">
        <v>848</v>
      </c>
      <c r="BV6" s="5" t="s">
        <v>848</v>
      </c>
      <c r="BW6" s="5" t="s">
        <v>847</v>
      </c>
      <c r="BX6" s="5" t="s">
        <v>848</v>
      </c>
      <c r="BY6" s="5" t="s">
        <v>848</v>
      </c>
      <c r="BZ6" s="5" t="s">
        <v>847</v>
      </c>
      <c r="CA6" s="5" t="s">
        <v>847</v>
      </c>
      <c r="CB6" s="5" t="s">
        <v>870</v>
      </c>
      <c r="CC6" s="5" t="s">
        <v>848</v>
      </c>
      <c r="CD6" s="5" t="s">
        <v>848</v>
      </c>
      <c r="CE6" s="5" t="s">
        <v>847</v>
      </c>
      <c r="CF6" s="5" t="s">
        <v>848</v>
      </c>
    </row>
    <row r="7" spans="1:84" x14ac:dyDescent="0.2">
      <c r="A7" s="5">
        <v>114481981272</v>
      </c>
      <c r="B7" s="5">
        <v>428674876</v>
      </c>
      <c r="C7" s="6">
        <v>45266.419618055559</v>
      </c>
      <c r="D7" s="6">
        <v>45266.428217592591</v>
      </c>
      <c r="E7" s="5" t="s">
        <v>1853</v>
      </c>
      <c r="J7" s="5" t="s">
        <v>850</v>
      </c>
      <c r="K7" s="5" t="s">
        <v>153</v>
      </c>
      <c r="L7" s="5" t="s">
        <v>159</v>
      </c>
      <c r="M7" s="5" t="s">
        <v>85</v>
      </c>
      <c r="N7" s="5" t="s">
        <v>14</v>
      </c>
      <c r="P7" s="5" t="s">
        <v>799</v>
      </c>
      <c r="S7" s="5">
        <v>2</v>
      </c>
      <c r="T7" s="5" t="s">
        <v>116</v>
      </c>
      <c r="U7" s="5" t="s">
        <v>86</v>
      </c>
      <c r="V7" s="5" t="s">
        <v>827</v>
      </c>
      <c r="W7" s="5" t="s">
        <v>828</v>
      </c>
      <c r="X7" s="5" t="s">
        <v>829</v>
      </c>
      <c r="Y7" s="5" t="s">
        <v>86</v>
      </c>
      <c r="AA7" s="5" t="s">
        <v>95</v>
      </c>
      <c r="AC7" s="5" t="s">
        <v>856</v>
      </c>
      <c r="AD7" s="5">
        <v>30</v>
      </c>
      <c r="AE7" s="5" t="s">
        <v>802</v>
      </c>
      <c r="AG7" s="5" t="s">
        <v>804</v>
      </c>
      <c r="AJ7" s="5" t="s">
        <v>831</v>
      </c>
      <c r="AK7" s="5" t="s">
        <v>832</v>
      </c>
      <c r="AL7" s="5" t="s">
        <v>833</v>
      </c>
      <c r="AN7" s="5" t="s">
        <v>85</v>
      </c>
      <c r="AO7" s="5" t="s">
        <v>85</v>
      </c>
      <c r="AP7" s="5" t="s">
        <v>85</v>
      </c>
      <c r="AQ7" s="5" t="s">
        <v>85</v>
      </c>
      <c r="AR7" s="5" t="s">
        <v>86</v>
      </c>
      <c r="AS7" s="5" t="s">
        <v>85</v>
      </c>
      <c r="AT7" s="5" t="s">
        <v>85</v>
      </c>
      <c r="AU7" s="5" t="s">
        <v>834</v>
      </c>
      <c r="AV7" s="5" t="s">
        <v>859</v>
      </c>
      <c r="AW7" s="5" t="s">
        <v>836</v>
      </c>
      <c r="AX7" s="5" t="s">
        <v>1857</v>
      </c>
      <c r="BA7" s="5" t="s">
        <v>837</v>
      </c>
      <c r="BB7" s="5" t="s">
        <v>861</v>
      </c>
      <c r="BC7" s="5" t="s">
        <v>839</v>
      </c>
      <c r="BD7" s="5" t="s">
        <v>840</v>
      </c>
      <c r="BE7" s="5" t="s">
        <v>86</v>
      </c>
      <c r="BF7" s="5" t="s">
        <v>869</v>
      </c>
      <c r="BG7" s="5" t="s">
        <v>842</v>
      </c>
      <c r="BI7" s="5" t="s">
        <v>86</v>
      </c>
      <c r="BJ7" s="5" t="s">
        <v>85</v>
      </c>
      <c r="BK7" s="5" t="s">
        <v>85</v>
      </c>
      <c r="BN7" s="5" t="s">
        <v>85</v>
      </c>
      <c r="BP7" s="5" t="s">
        <v>843</v>
      </c>
      <c r="BQ7" s="5" t="s">
        <v>844</v>
      </c>
      <c r="BR7" s="5" t="s">
        <v>845</v>
      </c>
      <c r="BS7" s="5" t="s">
        <v>846</v>
      </c>
      <c r="BU7" s="5" t="s">
        <v>848</v>
      </c>
      <c r="BV7" s="5" t="s">
        <v>847</v>
      </c>
      <c r="BW7" s="5" t="s">
        <v>847</v>
      </c>
      <c r="BX7" s="5" t="s">
        <v>847</v>
      </c>
      <c r="BY7" s="5" t="s">
        <v>870</v>
      </c>
      <c r="BZ7" s="5" t="s">
        <v>847</v>
      </c>
      <c r="CA7" s="5" t="s">
        <v>847</v>
      </c>
      <c r="CB7" s="5" t="s">
        <v>848</v>
      </c>
      <c r="CC7" s="5" t="s">
        <v>848</v>
      </c>
      <c r="CD7" s="5" t="s">
        <v>848</v>
      </c>
      <c r="CE7" s="5" t="s">
        <v>847</v>
      </c>
      <c r="CF7" s="5" t="s">
        <v>847</v>
      </c>
    </row>
    <row r="8" spans="1:84" x14ac:dyDescent="0.2">
      <c r="A8" s="5">
        <v>114473298466</v>
      </c>
      <c r="B8" s="5">
        <v>428674876</v>
      </c>
      <c r="C8" s="6">
        <v>45257.49287037037</v>
      </c>
      <c r="D8" s="6">
        <v>45257.790439814817</v>
      </c>
      <c r="E8" s="5" t="s">
        <v>1858</v>
      </c>
      <c r="J8" s="5" t="s">
        <v>850</v>
      </c>
      <c r="K8" s="5" t="s">
        <v>154</v>
      </c>
      <c r="L8" s="5" t="s">
        <v>159</v>
      </c>
      <c r="M8" s="5" t="s">
        <v>86</v>
      </c>
    </row>
    <row r="9" spans="1:84" x14ac:dyDescent="0.2">
      <c r="A9" s="5">
        <v>114473217698</v>
      </c>
      <c r="B9" s="5">
        <v>428674876</v>
      </c>
      <c r="C9" s="6">
        <v>45257.41134259259</v>
      </c>
      <c r="D9" s="6">
        <v>45257.454201388886</v>
      </c>
      <c r="E9" s="5" t="s">
        <v>1627</v>
      </c>
      <c r="J9" s="5" t="s">
        <v>850</v>
      </c>
      <c r="K9" s="5" t="s">
        <v>153</v>
      </c>
      <c r="L9" s="5" t="s">
        <v>157</v>
      </c>
      <c r="M9" s="5" t="s">
        <v>85</v>
      </c>
      <c r="N9" s="5" t="s">
        <v>267</v>
      </c>
      <c r="P9" s="5" t="s">
        <v>799</v>
      </c>
      <c r="S9" s="5">
        <v>4</v>
      </c>
      <c r="T9" s="5" t="s">
        <v>116</v>
      </c>
      <c r="U9" s="5" t="s">
        <v>86</v>
      </c>
      <c r="V9" s="5" t="s">
        <v>827</v>
      </c>
      <c r="W9" s="5" t="s">
        <v>828</v>
      </c>
      <c r="X9" s="5" t="s">
        <v>865</v>
      </c>
      <c r="Y9" s="5" t="s">
        <v>85</v>
      </c>
      <c r="Z9" s="5" t="s">
        <v>1859</v>
      </c>
      <c r="AA9" s="5" t="s">
        <v>95</v>
      </c>
      <c r="AC9" s="5" t="s">
        <v>856</v>
      </c>
      <c r="AD9" s="5">
        <v>2</v>
      </c>
      <c r="AE9" s="5" t="s">
        <v>802</v>
      </c>
      <c r="AF9" s="5" t="s">
        <v>803</v>
      </c>
      <c r="AG9" s="5" t="s">
        <v>804</v>
      </c>
      <c r="AJ9" s="5" t="s">
        <v>831</v>
      </c>
      <c r="AK9" s="5" t="s">
        <v>832</v>
      </c>
      <c r="AL9" s="5" t="s">
        <v>907</v>
      </c>
      <c r="AN9" s="5" t="s">
        <v>85</v>
      </c>
      <c r="AO9" s="5" t="s">
        <v>86</v>
      </c>
      <c r="AP9" s="5" t="s">
        <v>163</v>
      </c>
      <c r="AQ9" s="5" t="s">
        <v>85</v>
      </c>
      <c r="AR9" s="5" t="s">
        <v>86</v>
      </c>
      <c r="AS9" s="5" t="s">
        <v>163</v>
      </c>
      <c r="AT9" s="5" t="s">
        <v>86</v>
      </c>
      <c r="AU9" s="5" t="s">
        <v>858</v>
      </c>
      <c r="AV9" s="5" t="s">
        <v>859</v>
      </c>
      <c r="AW9" s="5" t="s">
        <v>836</v>
      </c>
      <c r="AX9" s="5" t="s">
        <v>1860</v>
      </c>
      <c r="BA9" s="5" t="s">
        <v>183</v>
      </c>
      <c r="BB9" s="5" t="s">
        <v>861</v>
      </c>
      <c r="BC9" s="5" t="s">
        <v>839</v>
      </c>
      <c r="BD9" s="5" t="s">
        <v>863</v>
      </c>
      <c r="BE9" s="5" t="s">
        <v>86</v>
      </c>
      <c r="BF9" s="5" t="s">
        <v>841</v>
      </c>
      <c r="BG9" s="5" t="s">
        <v>842</v>
      </c>
      <c r="BH9" s="5" t="s">
        <v>86</v>
      </c>
      <c r="BI9" s="5" t="s">
        <v>86</v>
      </c>
      <c r="BJ9" s="5" t="s">
        <v>86</v>
      </c>
      <c r="BK9" s="5" t="s">
        <v>85</v>
      </c>
      <c r="BO9" s="5" t="s">
        <v>86</v>
      </c>
      <c r="BP9" s="5" t="s">
        <v>843</v>
      </c>
      <c r="BQ9" s="5" t="s">
        <v>844</v>
      </c>
      <c r="BR9" s="5" t="s">
        <v>845</v>
      </c>
      <c r="BS9" s="5" t="s">
        <v>846</v>
      </c>
      <c r="BU9" s="5" t="s">
        <v>847</v>
      </c>
      <c r="BV9" s="5" t="s">
        <v>847</v>
      </c>
      <c r="BW9" s="5" t="s">
        <v>870</v>
      </c>
      <c r="BX9" s="5" t="s">
        <v>848</v>
      </c>
      <c r="BY9" s="5" t="s">
        <v>870</v>
      </c>
      <c r="BZ9" s="5" t="s">
        <v>847</v>
      </c>
      <c r="CA9" s="5" t="s">
        <v>847</v>
      </c>
      <c r="CB9" s="5" t="s">
        <v>847</v>
      </c>
      <c r="CC9" s="5" t="s">
        <v>870</v>
      </c>
      <c r="CD9" s="5" t="s">
        <v>848</v>
      </c>
      <c r="CE9" s="5" t="s">
        <v>847</v>
      </c>
      <c r="CF9" s="5" t="s">
        <v>848</v>
      </c>
    </row>
    <row r="10" spans="1:84" x14ac:dyDescent="0.2">
      <c r="A10" s="5">
        <v>114471641156</v>
      </c>
      <c r="B10" s="5">
        <v>428674876</v>
      </c>
      <c r="C10" s="6">
        <v>45254.436481481483</v>
      </c>
      <c r="D10" s="6">
        <v>45254.459618055553</v>
      </c>
      <c r="E10" s="5" t="s">
        <v>1861</v>
      </c>
      <c r="J10" s="5" t="s">
        <v>825</v>
      </c>
      <c r="K10" s="5" t="s">
        <v>153</v>
      </c>
      <c r="L10" s="5" t="s">
        <v>159</v>
      </c>
      <c r="M10" s="5" t="s">
        <v>85</v>
      </c>
      <c r="N10" s="5" t="s">
        <v>11</v>
      </c>
      <c r="P10" s="5" t="s">
        <v>799</v>
      </c>
      <c r="S10" s="5">
        <v>6</v>
      </c>
      <c r="T10" s="5" t="s">
        <v>116</v>
      </c>
      <c r="U10" s="5" t="s">
        <v>86</v>
      </c>
      <c r="V10" s="5" t="s">
        <v>827</v>
      </c>
      <c r="W10" s="5" t="s">
        <v>828</v>
      </c>
      <c r="X10" s="5" t="s">
        <v>829</v>
      </c>
      <c r="Y10" s="5" t="s">
        <v>86</v>
      </c>
      <c r="AA10" s="5" t="s">
        <v>86</v>
      </c>
      <c r="AC10" s="5" t="s">
        <v>830</v>
      </c>
      <c r="AD10" s="5">
        <v>80</v>
      </c>
      <c r="AE10" s="5" t="s">
        <v>802</v>
      </c>
      <c r="AJ10" s="5" t="s">
        <v>883</v>
      </c>
      <c r="AK10" s="5" t="s">
        <v>832</v>
      </c>
      <c r="AL10" s="5" t="s">
        <v>907</v>
      </c>
      <c r="AN10" s="5" t="s">
        <v>86</v>
      </c>
      <c r="AV10" s="5" t="s">
        <v>859</v>
      </c>
      <c r="AW10" s="5" t="s">
        <v>836</v>
      </c>
      <c r="AX10" s="5" t="s">
        <v>1862</v>
      </c>
      <c r="BA10" s="5" t="s">
        <v>837</v>
      </c>
      <c r="BB10" s="5" t="s">
        <v>861</v>
      </c>
      <c r="BC10" s="5" t="s">
        <v>862</v>
      </c>
      <c r="BD10" s="5" t="s">
        <v>840</v>
      </c>
      <c r="BE10" s="5" t="s">
        <v>86</v>
      </c>
      <c r="BF10" s="5" t="s">
        <v>869</v>
      </c>
      <c r="BG10" s="5" t="s">
        <v>842</v>
      </c>
      <c r="BH10" s="5" t="s">
        <v>86</v>
      </c>
      <c r="BI10" s="5" t="s">
        <v>86</v>
      </c>
      <c r="BJ10" s="5" t="s">
        <v>86</v>
      </c>
      <c r="BK10" s="5" t="s">
        <v>85</v>
      </c>
      <c r="BN10" s="5" t="s">
        <v>85</v>
      </c>
      <c r="BP10" s="5" t="s">
        <v>843</v>
      </c>
      <c r="BQ10" s="5" t="s">
        <v>844</v>
      </c>
      <c r="BR10" s="5" t="s">
        <v>845</v>
      </c>
      <c r="BS10" s="5" t="s">
        <v>846</v>
      </c>
      <c r="BU10" s="5" t="s">
        <v>848</v>
      </c>
      <c r="BV10" s="5" t="s">
        <v>847</v>
      </c>
      <c r="BW10" s="5" t="s">
        <v>847</v>
      </c>
      <c r="BX10" s="5" t="s">
        <v>848</v>
      </c>
      <c r="BY10" s="5" t="s">
        <v>847</v>
      </c>
      <c r="BZ10" s="5" t="s">
        <v>847</v>
      </c>
      <c r="CA10" s="5" t="s">
        <v>847</v>
      </c>
      <c r="CB10" s="5" t="s">
        <v>847</v>
      </c>
      <c r="CC10" s="5" t="s">
        <v>847</v>
      </c>
      <c r="CD10" s="5" t="s">
        <v>848</v>
      </c>
      <c r="CE10" s="5" t="s">
        <v>847</v>
      </c>
      <c r="CF10" s="5" t="s">
        <v>848</v>
      </c>
    </row>
    <row r="11" spans="1:84" x14ac:dyDescent="0.2">
      <c r="A11" s="5">
        <v>114470896228</v>
      </c>
      <c r="B11" s="5">
        <v>428674876</v>
      </c>
      <c r="C11" s="6">
        <v>45253.384548611109</v>
      </c>
      <c r="D11" s="6">
        <v>45253.486875000002</v>
      </c>
      <c r="E11" s="5" t="s">
        <v>1484</v>
      </c>
      <c r="J11" s="5" t="s">
        <v>850</v>
      </c>
      <c r="K11" s="5" t="s">
        <v>154</v>
      </c>
      <c r="L11" s="5" t="s">
        <v>159</v>
      </c>
      <c r="M11" s="5" t="s">
        <v>85</v>
      </c>
      <c r="N11" s="5" t="s">
        <v>12</v>
      </c>
      <c r="P11" s="5" t="s">
        <v>799</v>
      </c>
      <c r="R11" s="5" t="s">
        <v>1863</v>
      </c>
      <c r="S11" s="5">
        <v>2</v>
      </c>
      <c r="T11" s="5" t="s">
        <v>116</v>
      </c>
      <c r="U11" s="5" t="s">
        <v>86</v>
      </c>
      <c r="V11" s="5" t="s">
        <v>827</v>
      </c>
      <c r="W11" s="5" t="s">
        <v>828</v>
      </c>
      <c r="X11" s="5" t="s">
        <v>829</v>
      </c>
      <c r="Y11" s="5" t="s">
        <v>86</v>
      </c>
      <c r="AA11" s="5" t="s">
        <v>86</v>
      </c>
      <c r="AC11" s="5" t="s">
        <v>856</v>
      </c>
      <c r="AD11" s="5">
        <v>60</v>
      </c>
      <c r="AE11" s="5" t="s">
        <v>802</v>
      </c>
      <c r="AF11" s="5" t="s">
        <v>803</v>
      </c>
      <c r="AG11" s="5" t="s">
        <v>804</v>
      </c>
      <c r="AJ11" s="5" t="s">
        <v>883</v>
      </c>
      <c r="AK11" s="5" t="s">
        <v>832</v>
      </c>
      <c r="AL11" s="5" t="s">
        <v>907</v>
      </c>
      <c r="AN11" s="5" t="s">
        <v>85</v>
      </c>
      <c r="AO11" s="5" t="s">
        <v>86</v>
      </c>
      <c r="AP11" s="5" t="s">
        <v>86</v>
      </c>
      <c r="AQ11" s="5" t="s">
        <v>85</v>
      </c>
      <c r="AR11" s="5" t="s">
        <v>85</v>
      </c>
      <c r="AS11" s="5" t="s">
        <v>86</v>
      </c>
      <c r="AT11" s="5" t="s">
        <v>86</v>
      </c>
      <c r="AU11" s="5" t="s">
        <v>834</v>
      </c>
      <c r="AV11" s="5" t="s">
        <v>859</v>
      </c>
      <c r="AW11" s="5" t="s">
        <v>836</v>
      </c>
      <c r="AX11" s="5" t="s">
        <v>1864</v>
      </c>
      <c r="BA11" s="5" t="s">
        <v>183</v>
      </c>
      <c r="BB11" s="5" t="s">
        <v>1615</v>
      </c>
      <c r="BC11" s="5" t="s">
        <v>862</v>
      </c>
      <c r="BD11" s="5" t="s">
        <v>863</v>
      </c>
      <c r="BE11" s="5" t="s">
        <v>85</v>
      </c>
      <c r="BF11" s="5" t="s">
        <v>841</v>
      </c>
      <c r="BG11" s="5" t="s">
        <v>842</v>
      </c>
      <c r="BH11" s="5" t="s">
        <v>85</v>
      </c>
      <c r="BI11" s="5" t="s">
        <v>85</v>
      </c>
      <c r="BJ11" s="5" t="s">
        <v>86</v>
      </c>
      <c r="BK11" s="5" t="s">
        <v>85</v>
      </c>
      <c r="BN11" s="5" t="s">
        <v>85</v>
      </c>
      <c r="BP11" s="5" t="s">
        <v>843</v>
      </c>
      <c r="BQ11" s="5" t="s">
        <v>844</v>
      </c>
      <c r="BS11" s="5" t="s">
        <v>931</v>
      </c>
      <c r="BU11" s="5" t="s">
        <v>870</v>
      </c>
      <c r="BV11" s="5" t="s">
        <v>847</v>
      </c>
      <c r="BW11" s="5" t="s">
        <v>847</v>
      </c>
      <c r="BX11" s="5" t="s">
        <v>848</v>
      </c>
      <c r="BY11" s="5" t="s">
        <v>870</v>
      </c>
      <c r="BZ11" s="5" t="s">
        <v>870</v>
      </c>
      <c r="CA11" s="5" t="s">
        <v>847</v>
      </c>
      <c r="CB11" s="5" t="s">
        <v>847</v>
      </c>
      <c r="CC11" s="5" t="s">
        <v>847</v>
      </c>
      <c r="CD11" s="5" t="s">
        <v>847</v>
      </c>
      <c r="CE11" s="5" t="s">
        <v>847</v>
      </c>
      <c r="CF11" s="5" t="s">
        <v>848</v>
      </c>
    </row>
    <row r="12" spans="1:84" x14ac:dyDescent="0.2">
      <c r="A12" s="5">
        <v>114470906518</v>
      </c>
      <c r="B12" s="5">
        <v>428674876</v>
      </c>
      <c r="C12" s="6">
        <v>45253.397013888891</v>
      </c>
      <c r="D12" s="6">
        <v>45253.413958333331</v>
      </c>
      <c r="E12" s="5" t="s">
        <v>1484</v>
      </c>
      <c r="J12" s="5" t="s">
        <v>881</v>
      </c>
      <c r="K12" s="5" t="s">
        <v>154</v>
      </c>
      <c r="L12" s="5" t="s">
        <v>158</v>
      </c>
      <c r="M12" s="5" t="s">
        <v>85</v>
      </c>
      <c r="N12" s="5" t="s">
        <v>12</v>
      </c>
      <c r="P12" s="5" t="s">
        <v>799</v>
      </c>
      <c r="R12" s="5" t="s">
        <v>1865</v>
      </c>
      <c r="S12" s="5">
        <v>23</v>
      </c>
      <c r="U12" s="5" t="s">
        <v>86</v>
      </c>
      <c r="V12" s="5" t="s">
        <v>827</v>
      </c>
      <c r="W12" s="5" t="s">
        <v>828</v>
      </c>
      <c r="X12" s="5" t="s">
        <v>829</v>
      </c>
      <c r="Y12" s="5" t="s">
        <v>86</v>
      </c>
      <c r="AA12" s="5" t="s">
        <v>85</v>
      </c>
      <c r="AB12" s="5" t="s">
        <v>1866</v>
      </c>
      <c r="AC12" s="5" t="s">
        <v>856</v>
      </c>
      <c r="AD12" s="5">
        <v>3</v>
      </c>
      <c r="AE12" s="5" t="s">
        <v>802</v>
      </c>
      <c r="AF12" s="5" t="s">
        <v>803</v>
      </c>
      <c r="AG12" s="5" t="s">
        <v>804</v>
      </c>
      <c r="AJ12" s="5" t="s">
        <v>831</v>
      </c>
      <c r="AK12" s="5" t="s">
        <v>832</v>
      </c>
      <c r="AL12" s="5" t="s">
        <v>833</v>
      </c>
      <c r="AN12" s="5" t="s">
        <v>85</v>
      </c>
      <c r="AO12" s="5" t="s">
        <v>86</v>
      </c>
      <c r="AP12" s="5" t="s">
        <v>86</v>
      </c>
      <c r="AQ12" s="5" t="s">
        <v>85</v>
      </c>
      <c r="AR12" s="5" t="s">
        <v>85</v>
      </c>
      <c r="AS12" s="5" t="s">
        <v>85</v>
      </c>
      <c r="AT12" s="5" t="s">
        <v>85</v>
      </c>
      <c r="AU12" s="5" t="s">
        <v>834</v>
      </c>
      <c r="AV12" s="5" t="s">
        <v>859</v>
      </c>
      <c r="AW12" s="5" t="s">
        <v>836</v>
      </c>
      <c r="AX12" s="5" t="s">
        <v>1867</v>
      </c>
      <c r="BA12" s="5" t="s">
        <v>837</v>
      </c>
      <c r="BB12" s="5" t="s">
        <v>861</v>
      </c>
      <c r="BC12" s="5" t="s">
        <v>839</v>
      </c>
      <c r="BD12" s="5" t="s">
        <v>840</v>
      </c>
      <c r="BE12" s="5" t="s">
        <v>85</v>
      </c>
      <c r="BF12" s="5" t="s">
        <v>869</v>
      </c>
      <c r="BG12" s="5" t="s">
        <v>842</v>
      </c>
      <c r="BH12" s="5" t="s">
        <v>85</v>
      </c>
      <c r="BI12" s="5" t="s">
        <v>85</v>
      </c>
      <c r="BJ12" s="5" t="s">
        <v>86</v>
      </c>
      <c r="BK12" s="5" t="s">
        <v>85</v>
      </c>
      <c r="BN12" s="5" t="s">
        <v>85</v>
      </c>
      <c r="BP12" s="5" t="s">
        <v>843</v>
      </c>
      <c r="BQ12" s="5" t="s">
        <v>844</v>
      </c>
      <c r="BR12" s="5" t="s">
        <v>845</v>
      </c>
      <c r="BS12" s="5" t="s">
        <v>876</v>
      </c>
      <c r="BU12" s="5" t="s">
        <v>847</v>
      </c>
      <c r="BV12" s="5" t="s">
        <v>847</v>
      </c>
      <c r="BW12" s="5" t="s">
        <v>847</v>
      </c>
      <c r="BX12" s="5" t="s">
        <v>848</v>
      </c>
      <c r="BY12" s="5" t="s">
        <v>848</v>
      </c>
      <c r="BZ12" s="5" t="s">
        <v>847</v>
      </c>
      <c r="CA12" s="5" t="s">
        <v>847</v>
      </c>
      <c r="CB12" s="5" t="s">
        <v>847</v>
      </c>
      <c r="CC12" s="5" t="s">
        <v>848</v>
      </c>
      <c r="CD12" s="5" t="s">
        <v>848</v>
      </c>
      <c r="CE12" s="5" t="s">
        <v>847</v>
      </c>
      <c r="CF12" s="5" t="s">
        <v>848</v>
      </c>
    </row>
    <row r="13" spans="1:84" x14ac:dyDescent="0.2">
      <c r="A13" s="5">
        <v>114470890033</v>
      </c>
      <c r="B13" s="5">
        <v>428674876</v>
      </c>
      <c r="C13" s="6">
        <v>45253.376701388886</v>
      </c>
      <c r="D13" s="6">
        <v>45253.400208333333</v>
      </c>
      <c r="E13" s="5" t="s">
        <v>1484</v>
      </c>
      <c r="J13" s="5" t="s">
        <v>881</v>
      </c>
      <c r="K13" s="5" t="s">
        <v>154</v>
      </c>
      <c r="L13" s="5" t="s">
        <v>157</v>
      </c>
      <c r="M13" s="5" t="s">
        <v>85</v>
      </c>
      <c r="N13" s="5" t="s">
        <v>12</v>
      </c>
      <c r="P13" s="5" t="s">
        <v>799</v>
      </c>
      <c r="S13" s="5">
        <v>2</v>
      </c>
      <c r="T13" s="5" t="s">
        <v>116</v>
      </c>
      <c r="U13" s="5" t="s">
        <v>86</v>
      </c>
      <c r="V13" s="5" t="s">
        <v>827</v>
      </c>
      <c r="W13" s="5" t="s">
        <v>828</v>
      </c>
      <c r="X13" s="5" t="s">
        <v>829</v>
      </c>
      <c r="Y13" s="5" t="s">
        <v>86</v>
      </c>
      <c r="AA13" s="5" t="s">
        <v>85</v>
      </c>
      <c r="AB13" s="5" t="s">
        <v>1868</v>
      </c>
      <c r="AC13" s="5" t="s">
        <v>830</v>
      </c>
      <c r="AD13" s="5">
        <v>10</v>
      </c>
      <c r="AE13" s="5" t="s">
        <v>802</v>
      </c>
      <c r="AH13" s="5" t="s">
        <v>805</v>
      </c>
      <c r="AJ13" s="5" t="s">
        <v>831</v>
      </c>
      <c r="AK13" s="5" t="s">
        <v>832</v>
      </c>
      <c r="AL13" s="5" t="s">
        <v>857</v>
      </c>
      <c r="AN13" s="5" t="s">
        <v>85</v>
      </c>
      <c r="AO13" s="5" t="s">
        <v>85</v>
      </c>
      <c r="AP13" s="5" t="s">
        <v>163</v>
      </c>
      <c r="AQ13" s="5" t="s">
        <v>85</v>
      </c>
      <c r="AR13" s="5" t="s">
        <v>163</v>
      </c>
      <c r="AS13" s="5" t="s">
        <v>85</v>
      </c>
      <c r="AT13" s="5" t="s">
        <v>85</v>
      </c>
      <c r="AU13" s="5" t="s">
        <v>834</v>
      </c>
      <c r="AV13" s="5" t="s">
        <v>859</v>
      </c>
      <c r="AW13" s="5" t="s">
        <v>836</v>
      </c>
      <c r="AX13" s="5" t="s">
        <v>1869</v>
      </c>
      <c r="BA13" s="5" t="s">
        <v>183</v>
      </c>
      <c r="BB13" s="5" t="s">
        <v>861</v>
      </c>
      <c r="BC13" s="5" t="s">
        <v>862</v>
      </c>
      <c r="BD13" s="5" t="s">
        <v>840</v>
      </c>
      <c r="BE13" s="5" t="s">
        <v>85</v>
      </c>
      <c r="BF13" s="5" t="s">
        <v>841</v>
      </c>
      <c r="BG13" s="5" t="s">
        <v>885</v>
      </c>
      <c r="BI13" s="5" t="s">
        <v>85</v>
      </c>
      <c r="BJ13" s="5" t="s">
        <v>86</v>
      </c>
      <c r="BK13" s="5" t="s">
        <v>85</v>
      </c>
      <c r="BN13" s="5" t="s">
        <v>85</v>
      </c>
      <c r="BP13" s="5" t="s">
        <v>843</v>
      </c>
      <c r="BQ13" s="5" t="s">
        <v>844</v>
      </c>
      <c r="BR13" s="5" t="s">
        <v>845</v>
      </c>
      <c r="BS13" s="5" t="s">
        <v>931</v>
      </c>
      <c r="BU13" s="5" t="s">
        <v>847</v>
      </c>
      <c r="BV13" s="5" t="s">
        <v>870</v>
      </c>
      <c r="BW13" s="5" t="s">
        <v>847</v>
      </c>
      <c r="BX13" s="5" t="s">
        <v>848</v>
      </c>
      <c r="BY13" s="5" t="s">
        <v>848</v>
      </c>
      <c r="BZ13" s="5" t="s">
        <v>847</v>
      </c>
      <c r="CA13" s="5" t="s">
        <v>847</v>
      </c>
      <c r="CB13" s="5" t="s">
        <v>848</v>
      </c>
      <c r="CC13" s="5" t="s">
        <v>848</v>
      </c>
      <c r="CD13" s="5" t="s">
        <v>848</v>
      </c>
      <c r="CE13" s="5" t="s">
        <v>847</v>
      </c>
      <c r="CF13" s="5" t="s">
        <v>848</v>
      </c>
    </row>
    <row r="14" spans="1:84" x14ac:dyDescent="0.2">
      <c r="A14" s="5">
        <v>114470890828</v>
      </c>
      <c r="B14" s="5">
        <v>428674876</v>
      </c>
      <c r="C14" s="6">
        <v>45253.377951388888</v>
      </c>
      <c r="D14" s="6">
        <v>45253.394421296296</v>
      </c>
      <c r="E14" s="5" t="s">
        <v>1484</v>
      </c>
      <c r="J14" s="5" t="s">
        <v>881</v>
      </c>
      <c r="K14" s="5" t="s">
        <v>154</v>
      </c>
      <c r="L14" s="5" t="s">
        <v>158</v>
      </c>
      <c r="M14" s="5" t="s">
        <v>85</v>
      </c>
    </row>
    <row r="15" spans="1:84" x14ac:dyDescent="0.2">
      <c r="A15" s="5">
        <v>114470089989</v>
      </c>
      <c r="B15" s="5">
        <v>428674876</v>
      </c>
      <c r="C15" s="6">
        <v>45252.361817129633</v>
      </c>
      <c r="D15" s="6">
        <v>45252.37363425926</v>
      </c>
      <c r="E15" s="5" t="s">
        <v>1870</v>
      </c>
      <c r="J15" s="5" t="s">
        <v>825</v>
      </c>
      <c r="K15" s="5" t="s">
        <v>154</v>
      </c>
      <c r="L15" s="5" t="s">
        <v>159</v>
      </c>
      <c r="M15" s="5" t="s">
        <v>85</v>
      </c>
      <c r="N15" s="5" t="s">
        <v>267</v>
      </c>
      <c r="P15" s="5" t="s">
        <v>799</v>
      </c>
      <c r="S15" s="5">
        <v>2</v>
      </c>
      <c r="T15" s="5" t="s">
        <v>116</v>
      </c>
      <c r="U15" s="5" t="s">
        <v>86</v>
      </c>
      <c r="V15" s="5" t="s">
        <v>1608</v>
      </c>
      <c r="W15" s="5" t="s">
        <v>1635</v>
      </c>
      <c r="X15" s="5" t="s">
        <v>829</v>
      </c>
      <c r="Y15" s="5" t="s">
        <v>85</v>
      </c>
      <c r="Z15" s="5" t="s">
        <v>1871</v>
      </c>
      <c r="AA15" s="5" t="s">
        <v>85</v>
      </c>
      <c r="AB15" s="5" t="s">
        <v>1872</v>
      </c>
      <c r="AC15" s="5" t="s">
        <v>856</v>
      </c>
      <c r="AD15" s="5">
        <v>40</v>
      </c>
      <c r="AI15" s="5" t="s">
        <v>1873</v>
      </c>
      <c r="AJ15" s="5" t="s">
        <v>831</v>
      </c>
      <c r="AK15" s="5" t="s">
        <v>832</v>
      </c>
      <c r="AL15" s="5" t="s">
        <v>857</v>
      </c>
      <c r="AM15" s="5" t="s">
        <v>1874</v>
      </c>
      <c r="AN15" s="5" t="s">
        <v>85</v>
      </c>
      <c r="AO15" s="5" t="s">
        <v>86</v>
      </c>
      <c r="AP15" s="5" t="s">
        <v>85</v>
      </c>
      <c r="AQ15" s="5" t="s">
        <v>85</v>
      </c>
      <c r="AR15" s="5" t="s">
        <v>86</v>
      </c>
      <c r="AS15" s="5" t="s">
        <v>86</v>
      </c>
      <c r="AT15" s="5" t="s">
        <v>86</v>
      </c>
      <c r="AU15" s="5" t="s">
        <v>834</v>
      </c>
      <c r="AV15" s="5" t="s">
        <v>859</v>
      </c>
      <c r="AW15" s="5" t="s">
        <v>836</v>
      </c>
      <c r="AX15" s="5" t="s">
        <v>1875</v>
      </c>
      <c r="BA15" s="5" t="s">
        <v>1619</v>
      </c>
      <c r="BB15" s="5" t="s">
        <v>861</v>
      </c>
      <c r="BC15" s="5" t="s">
        <v>862</v>
      </c>
      <c r="BD15" s="5" t="s">
        <v>863</v>
      </c>
      <c r="BE15" s="5" t="s">
        <v>86</v>
      </c>
      <c r="BF15" s="5" t="s">
        <v>869</v>
      </c>
      <c r="BG15" s="5" t="s">
        <v>885</v>
      </c>
      <c r="BH15" s="5" t="s">
        <v>86</v>
      </c>
      <c r="BI15" s="5" t="s">
        <v>86</v>
      </c>
      <c r="BJ15" s="5" t="s">
        <v>86</v>
      </c>
      <c r="BK15" s="5" t="s">
        <v>85</v>
      </c>
      <c r="BN15" s="5" t="s">
        <v>85</v>
      </c>
      <c r="BP15" s="5" t="s">
        <v>843</v>
      </c>
      <c r="BQ15" s="5" t="s">
        <v>1616</v>
      </c>
      <c r="BR15" s="5" t="s">
        <v>845</v>
      </c>
      <c r="BS15" s="5" t="s">
        <v>894</v>
      </c>
      <c r="BU15" s="5" t="s">
        <v>848</v>
      </c>
      <c r="BV15" s="5" t="s">
        <v>870</v>
      </c>
      <c r="BW15" s="5" t="s">
        <v>847</v>
      </c>
      <c r="BX15" s="5" t="s">
        <v>847</v>
      </c>
      <c r="BY15" s="5" t="s">
        <v>847</v>
      </c>
      <c r="BZ15" s="5" t="s">
        <v>847</v>
      </c>
      <c r="CA15" s="5" t="s">
        <v>847</v>
      </c>
      <c r="CB15" s="5" t="s">
        <v>847</v>
      </c>
      <c r="CC15" s="5" t="s">
        <v>848</v>
      </c>
      <c r="CD15" s="5" t="s">
        <v>848</v>
      </c>
      <c r="CE15" s="5" t="s">
        <v>847</v>
      </c>
      <c r="CF15" s="5" t="s">
        <v>848</v>
      </c>
    </row>
    <row r="16" spans="1:84" x14ac:dyDescent="0.2">
      <c r="A16" s="5">
        <v>114470081033</v>
      </c>
      <c r="B16" s="5">
        <v>428674876</v>
      </c>
      <c r="C16" s="6">
        <v>45252.353842592594</v>
      </c>
      <c r="D16" s="6">
        <v>45252.355092592596</v>
      </c>
      <c r="E16" s="5" t="s">
        <v>1870</v>
      </c>
      <c r="J16" s="5" t="s">
        <v>855</v>
      </c>
      <c r="K16" s="5" t="s">
        <v>154</v>
      </c>
      <c r="L16" s="5" t="s">
        <v>159</v>
      </c>
      <c r="M16" s="5" t="s">
        <v>86</v>
      </c>
    </row>
    <row r="17" spans="1:84" x14ac:dyDescent="0.2">
      <c r="A17" s="5">
        <v>114469240371</v>
      </c>
      <c r="B17" s="5">
        <v>428674876</v>
      </c>
      <c r="C17" s="6">
        <v>45251.432314814818</v>
      </c>
      <c r="D17" s="6">
        <v>45251.45108796296</v>
      </c>
      <c r="E17" s="5" t="s">
        <v>1641</v>
      </c>
      <c r="J17" s="5" t="s">
        <v>855</v>
      </c>
      <c r="K17" s="5" t="s">
        <v>153</v>
      </c>
      <c r="L17" s="5" t="s">
        <v>158</v>
      </c>
      <c r="M17" s="5" t="s">
        <v>85</v>
      </c>
      <c r="N17" s="5" t="s">
        <v>267</v>
      </c>
      <c r="P17" s="5" t="s">
        <v>799</v>
      </c>
      <c r="S17" s="5">
        <v>19</v>
      </c>
      <c r="T17" s="5" t="s">
        <v>116</v>
      </c>
      <c r="U17" s="5" t="s">
        <v>851</v>
      </c>
      <c r="V17" s="5" t="s">
        <v>827</v>
      </c>
      <c r="W17" s="5" t="s">
        <v>828</v>
      </c>
      <c r="X17" s="5" t="s">
        <v>829</v>
      </c>
      <c r="Y17" s="5" t="s">
        <v>85</v>
      </c>
      <c r="Z17" s="5" t="s">
        <v>1876</v>
      </c>
      <c r="AA17" s="5" t="s">
        <v>85</v>
      </c>
      <c r="AB17" s="5" t="s">
        <v>1877</v>
      </c>
      <c r="AC17" s="5" t="s">
        <v>856</v>
      </c>
      <c r="AD17" s="5">
        <v>90</v>
      </c>
      <c r="AE17" s="5" t="s">
        <v>802</v>
      </c>
      <c r="AF17" s="5" t="s">
        <v>803</v>
      </c>
      <c r="AG17" s="5" t="s">
        <v>804</v>
      </c>
      <c r="AI17" s="5" t="s">
        <v>1878</v>
      </c>
      <c r="AJ17" s="5" t="s">
        <v>831</v>
      </c>
      <c r="AK17" s="5" t="s">
        <v>832</v>
      </c>
      <c r="AL17" s="5" t="s">
        <v>907</v>
      </c>
      <c r="AN17" s="5" t="s">
        <v>86</v>
      </c>
      <c r="AV17" s="5" t="s">
        <v>835</v>
      </c>
      <c r="AW17" s="5" t="s">
        <v>836</v>
      </c>
      <c r="AX17" s="5" t="s">
        <v>1879</v>
      </c>
      <c r="BA17" s="5" t="s">
        <v>183</v>
      </c>
      <c r="BB17" s="5" t="s">
        <v>861</v>
      </c>
      <c r="BC17" s="5" t="s">
        <v>839</v>
      </c>
      <c r="BD17" s="5" t="s">
        <v>863</v>
      </c>
      <c r="BE17" s="5" t="s">
        <v>86</v>
      </c>
      <c r="BF17" s="5" t="s">
        <v>869</v>
      </c>
      <c r="BG17" s="5" t="s">
        <v>885</v>
      </c>
      <c r="BH17" s="5" t="s">
        <v>85</v>
      </c>
      <c r="BI17" s="5" t="s">
        <v>85</v>
      </c>
      <c r="BJ17" s="5" t="s">
        <v>86</v>
      </c>
      <c r="BK17" s="5" t="s">
        <v>85</v>
      </c>
      <c r="BN17" s="5" t="s">
        <v>85</v>
      </c>
      <c r="BP17" s="5" t="s">
        <v>843</v>
      </c>
      <c r="BQ17" s="5" t="s">
        <v>844</v>
      </c>
      <c r="BR17" s="5" t="s">
        <v>845</v>
      </c>
      <c r="BS17" s="5" t="s">
        <v>931</v>
      </c>
      <c r="BU17" s="5" t="s">
        <v>848</v>
      </c>
      <c r="BV17" s="5" t="s">
        <v>847</v>
      </c>
      <c r="BW17" s="5" t="s">
        <v>847</v>
      </c>
      <c r="BX17" s="5" t="s">
        <v>848</v>
      </c>
      <c r="BY17" s="5" t="s">
        <v>870</v>
      </c>
      <c r="BZ17" s="5" t="s">
        <v>847</v>
      </c>
      <c r="CA17" s="5" t="s">
        <v>847</v>
      </c>
      <c r="CB17" s="5" t="s">
        <v>848</v>
      </c>
      <c r="CC17" s="5" t="s">
        <v>848</v>
      </c>
      <c r="CD17" s="5" t="s">
        <v>848</v>
      </c>
      <c r="CE17" s="5" t="s">
        <v>847</v>
      </c>
      <c r="CF17" s="5" t="s">
        <v>848</v>
      </c>
    </row>
    <row r="18" spans="1:84" x14ac:dyDescent="0.2">
      <c r="A18" s="5">
        <v>114466667280</v>
      </c>
      <c r="B18" s="5">
        <v>428674876</v>
      </c>
      <c r="C18" s="6">
        <v>45247.587858796294</v>
      </c>
      <c r="D18" s="6">
        <v>45247.597870370373</v>
      </c>
      <c r="E18" s="5" t="s">
        <v>1880</v>
      </c>
      <c r="J18" s="5" t="s">
        <v>850</v>
      </c>
      <c r="K18" s="5" t="s">
        <v>153</v>
      </c>
      <c r="L18" s="5" t="s">
        <v>159</v>
      </c>
      <c r="M18" s="5" t="s">
        <v>85</v>
      </c>
      <c r="N18" s="5" t="s">
        <v>10</v>
      </c>
      <c r="P18" s="5" t="s">
        <v>799</v>
      </c>
      <c r="S18" s="5">
        <v>3</v>
      </c>
      <c r="T18" s="5" t="s">
        <v>116</v>
      </c>
      <c r="U18" s="5" t="s">
        <v>86</v>
      </c>
      <c r="V18" s="5" t="s">
        <v>827</v>
      </c>
      <c r="W18" s="5" t="s">
        <v>828</v>
      </c>
      <c r="X18" s="5" t="s">
        <v>829</v>
      </c>
      <c r="Y18" s="5" t="s">
        <v>86</v>
      </c>
      <c r="AA18" s="5" t="s">
        <v>85</v>
      </c>
      <c r="AB18" s="5" t="s">
        <v>1881</v>
      </c>
      <c r="AC18" s="5" t="s">
        <v>830</v>
      </c>
      <c r="AD18" s="5">
        <v>80</v>
      </c>
      <c r="AE18" s="5" t="s">
        <v>802</v>
      </c>
      <c r="AF18" s="5" t="s">
        <v>803</v>
      </c>
      <c r="AG18" s="5" t="s">
        <v>804</v>
      </c>
      <c r="AJ18" s="5" t="s">
        <v>883</v>
      </c>
      <c r="AK18" s="5" t="s">
        <v>832</v>
      </c>
      <c r="AL18" s="5" t="s">
        <v>833</v>
      </c>
      <c r="AN18" s="5" t="s">
        <v>85</v>
      </c>
      <c r="AO18" s="5" t="s">
        <v>85</v>
      </c>
      <c r="AP18" s="5" t="s">
        <v>163</v>
      </c>
      <c r="AQ18" s="5" t="s">
        <v>85</v>
      </c>
      <c r="AR18" s="5" t="s">
        <v>85</v>
      </c>
      <c r="AS18" s="5" t="s">
        <v>163</v>
      </c>
      <c r="AT18" s="5" t="s">
        <v>86</v>
      </c>
      <c r="AU18" s="5" t="s">
        <v>834</v>
      </c>
      <c r="AV18" s="5" t="s">
        <v>835</v>
      </c>
      <c r="AW18" s="5" t="s">
        <v>836</v>
      </c>
      <c r="AX18" s="5" t="s">
        <v>1882</v>
      </c>
      <c r="BA18" s="5" t="s">
        <v>183</v>
      </c>
      <c r="BB18" s="5" t="s">
        <v>861</v>
      </c>
      <c r="BC18" s="5" t="s">
        <v>839</v>
      </c>
      <c r="BD18" s="5" t="s">
        <v>863</v>
      </c>
      <c r="BE18" s="5" t="s">
        <v>85</v>
      </c>
      <c r="BF18" s="5" t="s">
        <v>869</v>
      </c>
      <c r="BG18" s="5" t="s">
        <v>842</v>
      </c>
      <c r="BH18" s="5" t="s">
        <v>86</v>
      </c>
      <c r="BI18" s="5" t="s">
        <v>85</v>
      </c>
      <c r="BJ18" s="5" t="s">
        <v>85</v>
      </c>
      <c r="BK18" s="5" t="s">
        <v>85</v>
      </c>
      <c r="BO18" s="5" t="s">
        <v>86</v>
      </c>
      <c r="BP18" s="5" t="s">
        <v>843</v>
      </c>
      <c r="BQ18" s="5" t="s">
        <v>844</v>
      </c>
      <c r="BR18" s="5" t="s">
        <v>845</v>
      </c>
      <c r="BS18" s="5" t="s">
        <v>894</v>
      </c>
      <c r="BU18" s="5" t="s">
        <v>848</v>
      </c>
      <c r="BV18" s="5" t="s">
        <v>847</v>
      </c>
      <c r="BW18" s="5" t="s">
        <v>847</v>
      </c>
      <c r="BX18" s="5" t="s">
        <v>848</v>
      </c>
      <c r="BY18" s="5" t="s">
        <v>848</v>
      </c>
      <c r="BZ18" s="5" t="s">
        <v>847</v>
      </c>
      <c r="CA18" s="5" t="s">
        <v>847</v>
      </c>
      <c r="CB18" s="5" t="s">
        <v>847</v>
      </c>
      <c r="CC18" s="5" t="s">
        <v>870</v>
      </c>
      <c r="CD18" s="5" t="s">
        <v>848</v>
      </c>
      <c r="CE18" s="5" t="s">
        <v>847</v>
      </c>
      <c r="CF18" s="5" t="s">
        <v>848</v>
      </c>
    </row>
    <row r="19" spans="1:84" x14ac:dyDescent="0.2">
      <c r="A19" s="5">
        <v>114466667508</v>
      </c>
      <c r="B19" s="5">
        <v>428674876</v>
      </c>
      <c r="C19" s="6">
        <v>45247.587777777779</v>
      </c>
      <c r="D19" s="6">
        <v>45247.594537037039</v>
      </c>
      <c r="E19" s="5" t="s">
        <v>1883</v>
      </c>
      <c r="J19" s="5" t="s">
        <v>850</v>
      </c>
      <c r="K19" s="5" t="s">
        <v>153</v>
      </c>
      <c r="L19" s="5" t="s">
        <v>159</v>
      </c>
      <c r="M19" s="5" t="s">
        <v>85</v>
      </c>
      <c r="N19" s="5" t="s">
        <v>10</v>
      </c>
      <c r="P19" s="5" t="s">
        <v>799</v>
      </c>
      <c r="R19" s="5" t="s">
        <v>1884</v>
      </c>
      <c r="S19" s="5">
        <v>4</v>
      </c>
      <c r="T19" s="5" t="s">
        <v>925</v>
      </c>
      <c r="U19" s="5" t="s">
        <v>85</v>
      </c>
      <c r="V19" s="5" t="s">
        <v>827</v>
      </c>
      <c r="W19" s="5" t="s">
        <v>1635</v>
      </c>
      <c r="X19" s="5" t="s">
        <v>829</v>
      </c>
      <c r="Y19" s="5" t="s">
        <v>86</v>
      </c>
      <c r="AA19" s="5" t="s">
        <v>85</v>
      </c>
      <c r="AB19" s="5" t="s">
        <v>1885</v>
      </c>
      <c r="AC19" s="5" t="s">
        <v>856</v>
      </c>
      <c r="AD19" s="5">
        <v>30</v>
      </c>
      <c r="AE19" s="5" t="s">
        <v>802</v>
      </c>
      <c r="AJ19" s="5" t="s">
        <v>883</v>
      </c>
      <c r="AK19" s="5" t="s">
        <v>832</v>
      </c>
      <c r="AL19" s="5" t="s">
        <v>857</v>
      </c>
      <c r="AN19" s="5" t="s">
        <v>85</v>
      </c>
      <c r="AO19" s="5" t="s">
        <v>85</v>
      </c>
      <c r="AP19" s="5" t="s">
        <v>86</v>
      </c>
      <c r="AQ19" s="5" t="s">
        <v>86</v>
      </c>
      <c r="AR19" s="5" t="s">
        <v>86</v>
      </c>
      <c r="AS19" s="5" t="s">
        <v>86</v>
      </c>
      <c r="AT19" s="5" t="s">
        <v>86</v>
      </c>
      <c r="AU19" s="5" t="s">
        <v>834</v>
      </c>
      <c r="AV19" s="5" t="s">
        <v>835</v>
      </c>
      <c r="AW19" s="5" t="s">
        <v>836</v>
      </c>
      <c r="AX19" s="5" t="s">
        <v>1886</v>
      </c>
      <c r="BA19" s="5" t="s">
        <v>183</v>
      </c>
      <c r="BB19" s="5" t="s">
        <v>861</v>
      </c>
      <c r="BC19" s="5" t="s">
        <v>839</v>
      </c>
      <c r="BD19" s="5" t="s">
        <v>863</v>
      </c>
      <c r="BE19" s="5" t="s">
        <v>85</v>
      </c>
      <c r="BF19" s="5" t="s">
        <v>841</v>
      </c>
      <c r="BG19" s="5" t="s">
        <v>885</v>
      </c>
      <c r="BH19" s="5" t="s">
        <v>86</v>
      </c>
      <c r="BI19" s="5" t="s">
        <v>85</v>
      </c>
      <c r="BJ19" s="5" t="s">
        <v>85</v>
      </c>
      <c r="BK19" s="5" t="s">
        <v>85</v>
      </c>
      <c r="BO19" s="5" t="s">
        <v>86</v>
      </c>
      <c r="BP19" s="5" t="s">
        <v>843</v>
      </c>
      <c r="BQ19" s="5" t="s">
        <v>844</v>
      </c>
      <c r="BR19" s="5" t="s">
        <v>919</v>
      </c>
      <c r="BS19" s="5" t="s">
        <v>846</v>
      </c>
      <c r="BU19" s="5" t="s">
        <v>848</v>
      </c>
      <c r="BV19" s="5" t="s">
        <v>847</v>
      </c>
      <c r="BW19" s="5" t="s">
        <v>847</v>
      </c>
      <c r="BX19" s="5" t="s">
        <v>848</v>
      </c>
      <c r="BY19" s="5" t="s">
        <v>848</v>
      </c>
      <c r="BZ19" s="5" t="s">
        <v>847</v>
      </c>
      <c r="CA19" s="5" t="s">
        <v>847</v>
      </c>
      <c r="CB19" s="5" t="s">
        <v>848</v>
      </c>
      <c r="CC19" s="5" t="s">
        <v>848</v>
      </c>
      <c r="CD19" s="5" t="s">
        <v>848</v>
      </c>
      <c r="CE19" s="5" t="s">
        <v>847</v>
      </c>
      <c r="CF19" s="5" t="s">
        <v>848</v>
      </c>
    </row>
    <row r="20" spans="1:84" x14ac:dyDescent="0.2">
      <c r="A20" s="5">
        <v>114466664449</v>
      </c>
      <c r="B20" s="5">
        <v>428674876</v>
      </c>
      <c r="C20" s="6">
        <v>45247.557627314818</v>
      </c>
      <c r="D20" s="6">
        <v>45247.587858796294</v>
      </c>
      <c r="E20" s="5" t="s">
        <v>1887</v>
      </c>
      <c r="J20" s="5" t="s">
        <v>855</v>
      </c>
      <c r="K20" s="5" t="s">
        <v>154</v>
      </c>
      <c r="L20" s="5" t="s">
        <v>159</v>
      </c>
      <c r="M20" s="5" t="s">
        <v>86</v>
      </c>
    </row>
    <row r="21" spans="1:84" x14ac:dyDescent="0.2">
      <c r="A21" s="5">
        <v>114466439534</v>
      </c>
      <c r="B21" s="5">
        <v>428674876</v>
      </c>
      <c r="C21" s="6">
        <v>45247.400752314818</v>
      </c>
      <c r="D21" s="6">
        <v>45247.418368055558</v>
      </c>
      <c r="E21" s="5" t="s">
        <v>1607</v>
      </c>
      <c r="J21" s="5" t="s">
        <v>850</v>
      </c>
      <c r="K21" s="5" t="s">
        <v>153</v>
      </c>
      <c r="L21" s="5" t="s">
        <v>158</v>
      </c>
      <c r="M21" s="5" t="s">
        <v>85</v>
      </c>
      <c r="N21" s="5" t="s">
        <v>14</v>
      </c>
      <c r="P21" s="5" t="s">
        <v>799</v>
      </c>
      <c r="S21" s="5">
        <v>7</v>
      </c>
      <c r="T21" s="5" t="s">
        <v>925</v>
      </c>
      <c r="U21" s="5" t="s">
        <v>851</v>
      </c>
      <c r="V21" s="5" t="s">
        <v>1608</v>
      </c>
      <c r="W21" s="5" t="s">
        <v>873</v>
      </c>
      <c r="X21" s="5" t="s">
        <v>878</v>
      </c>
      <c r="Y21" s="5" t="s">
        <v>85</v>
      </c>
      <c r="Z21" s="5" t="s">
        <v>1888</v>
      </c>
      <c r="AA21" s="5" t="s">
        <v>85</v>
      </c>
      <c r="AB21" s="5" t="s">
        <v>1889</v>
      </c>
      <c r="AC21" s="5" t="s">
        <v>856</v>
      </c>
      <c r="AD21" s="5">
        <v>60</v>
      </c>
      <c r="AE21" s="5" t="s">
        <v>802</v>
      </c>
      <c r="AF21" s="5" t="s">
        <v>803</v>
      </c>
      <c r="AJ21" s="5" t="s">
        <v>883</v>
      </c>
      <c r="AK21" s="5" t="s">
        <v>867</v>
      </c>
      <c r="AL21" s="5" t="s">
        <v>833</v>
      </c>
      <c r="AN21" s="5" t="s">
        <v>85</v>
      </c>
      <c r="AO21" s="5" t="s">
        <v>86</v>
      </c>
      <c r="AP21" s="5" t="s">
        <v>85</v>
      </c>
      <c r="AQ21" s="5" t="s">
        <v>86</v>
      </c>
      <c r="AR21" s="5" t="s">
        <v>85</v>
      </c>
      <c r="AS21" s="5" t="s">
        <v>85</v>
      </c>
      <c r="AT21" s="5" t="s">
        <v>86</v>
      </c>
      <c r="AU21" s="5" t="s">
        <v>834</v>
      </c>
      <c r="AV21" s="5" t="s">
        <v>859</v>
      </c>
      <c r="AW21" s="5" t="s">
        <v>926</v>
      </c>
      <c r="AY21" s="5" t="s">
        <v>1890</v>
      </c>
      <c r="AZ21" s="5" t="s">
        <v>85</v>
      </c>
      <c r="BA21" s="5" t="s">
        <v>183</v>
      </c>
      <c r="BB21" s="5" t="s">
        <v>861</v>
      </c>
      <c r="BC21" s="5" t="s">
        <v>862</v>
      </c>
      <c r="BD21" s="5" t="s">
        <v>863</v>
      </c>
      <c r="BE21" s="5" t="s">
        <v>85</v>
      </c>
      <c r="BF21" s="5" t="s">
        <v>869</v>
      </c>
      <c r="BG21" s="5" t="s">
        <v>842</v>
      </c>
      <c r="BH21" s="5" t="s">
        <v>85</v>
      </c>
      <c r="BI21" s="5" t="s">
        <v>86</v>
      </c>
      <c r="BJ21" s="5" t="s">
        <v>85</v>
      </c>
      <c r="BK21" s="5" t="s">
        <v>85</v>
      </c>
      <c r="BN21" s="5" t="s">
        <v>85</v>
      </c>
      <c r="BP21" s="5" t="s">
        <v>843</v>
      </c>
      <c r="BQ21" s="5" t="s">
        <v>844</v>
      </c>
      <c r="BR21" s="5" t="s">
        <v>919</v>
      </c>
      <c r="BS21" s="5" t="s">
        <v>931</v>
      </c>
      <c r="BU21" s="5" t="s">
        <v>870</v>
      </c>
      <c r="BV21" s="5" t="s">
        <v>847</v>
      </c>
      <c r="BW21" s="5" t="s">
        <v>870</v>
      </c>
      <c r="BX21" s="5" t="s">
        <v>848</v>
      </c>
      <c r="BY21" s="5" t="s">
        <v>870</v>
      </c>
      <c r="BZ21" s="5" t="s">
        <v>847</v>
      </c>
      <c r="CA21" s="5" t="s">
        <v>847</v>
      </c>
      <c r="CB21" s="5" t="s">
        <v>847</v>
      </c>
      <c r="CC21" s="5" t="s">
        <v>848</v>
      </c>
      <c r="CD21" s="5" t="s">
        <v>848</v>
      </c>
      <c r="CE21" s="5" t="s">
        <v>847</v>
      </c>
      <c r="CF21" s="5" t="s">
        <v>847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63FB-1372-5746-83A3-1E6D9BD99A9D}">
  <sheetPr codeName="Hoja28"/>
  <dimension ref="A1:H76"/>
  <sheetViews>
    <sheetView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3.6640625" style="33" customWidth="1"/>
    <col min="9" max="16384" width="10.83203125" style="33" hidden="1"/>
  </cols>
  <sheetData>
    <row r="1" spans="1:7" x14ac:dyDescent="0.2">
      <c r="A1" s="146" t="s">
        <v>535</v>
      </c>
      <c r="B1" s="146"/>
      <c r="C1" s="146"/>
      <c r="D1" s="146"/>
      <c r="E1" s="146"/>
      <c r="F1" s="146"/>
      <c r="G1" s="146"/>
    </row>
    <row r="2" spans="1:7" x14ac:dyDescent="0.2">
      <c r="A2" s="146" t="s">
        <v>1891</v>
      </c>
      <c r="B2" s="146"/>
      <c r="C2" s="146"/>
      <c r="D2" s="146"/>
      <c r="E2" s="146"/>
      <c r="F2" s="146"/>
      <c r="G2" s="146"/>
    </row>
    <row r="3" spans="1:7" x14ac:dyDescent="0.2">
      <c r="A3" s="9" t="s">
        <v>449</v>
      </c>
      <c r="B3" s="9" t="s">
        <v>448</v>
      </c>
      <c r="C3" s="9" t="s">
        <v>452</v>
      </c>
      <c r="D3" s="9" t="s">
        <v>450</v>
      </c>
      <c r="E3" s="9" t="s">
        <v>556</v>
      </c>
      <c r="F3" s="9" t="s">
        <v>451</v>
      </c>
      <c r="G3" s="9" t="s">
        <v>474</v>
      </c>
    </row>
    <row r="4" spans="1:7" ht="70" customHeight="1"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136" x14ac:dyDescent="0.2">
      <c r="A13" s="95" t="s">
        <v>2148</v>
      </c>
      <c r="B13" s="11" t="s">
        <v>606</v>
      </c>
      <c r="C13" s="11" t="s">
        <v>458</v>
      </c>
      <c r="D13" s="11" t="s">
        <v>964</v>
      </c>
      <c r="E13" s="11" t="s">
        <v>981</v>
      </c>
      <c r="F13" s="11" t="s">
        <v>455</v>
      </c>
      <c r="G13" s="11" t="s">
        <v>476</v>
      </c>
    </row>
    <row r="14" spans="1:7" ht="68" x14ac:dyDescent="0.2">
      <c r="A14" s="53" t="s">
        <v>2148</v>
      </c>
      <c r="B14" s="11" t="s">
        <v>950</v>
      </c>
      <c r="C14" s="11" t="s">
        <v>458</v>
      </c>
      <c r="D14" s="11" t="s">
        <v>963</v>
      </c>
      <c r="E14" s="11" t="s">
        <v>980</v>
      </c>
      <c r="F14" s="11" t="s">
        <v>455</v>
      </c>
      <c r="G14" s="11" t="s">
        <v>477</v>
      </c>
    </row>
    <row r="15" spans="1:7" ht="136" x14ac:dyDescent="0.2">
      <c r="A15" s="53" t="s">
        <v>2148</v>
      </c>
      <c r="B15" s="11" t="s">
        <v>951</v>
      </c>
      <c r="C15" s="11" t="s">
        <v>458</v>
      </c>
      <c r="D15" s="11" t="s">
        <v>962</v>
      </c>
      <c r="E15" s="11" t="s">
        <v>982</v>
      </c>
      <c r="F15" s="11" t="s">
        <v>455</v>
      </c>
      <c r="G15" s="11" t="s">
        <v>478</v>
      </c>
    </row>
    <row r="16" spans="1:7" ht="85" x14ac:dyDescent="0.2">
      <c r="A16" s="53" t="s">
        <v>2148</v>
      </c>
      <c r="B16" s="11" t="s">
        <v>1892</v>
      </c>
      <c r="C16" s="11" t="s">
        <v>458</v>
      </c>
      <c r="D16" s="11" t="s">
        <v>961</v>
      </c>
      <c r="E16" s="11" t="s">
        <v>983</v>
      </c>
      <c r="F16" s="11" t="s">
        <v>957</v>
      </c>
      <c r="G16" s="11" t="s">
        <v>479</v>
      </c>
    </row>
    <row r="17" spans="1:7" ht="170" x14ac:dyDescent="0.2">
      <c r="A17" s="53" t="s">
        <v>2148</v>
      </c>
      <c r="B17" s="11" t="s">
        <v>953</v>
      </c>
      <c r="C17" s="11" t="s">
        <v>458</v>
      </c>
      <c r="D17" s="11" t="s">
        <v>960</v>
      </c>
      <c r="E17" s="11" t="s">
        <v>958</v>
      </c>
      <c r="F17" s="11" t="s">
        <v>455</v>
      </c>
      <c r="G17" s="11" t="s">
        <v>480</v>
      </c>
    </row>
    <row r="18" spans="1:7" ht="68" x14ac:dyDescent="0.2">
      <c r="A18" s="53" t="s">
        <v>2148</v>
      </c>
      <c r="B18" s="11" t="s">
        <v>954</v>
      </c>
      <c r="C18" s="11" t="s">
        <v>458</v>
      </c>
      <c r="D18" s="11" t="s">
        <v>959</v>
      </c>
      <c r="E18" s="11" t="s">
        <v>1656</v>
      </c>
      <c r="F18" s="11" t="s">
        <v>455</v>
      </c>
      <c r="G18" s="11" t="s">
        <v>488</v>
      </c>
    </row>
    <row r="19" spans="1:7" ht="34" x14ac:dyDescent="0.2">
      <c r="A19" s="53" t="s">
        <v>2148</v>
      </c>
      <c r="B19" s="11" t="s">
        <v>973</v>
      </c>
      <c r="C19" s="11" t="s">
        <v>453</v>
      </c>
      <c r="D19" s="11" t="s">
        <v>965</v>
      </c>
      <c r="E19" s="11" t="s">
        <v>455</v>
      </c>
      <c r="F19" s="11" t="s">
        <v>455</v>
      </c>
      <c r="G19" s="11" t="s">
        <v>970</v>
      </c>
    </row>
    <row r="20" spans="1:7" ht="68" x14ac:dyDescent="0.2">
      <c r="A20" s="53" t="s">
        <v>2197</v>
      </c>
      <c r="B20" s="11" t="s">
        <v>955</v>
      </c>
      <c r="C20" s="10" t="s">
        <v>492</v>
      </c>
      <c r="D20" s="11" t="s">
        <v>966</v>
      </c>
      <c r="E20" s="11" t="s">
        <v>985</v>
      </c>
      <c r="F20" s="11" t="s">
        <v>968</v>
      </c>
      <c r="G20" s="11" t="s">
        <v>971</v>
      </c>
    </row>
    <row r="21" spans="1:7" ht="68" x14ac:dyDescent="0.2">
      <c r="A21" s="53" t="s">
        <v>2197</v>
      </c>
      <c r="B21" s="11" t="s">
        <v>956</v>
      </c>
      <c r="C21" s="10" t="s">
        <v>492</v>
      </c>
      <c r="D21" s="11" t="s">
        <v>967</v>
      </c>
      <c r="E21" s="11" t="s">
        <v>986</v>
      </c>
      <c r="F21" s="11" t="s">
        <v>969</v>
      </c>
      <c r="G21" s="11" t="s">
        <v>972</v>
      </c>
    </row>
    <row r="22" spans="1:7" ht="85" x14ac:dyDescent="0.2">
      <c r="A22" s="53" t="s">
        <v>2196</v>
      </c>
      <c r="B22" s="11" t="s">
        <v>1114</v>
      </c>
      <c r="C22" s="10" t="s">
        <v>492</v>
      </c>
      <c r="D22" s="11" t="s">
        <v>990</v>
      </c>
      <c r="E22" s="11" t="s">
        <v>987</v>
      </c>
      <c r="F22" s="11" t="s">
        <v>968</v>
      </c>
      <c r="G22" s="11" t="s">
        <v>974</v>
      </c>
    </row>
    <row r="23" spans="1:7" ht="85" x14ac:dyDescent="0.2">
      <c r="A23" s="53" t="s">
        <v>2196</v>
      </c>
      <c r="B23" s="11" t="s">
        <v>1115</v>
      </c>
      <c r="C23" s="10" t="s">
        <v>492</v>
      </c>
      <c r="D23" s="11" t="s">
        <v>994</v>
      </c>
      <c r="E23" s="11" t="s">
        <v>991</v>
      </c>
      <c r="F23" s="11" t="s">
        <v>968</v>
      </c>
      <c r="G23" s="11" t="s">
        <v>975</v>
      </c>
    </row>
    <row r="24" spans="1:7" ht="85" x14ac:dyDescent="0.2">
      <c r="A24" s="53" t="s">
        <v>2196</v>
      </c>
      <c r="B24" s="11" t="s">
        <v>1116</v>
      </c>
      <c r="C24" s="10" t="s">
        <v>492</v>
      </c>
      <c r="D24" s="11" t="s">
        <v>995</v>
      </c>
      <c r="E24" s="11" t="s">
        <v>1120</v>
      </c>
      <c r="F24" s="11" t="s">
        <v>968</v>
      </c>
      <c r="G24" s="11" t="s">
        <v>519</v>
      </c>
    </row>
    <row r="25" spans="1:7" ht="85" x14ac:dyDescent="0.2">
      <c r="A25" s="53" t="s">
        <v>2198</v>
      </c>
      <c r="B25" s="82" t="s">
        <v>1117</v>
      </c>
      <c r="C25" s="10" t="s">
        <v>492</v>
      </c>
      <c r="D25" s="11" t="s">
        <v>996</v>
      </c>
      <c r="E25" s="11" t="s">
        <v>983</v>
      </c>
      <c r="F25" s="11" t="s">
        <v>992</v>
      </c>
      <c r="G25" s="11" t="s">
        <v>728</v>
      </c>
    </row>
    <row r="26" spans="1:7" ht="34" x14ac:dyDescent="0.2">
      <c r="A26" s="53" t="s">
        <v>2198</v>
      </c>
      <c r="B26" s="82" t="s">
        <v>1117</v>
      </c>
      <c r="C26" s="11" t="s">
        <v>458</v>
      </c>
      <c r="D26" s="11" t="s">
        <v>997</v>
      </c>
      <c r="E26" s="11" t="s">
        <v>455</v>
      </c>
      <c r="F26" s="11" t="s">
        <v>455</v>
      </c>
      <c r="G26" s="11" t="s">
        <v>522</v>
      </c>
    </row>
    <row r="27" spans="1:7" ht="68" x14ac:dyDescent="0.2">
      <c r="A27" s="53" t="s">
        <v>2196</v>
      </c>
      <c r="B27" s="82" t="s">
        <v>1334</v>
      </c>
      <c r="C27" s="10" t="s">
        <v>492</v>
      </c>
      <c r="D27" s="11" t="s">
        <v>998</v>
      </c>
      <c r="E27" s="11" t="s">
        <v>988</v>
      </c>
      <c r="F27" s="11" t="s">
        <v>968</v>
      </c>
      <c r="G27" s="11" t="s">
        <v>526</v>
      </c>
    </row>
    <row r="28" spans="1:7" ht="85" x14ac:dyDescent="0.2">
      <c r="A28" s="53" t="s">
        <v>2196</v>
      </c>
      <c r="B28" s="82" t="s">
        <v>1334</v>
      </c>
      <c r="C28" s="11" t="s">
        <v>458</v>
      </c>
      <c r="D28" s="11" t="s">
        <v>999</v>
      </c>
      <c r="E28" s="11" t="s">
        <v>455</v>
      </c>
      <c r="F28" s="11" t="s">
        <v>455</v>
      </c>
      <c r="G28" s="11" t="s">
        <v>729</v>
      </c>
    </row>
    <row r="29" spans="1:7" ht="153" x14ac:dyDescent="0.2">
      <c r="A29" s="53" t="s">
        <v>2197</v>
      </c>
      <c r="B29" s="11" t="s">
        <v>1118</v>
      </c>
      <c r="C29" s="10" t="s">
        <v>492</v>
      </c>
      <c r="D29" s="11" t="s">
        <v>1000</v>
      </c>
      <c r="E29" s="11" t="s">
        <v>979</v>
      </c>
      <c r="F29" s="11" t="s">
        <v>993</v>
      </c>
      <c r="G29" s="11" t="s">
        <v>976</v>
      </c>
    </row>
    <row r="30" spans="1:7" ht="170" x14ac:dyDescent="0.2">
      <c r="A30" s="53" t="s">
        <v>2212</v>
      </c>
      <c r="B30" s="82" t="s">
        <v>536</v>
      </c>
      <c r="C30" s="11" t="s">
        <v>617</v>
      </c>
      <c r="D30" s="11" t="s">
        <v>1001</v>
      </c>
      <c r="E30" s="11" t="s">
        <v>455</v>
      </c>
      <c r="F30" s="11" t="s">
        <v>455</v>
      </c>
      <c r="G30" s="11" t="s">
        <v>977</v>
      </c>
    </row>
    <row r="31" spans="1:7" ht="187" x14ac:dyDescent="0.2">
      <c r="A31" s="53" t="s">
        <v>2212</v>
      </c>
      <c r="B31" s="82" t="s">
        <v>536</v>
      </c>
      <c r="C31" s="11" t="s">
        <v>617</v>
      </c>
      <c r="D31" s="11" t="s">
        <v>1002</v>
      </c>
      <c r="E31" s="11" t="s">
        <v>1657</v>
      </c>
      <c r="F31" s="11" t="s">
        <v>455</v>
      </c>
      <c r="G31" s="11" t="s">
        <v>978</v>
      </c>
    </row>
    <row r="32" spans="1:7" ht="170" x14ac:dyDescent="0.2">
      <c r="A32" s="53" t="s">
        <v>2194</v>
      </c>
      <c r="B32" s="82" t="s">
        <v>1119</v>
      </c>
      <c r="C32" s="10" t="s">
        <v>492</v>
      </c>
      <c r="D32" s="11" t="s">
        <v>1009</v>
      </c>
      <c r="E32" s="11" t="s">
        <v>1041</v>
      </c>
      <c r="F32" s="11" t="s">
        <v>993</v>
      </c>
      <c r="G32" s="11" t="s">
        <v>1003</v>
      </c>
    </row>
    <row r="33" spans="1:7" ht="238" x14ac:dyDescent="0.2">
      <c r="A33" s="53" t="s">
        <v>2194</v>
      </c>
      <c r="B33" s="82" t="s">
        <v>1119</v>
      </c>
      <c r="C33" s="10" t="s">
        <v>492</v>
      </c>
      <c r="D33" s="11" t="s">
        <v>1010</v>
      </c>
      <c r="E33" s="11" t="s">
        <v>1042</v>
      </c>
      <c r="F33" s="11" t="s">
        <v>992</v>
      </c>
      <c r="G33" s="11" t="s">
        <v>1004</v>
      </c>
    </row>
    <row r="34" spans="1:7" ht="187" x14ac:dyDescent="0.2">
      <c r="A34" s="53" t="s">
        <v>2194</v>
      </c>
      <c r="B34" s="82" t="s">
        <v>1119</v>
      </c>
      <c r="C34" s="11" t="s">
        <v>617</v>
      </c>
      <c r="D34" s="11" t="s">
        <v>1011</v>
      </c>
      <c r="E34" s="11" t="s">
        <v>1658</v>
      </c>
      <c r="F34" s="11" t="s">
        <v>455</v>
      </c>
      <c r="G34" s="11" t="s">
        <v>1005</v>
      </c>
    </row>
    <row r="35" spans="1:7" ht="51" x14ac:dyDescent="0.2">
      <c r="A35" s="53" t="s">
        <v>2197</v>
      </c>
      <c r="B35" s="11" t="s">
        <v>1101</v>
      </c>
      <c r="C35" s="10" t="s">
        <v>492</v>
      </c>
      <c r="D35" s="11" t="s">
        <v>1012</v>
      </c>
      <c r="E35" s="11" t="s">
        <v>1044</v>
      </c>
      <c r="F35" s="11" t="s">
        <v>993</v>
      </c>
      <c r="G35" s="11" t="s">
        <v>731</v>
      </c>
    </row>
    <row r="36" spans="1:7" ht="136" x14ac:dyDescent="0.2">
      <c r="A36" s="53" t="s">
        <v>2197</v>
      </c>
      <c r="B36" s="11" t="s">
        <v>1103</v>
      </c>
      <c r="C36" s="10" t="s">
        <v>492</v>
      </c>
      <c r="D36" s="11" t="s">
        <v>1046</v>
      </c>
      <c r="E36" s="11" t="s">
        <v>1047</v>
      </c>
      <c r="F36" s="11" t="s">
        <v>968</v>
      </c>
      <c r="G36" s="11" t="s">
        <v>541</v>
      </c>
    </row>
    <row r="37" spans="1:7" ht="136" x14ac:dyDescent="0.2">
      <c r="A37" s="53" t="s">
        <v>2197</v>
      </c>
      <c r="B37" s="11" t="s">
        <v>1104</v>
      </c>
      <c r="C37" s="10" t="s">
        <v>492</v>
      </c>
      <c r="D37" s="11" t="s">
        <v>1102</v>
      </c>
      <c r="E37" s="11" t="s">
        <v>1047</v>
      </c>
      <c r="F37" s="11" t="s">
        <v>968</v>
      </c>
      <c r="G37" s="11" t="s">
        <v>732</v>
      </c>
    </row>
    <row r="38" spans="1:7" ht="136" x14ac:dyDescent="0.2">
      <c r="A38" s="53" t="s">
        <v>2197</v>
      </c>
      <c r="B38" s="11" t="s">
        <v>1106</v>
      </c>
      <c r="C38" s="10" t="s">
        <v>492</v>
      </c>
      <c r="D38" s="11" t="s">
        <v>1105</v>
      </c>
      <c r="E38" s="11" t="s">
        <v>1047</v>
      </c>
      <c r="F38" s="11" t="s">
        <v>968</v>
      </c>
      <c r="G38" s="11" t="s">
        <v>1045</v>
      </c>
    </row>
    <row r="39" spans="1:7" ht="136" x14ac:dyDescent="0.2">
      <c r="A39" s="53" t="s">
        <v>2197</v>
      </c>
      <c r="B39" s="11" t="s">
        <v>1108</v>
      </c>
      <c r="C39" s="10" t="s">
        <v>492</v>
      </c>
      <c r="D39" s="11" t="s">
        <v>1107</v>
      </c>
      <c r="E39" s="11" t="s">
        <v>1047</v>
      </c>
      <c r="F39" s="11" t="s">
        <v>968</v>
      </c>
      <c r="G39" s="11" t="s">
        <v>542</v>
      </c>
    </row>
    <row r="40" spans="1:7" ht="136" x14ac:dyDescent="0.2">
      <c r="A40" s="53" t="s">
        <v>2197</v>
      </c>
      <c r="B40" s="11" t="s">
        <v>1110</v>
      </c>
      <c r="C40" s="10" t="s">
        <v>492</v>
      </c>
      <c r="D40" s="11" t="s">
        <v>1109</v>
      </c>
      <c r="E40" s="11" t="s">
        <v>1047</v>
      </c>
      <c r="F40" s="11" t="s">
        <v>968</v>
      </c>
      <c r="G40" s="11" t="s">
        <v>733</v>
      </c>
    </row>
    <row r="41" spans="1:7" ht="136" x14ac:dyDescent="0.2">
      <c r="A41" s="53" t="s">
        <v>2197</v>
      </c>
      <c r="B41" s="11" t="s">
        <v>1112</v>
      </c>
      <c r="C41" s="10" t="s">
        <v>492</v>
      </c>
      <c r="D41" s="11" t="s">
        <v>1111</v>
      </c>
      <c r="E41" s="11" t="s">
        <v>1047</v>
      </c>
      <c r="F41" s="11" t="s">
        <v>968</v>
      </c>
      <c r="G41" s="11" t="s">
        <v>546</v>
      </c>
    </row>
    <row r="42" spans="1:7" ht="170" x14ac:dyDescent="0.2">
      <c r="A42" s="53" t="s">
        <v>2197</v>
      </c>
      <c r="B42" s="11" t="s">
        <v>1113</v>
      </c>
      <c r="C42" s="10" t="s">
        <v>492</v>
      </c>
      <c r="D42" s="11" t="s">
        <v>1013</v>
      </c>
      <c r="E42" s="11" t="s">
        <v>1048</v>
      </c>
      <c r="F42" s="11" t="s">
        <v>993</v>
      </c>
      <c r="G42" s="11" t="s">
        <v>734</v>
      </c>
    </row>
    <row r="43" spans="1:7" ht="204" x14ac:dyDescent="0.2">
      <c r="A43" s="53" t="s">
        <v>2197</v>
      </c>
      <c r="B43" s="11" t="s">
        <v>1337</v>
      </c>
      <c r="C43" s="10" t="s">
        <v>492</v>
      </c>
      <c r="D43" s="11" t="s">
        <v>1014</v>
      </c>
      <c r="E43" s="11" t="s">
        <v>1049</v>
      </c>
      <c r="F43" s="11" t="s">
        <v>993</v>
      </c>
      <c r="G43" s="11" t="s">
        <v>553</v>
      </c>
    </row>
    <row r="44" spans="1:7" ht="153" x14ac:dyDescent="0.2">
      <c r="A44" s="53" t="s">
        <v>2197</v>
      </c>
      <c r="B44" s="82" t="s">
        <v>1100</v>
      </c>
      <c r="C44" s="10" t="s">
        <v>492</v>
      </c>
      <c r="D44" s="11" t="s">
        <v>1015</v>
      </c>
      <c r="E44" s="11" t="s">
        <v>1050</v>
      </c>
      <c r="F44" s="11" t="s">
        <v>968</v>
      </c>
      <c r="G44" s="11" t="s">
        <v>735</v>
      </c>
    </row>
    <row r="45" spans="1:7" ht="102" x14ac:dyDescent="0.2">
      <c r="A45" s="53" t="s">
        <v>2197</v>
      </c>
      <c r="B45" s="82" t="s">
        <v>1100</v>
      </c>
      <c r="C45" s="11" t="s">
        <v>617</v>
      </c>
      <c r="D45" s="11" t="s">
        <v>1016</v>
      </c>
      <c r="E45" s="11" t="s">
        <v>455</v>
      </c>
      <c r="F45" s="11" t="s">
        <v>455</v>
      </c>
      <c r="G45" s="11" t="s">
        <v>554</v>
      </c>
    </row>
    <row r="46" spans="1:7" ht="34" x14ac:dyDescent="0.2">
      <c r="A46" s="53" t="s">
        <v>2197</v>
      </c>
      <c r="B46" s="82" t="s">
        <v>1100</v>
      </c>
      <c r="C46" s="11" t="s">
        <v>617</v>
      </c>
      <c r="D46" s="11" t="s">
        <v>1017</v>
      </c>
      <c r="E46" s="11" t="s">
        <v>455</v>
      </c>
      <c r="F46" s="11" t="s">
        <v>455</v>
      </c>
      <c r="G46" s="11" t="s">
        <v>736</v>
      </c>
    </row>
    <row r="47" spans="1:7" ht="85" x14ac:dyDescent="0.2">
      <c r="A47" s="53" t="s">
        <v>2194</v>
      </c>
      <c r="B47" s="82" t="s">
        <v>1079</v>
      </c>
      <c r="C47" s="10" t="s">
        <v>492</v>
      </c>
      <c r="D47" s="11" t="s">
        <v>1018</v>
      </c>
      <c r="E47" s="11" t="s">
        <v>1044</v>
      </c>
      <c r="F47" s="11" t="s">
        <v>993</v>
      </c>
      <c r="G47" s="11" t="s">
        <v>1006</v>
      </c>
    </row>
    <row r="48" spans="1:7" ht="102" x14ac:dyDescent="0.2">
      <c r="A48" s="53" t="s">
        <v>2194</v>
      </c>
      <c r="B48" s="82" t="s">
        <v>1079</v>
      </c>
      <c r="C48" s="10" t="s">
        <v>492</v>
      </c>
      <c r="D48" s="11" t="s">
        <v>1019</v>
      </c>
      <c r="E48" s="11" t="s">
        <v>1051</v>
      </c>
      <c r="F48" s="11" t="s">
        <v>968</v>
      </c>
      <c r="G48" s="11" t="s">
        <v>555</v>
      </c>
    </row>
    <row r="49" spans="1:7" ht="119" x14ac:dyDescent="0.2">
      <c r="A49" s="53" t="s">
        <v>2194</v>
      </c>
      <c r="B49" s="82" t="s">
        <v>1079</v>
      </c>
      <c r="C49" s="10" t="s">
        <v>492</v>
      </c>
      <c r="D49" s="11" t="s">
        <v>1020</v>
      </c>
      <c r="E49" s="11" t="s">
        <v>1052</v>
      </c>
      <c r="F49" s="11" t="s">
        <v>969</v>
      </c>
      <c r="G49" s="11" t="s">
        <v>737</v>
      </c>
    </row>
    <row r="50" spans="1:7" ht="102" x14ac:dyDescent="0.2">
      <c r="A50" s="53" t="s">
        <v>2194</v>
      </c>
      <c r="B50" s="82" t="s">
        <v>1079</v>
      </c>
      <c r="C50" s="10" t="s">
        <v>492</v>
      </c>
      <c r="D50" s="11" t="s">
        <v>1021</v>
      </c>
      <c r="E50" s="11" t="s">
        <v>1053</v>
      </c>
      <c r="F50" s="11" t="s">
        <v>968</v>
      </c>
      <c r="G50" s="11" t="s">
        <v>561</v>
      </c>
    </row>
    <row r="51" spans="1:7" ht="187" x14ac:dyDescent="0.2">
      <c r="A51" s="53" t="s">
        <v>2196</v>
      </c>
      <c r="B51" s="11" t="s">
        <v>1098</v>
      </c>
      <c r="C51" s="10" t="s">
        <v>492</v>
      </c>
      <c r="D51" s="11" t="s">
        <v>1022</v>
      </c>
      <c r="E51" s="11" t="s">
        <v>1054</v>
      </c>
      <c r="F51" s="11" t="s">
        <v>993</v>
      </c>
      <c r="G51" s="11" t="s">
        <v>738</v>
      </c>
    </row>
    <row r="52" spans="1:7" ht="153" x14ac:dyDescent="0.2">
      <c r="A52" s="53" t="s">
        <v>2195</v>
      </c>
      <c r="B52" s="82" t="s">
        <v>1099</v>
      </c>
      <c r="C52" s="10" t="s">
        <v>492</v>
      </c>
      <c r="D52" s="11" t="s">
        <v>1023</v>
      </c>
      <c r="E52" s="11" t="s">
        <v>1044</v>
      </c>
      <c r="F52" s="11" t="s">
        <v>993</v>
      </c>
      <c r="G52" s="11" t="s">
        <v>562</v>
      </c>
    </row>
    <row r="53" spans="1:7" ht="170" x14ac:dyDescent="0.2">
      <c r="A53" s="53" t="s">
        <v>2195</v>
      </c>
      <c r="B53" s="82" t="s">
        <v>1099</v>
      </c>
      <c r="C53" s="10" t="s">
        <v>492</v>
      </c>
      <c r="D53" s="11" t="s">
        <v>1024</v>
      </c>
      <c r="E53" s="11" t="s">
        <v>1121</v>
      </c>
      <c r="F53" s="11" t="s">
        <v>992</v>
      </c>
      <c r="G53" s="11" t="s">
        <v>739</v>
      </c>
    </row>
    <row r="54" spans="1:7" ht="119" x14ac:dyDescent="0.2">
      <c r="A54" s="53" t="s">
        <v>2195</v>
      </c>
      <c r="B54" s="82" t="s">
        <v>1099</v>
      </c>
      <c r="C54" s="10" t="s">
        <v>492</v>
      </c>
      <c r="D54" s="11" t="s">
        <v>1025</v>
      </c>
      <c r="E54" s="11" t="s">
        <v>1055</v>
      </c>
      <c r="F54" s="11" t="s">
        <v>992</v>
      </c>
      <c r="G54" s="11" t="s">
        <v>1007</v>
      </c>
    </row>
    <row r="55" spans="1:7" ht="34" x14ac:dyDescent="0.2">
      <c r="A55" s="53" t="s">
        <v>2195</v>
      </c>
      <c r="B55" s="82" t="s">
        <v>1080</v>
      </c>
      <c r="C55" s="10" t="s">
        <v>492</v>
      </c>
      <c r="D55" s="11" t="s">
        <v>1026</v>
      </c>
      <c r="E55" s="11" t="s">
        <v>1044</v>
      </c>
      <c r="F55" s="11" t="s">
        <v>993</v>
      </c>
      <c r="G55" s="11" t="s">
        <v>585</v>
      </c>
    </row>
    <row r="56" spans="1:7" ht="170" x14ac:dyDescent="0.2">
      <c r="A56" s="53" t="s">
        <v>2195</v>
      </c>
      <c r="B56" s="82" t="s">
        <v>1080</v>
      </c>
      <c r="C56" s="10" t="s">
        <v>492</v>
      </c>
      <c r="D56" s="11" t="s">
        <v>1027</v>
      </c>
      <c r="E56" s="11" t="s">
        <v>1044</v>
      </c>
      <c r="F56" s="11" t="s">
        <v>993</v>
      </c>
      <c r="G56" s="11" t="s">
        <v>740</v>
      </c>
    </row>
    <row r="57" spans="1:7" ht="119" x14ac:dyDescent="0.2">
      <c r="A57" s="53" t="s">
        <v>2195</v>
      </c>
      <c r="B57" s="82" t="s">
        <v>1080</v>
      </c>
      <c r="C57" s="10" t="s">
        <v>492</v>
      </c>
      <c r="D57" s="11" t="s">
        <v>1028</v>
      </c>
      <c r="E57" s="11" t="s">
        <v>1044</v>
      </c>
      <c r="F57" s="11" t="s">
        <v>993</v>
      </c>
      <c r="G57" s="11" t="s">
        <v>1008</v>
      </c>
    </row>
    <row r="58" spans="1:7" ht="68" x14ac:dyDescent="0.2">
      <c r="A58" s="53" t="s">
        <v>2195</v>
      </c>
      <c r="B58" s="82" t="s">
        <v>1097</v>
      </c>
      <c r="C58" s="11" t="s">
        <v>617</v>
      </c>
      <c r="D58" s="11" t="s">
        <v>1029</v>
      </c>
      <c r="E58" s="11" t="s">
        <v>1044</v>
      </c>
      <c r="F58" s="11" t="s">
        <v>455</v>
      </c>
      <c r="G58" s="11" t="s">
        <v>586</v>
      </c>
    </row>
    <row r="59" spans="1:7" ht="68" x14ac:dyDescent="0.2">
      <c r="A59" s="53" t="s">
        <v>2195</v>
      </c>
      <c r="B59" s="82" t="s">
        <v>1097</v>
      </c>
      <c r="C59" s="11" t="s">
        <v>617</v>
      </c>
      <c r="D59" s="11" t="s">
        <v>1030</v>
      </c>
      <c r="E59" s="11" t="s">
        <v>455</v>
      </c>
      <c r="F59" s="11" t="s">
        <v>455</v>
      </c>
      <c r="G59" s="11" t="s">
        <v>1032</v>
      </c>
    </row>
    <row r="60" spans="1:7" ht="119" x14ac:dyDescent="0.2">
      <c r="A60" s="53" t="s">
        <v>2198</v>
      </c>
      <c r="B60" s="11" t="s">
        <v>1096</v>
      </c>
      <c r="C60" s="10" t="s">
        <v>492</v>
      </c>
      <c r="D60" s="11" t="s">
        <v>1031</v>
      </c>
      <c r="E60" s="11" t="s">
        <v>1044</v>
      </c>
      <c r="F60" s="11" t="s">
        <v>993</v>
      </c>
      <c r="G60" s="11" t="s">
        <v>587</v>
      </c>
    </row>
    <row r="61" spans="1:7" ht="119" x14ac:dyDescent="0.2">
      <c r="A61" s="53" t="s">
        <v>2197</v>
      </c>
      <c r="B61" s="11" t="s">
        <v>1095</v>
      </c>
      <c r="C61" s="10" t="s">
        <v>492</v>
      </c>
      <c r="D61" s="11" t="s">
        <v>1033</v>
      </c>
      <c r="E61" s="11" t="s">
        <v>1059</v>
      </c>
      <c r="F61" s="11" t="s">
        <v>993</v>
      </c>
      <c r="G61" s="11" t="s">
        <v>1037</v>
      </c>
    </row>
    <row r="62" spans="1:7" ht="51" x14ac:dyDescent="0.2">
      <c r="A62" s="53" t="s">
        <v>2196</v>
      </c>
      <c r="B62" s="11" t="s">
        <v>1094</v>
      </c>
      <c r="C62" s="10" t="s">
        <v>492</v>
      </c>
      <c r="D62" s="11" t="s">
        <v>1034</v>
      </c>
      <c r="E62" s="11" t="s">
        <v>1056</v>
      </c>
      <c r="F62" s="11" t="s">
        <v>993</v>
      </c>
      <c r="G62" s="11" t="s">
        <v>1038</v>
      </c>
    </row>
    <row r="63" spans="1:7" ht="204" x14ac:dyDescent="0.2">
      <c r="A63" s="53" t="s">
        <v>2196</v>
      </c>
      <c r="B63" s="11" t="s">
        <v>1093</v>
      </c>
      <c r="C63" s="10" t="s">
        <v>492</v>
      </c>
      <c r="D63" s="11" t="s">
        <v>1035</v>
      </c>
      <c r="E63" s="11" t="s">
        <v>1057</v>
      </c>
      <c r="F63" s="11" t="s">
        <v>993</v>
      </c>
      <c r="G63" s="11" t="s">
        <v>1039</v>
      </c>
    </row>
    <row r="64" spans="1:7" ht="372" x14ac:dyDescent="0.2">
      <c r="A64" s="53" t="s">
        <v>2196</v>
      </c>
      <c r="B64" s="11" t="s">
        <v>1092</v>
      </c>
      <c r="C64" s="11" t="s">
        <v>617</v>
      </c>
      <c r="D64" s="11" t="s">
        <v>1036</v>
      </c>
      <c r="E64" s="11" t="s">
        <v>1659</v>
      </c>
      <c r="F64" s="11" t="s">
        <v>455</v>
      </c>
      <c r="G64" s="11" t="s">
        <v>1040</v>
      </c>
    </row>
    <row r="65" spans="1:7" ht="153" x14ac:dyDescent="0.2">
      <c r="A65" s="53" t="s">
        <v>2197</v>
      </c>
      <c r="B65" s="11" t="s">
        <v>1091</v>
      </c>
      <c r="C65" s="10" t="s">
        <v>492</v>
      </c>
      <c r="D65" s="11" t="s">
        <v>1067</v>
      </c>
      <c r="E65" s="11" t="s">
        <v>1060</v>
      </c>
      <c r="F65" s="11" t="s">
        <v>969</v>
      </c>
      <c r="G65" s="11" t="s">
        <v>745</v>
      </c>
    </row>
    <row r="66" spans="1:7" ht="68" x14ac:dyDescent="0.2">
      <c r="A66" s="53" t="s">
        <v>2197</v>
      </c>
      <c r="B66" s="11" t="s">
        <v>1081</v>
      </c>
      <c r="C66" s="10" t="s">
        <v>492</v>
      </c>
      <c r="D66" s="30" t="s">
        <v>1068</v>
      </c>
      <c r="E66" s="11" t="s">
        <v>1060</v>
      </c>
      <c r="F66" s="11" t="s">
        <v>968</v>
      </c>
      <c r="G66" s="11" t="s">
        <v>1061</v>
      </c>
    </row>
    <row r="67" spans="1:7" ht="68" x14ac:dyDescent="0.2">
      <c r="A67" s="53" t="s">
        <v>2197</v>
      </c>
      <c r="B67" s="11" t="s">
        <v>1082</v>
      </c>
      <c r="C67" s="10" t="s">
        <v>492</v>
      </c>
      <c r="D67" s="30" t="s">
        <v>1069</v>
      </c>
      <c r="E67" s="11" t="s">
        <v>1060</v>
      </c>
      <c r="F67" s="11" t="s">
        <v>968</v>
      </c>
      <c r="G67" s="11" t="s">
        <v>589</v>
      </c>
    </row>
    <row r="68" spans="1:7" ht="68" x14ac:dyDescent="0.2">
      <c r="A68" s="53" t="s">
        <v>2197</v>
      </c>
      <c r="B68" s="11" t="s">
        <v>1083</v>
      </c>
      <c r="C68" s="10" t="s">
        <v>492</v>
      </c>
      <c r="D68" s="30" t="s">
        <v>1070</v>
      </c>
      <c r="E68" s="11" t="s">
        <v>1060</v>
      </c>
      <c r="F68" s="11" t="s">
        <v>969</v>
      </c>
      <c r="G68" s="11" t="s">
        <v>746</v>
      </c>
    </row>
    <row r="69" spans="1:7" ht="68" x14ac:dyDescent="0.2">
      <c r="A69" s="53" t="s">
        <v>2197</v>
      </c>
      <c r="B69" s="11" t="s">
        <v>1084</v>
      </c>
      <c r="C69" s="10" t="s">
        <v>492</v>
      </c>
      <c r="D69" s="30" t="s">
        <v>1071</v>
      </c>
      <c r="E69" s="11" t="s">
        <v>1060</v>
      </c>
      <c r="F69" s="11" t="s">
        <v>969</v>
      </c>
      <c r="G69" s="11" t="s">
        <v>1062</v>
      </c>
    </row>
    <row r="70" spans="1:7" ht="68" x14ac:dyDescent="0.2">
      <c r="A70" s="53" t="s">
        <v>2197</v>
      </c>
      <c r="B70" s="11" t="s">
        <v>1085</v>
      </c>
      <c r="C70" s="10" t="s">
        <v>492</v>
      </c>
      <c r="D70" s="30" t="s">
        <v>1072</v>
      </c>
      <c r="E70" s="11" t="s">
        <v>1060</v>
      </c>
      <c r="F70" s="11" t="s">
        <v>968</v>
      </c>
      <c r="G70" s="11" t="s">
        <v>590</v>
      </c>
    </row>
    <row r="71" spans="1:7" ht="68" x14ac:dyDescent="0.2">
      <c r="A71" s="53" t="s">
        <v>2197</v>
      </c>
      <c r="B71" s="11" t="s">
        <v>1086</v>
      </c>
      <c r="C71" s="10" t="s">
        <v>492</v>
      </c>
      <c r="D71" s="30" t="s">
        <v>1073</v>
      </c>
      <c r="E71" s="11" t="s">
        <v>1060</v>
      </c>
      <c r="F71" s="11" t="s">
        <v>968</v>
      </c>
      <c r="G71" s="11" t="s">
        <v>747</v>
      </c>
    </row>
    <row r="72" spans="1:7" ht="102" x14ac:dyDescent="0.2">
      <c r="A72" s="53" t="s">
        <v>2197</v>
      </c>
      <c r="B72" s="11" t="s">
        <v>1087</v>
      </c>
      <c r="C72" s="10" t="s">
        <v>492</v>
      </c>
      <c r="D72" s="30" t="s">
        <v>1074</v>
      </c>
      <c r="E72" s="11" t="s">
        <v>1060</v>
      </c>
      <c r="F72" s="11" t="s">
        <v>969</v>
      </c>
      <c r="G72" s="11" t="s">
        <v>1063</v>
      </c>
    </row>
    <row r="73" spans="1:7" ht="85" x14ac:dyDescent="0.2">
      <c r="A73" s="53" t="s">
        <v>2197</v>
      </c>
      <c r="B73" s="82" t="s">
        <v>2197</v>
      </c>
      <c r="C73" s="10" t="s">
        <v>492</v>
      </c>
      <c r="D73" s="30" t="s">
        <v>1075</v>
      </c>
      <c r="E73" s="11" t="s">
        <v>1060</v>
      </c>
      <c r="F73" s="11" t="s">
        <v>969</v>
      </c>
      <c r="G73" s="11" t="s">
        <v>1064</v>
      </c>
    </row>
    <row r="74" spans="1:7" ht="68" x14ac:dyDescent="0.2">
      <c r="A74" s="53" t="s">
        <v>2197</v>
      </c>
      <c r="B74" s="82" t="s">
        <v>2197</v>
      </c>
      <c r="C74" s="10" t="s">
        <v>492</v>
      </c>
      <c r="D74" s="30" t="s">
        <v>1076</v>
      </c>
      <c r="E74" s="11" t="s">
        <v>1060</v>
      </c>
      <c r="F74" s="11" t="s">
        <v>969</v>
      </c>
      <c r="G74" s="11" t="s">
        <v>1065</v>
      </c>
    </row>
    <row r="75" spans="1:7" ht="68" x14ac:dyDescent="0.2">
      <c r="A75" s="53" t="s">
        <v>2197</v>
      </c>
      <c r="B75" s="11" t="s">
        <v>1089</v>
      </c>
      <c r="C75" s="10" t="s">
        <v>492</v>
      </c>
      <c r="D75" s="30" t="s">
        <v>1077</v>
      </c>
      <c r="E75" s="11" t="s">
        <v>1060</v>
      </c>
      <c r="F75" s="11" t="s">
        <v>968</v>
      </c>
      <c r="G75" s="11" t="s">
        <v>1066</v>
      </c>
    </row>
    <row r="76" spans="1:7" ht="102" x14ac:dyDescent="0.2">
      <c r="A76" s="53" t="s">
        <v>2197</v>
      </c>
      <c r="B76" s="11" t="s">
        <v>1090</v>
      </c>
      <c r="C76" s="10" t="s">
        <v>492</v>
      </c>
      <c r="D76" s="30" t="s">
        <v>1078</v>
      </c>
      <c r="E76" s="11" t="s">
        <v>1060</v>
      </c>
      <c r="F76" s="11" t="s">
        <v>969</v>
      </c>
      <c r="G76" s="11" t="s">
        <v>591</v>
      </c>
    </row>
  </sheetData>
  <mergeCells count="2">
    <mergeCell ref="A1:G1"/>
    <mergeCell ref="A2:G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7E71A-CE73-994F-AD9C-FF8571229BCD}">
  <sheetPr codeName="Hoja29"/>
  <dimension ref="A1:CX30"/>
  <sheetViews>
    <sheetView topLeftCell="AY1" workbookViewId="0">
      <selection activeCell="AY1" sqref="AY1"/>
    </sheetView>
  </sheetViews>
  <sheetFormatPr baseColWidth="10" defaultColWidth="0" defaultRowHeight="16" x14ac:dyDescent="0.2"/>
  <cols>
    <col min="1" max="1" width="14.6640625" style="7" hidden="1" customWidth="1"/>
    <col min="2" max="2" width="17.33203125" style="7" hidden="1" customWidth="1"/>
    <col min="3" max="3" width="11.1640625" style="7" hidden="1" customWidth="1"/>
    <col min="4" max="4" width="18.6640625" style="7" hidden="1" customWidth="1"/>
    <col min="5" max="5" width="23.33203125" style="7" hidden="1" customWidth="1"/>
    <col min="6" max="6" width="31" style="7" hidden="1" customWidth="1"/>
    <col min="7" max="7" width="21.6640625" style="7" hidden="1" customWidth="1"/>
    <col min="8" max="8" width="3.33203125" hidden="1" customWidth="1"/>
    <col min="9" max="9" width="5.33203125" hidden="1" customWidth="1"/>
    <col min="10" max="10" width="65.1640625" hidden="1" customWidth="1"/>
    <col min="11" max="11" width="54.83203125" hidden="1" customWidth="1"/>
    <col min="12" max="12" width="99" hidden="1" customWidth="1"/>
    <col min="13" max="14" width="3.6640625" hidden="1" customWidth="1"/>
    <col min="15" max="15" width="10.5" hidden="1" customWidth="1"/>
    <col min="16" max="16" width="3.6640625" hidden="1" customWidth="1"/>
    <col min="17" max="18" width="10.5" hidden="1" customWidth="1"/>
    <col min="19" max="19" width="3.33203125" hidden="1" customWidth="1"/>
    <col min="20" max="20" width="71" hidden="1" customWidth="1"/>
    <col min="21" max="21" width="84.5" hidden="1" customWidth="1"/>
    <col min="22" max="22" width="46" hidden="1" customWidth="1"/>
    <col min="23" max="23" width="3.33203125" hidden="1" customWidth="1"/>
    <col min="24" max="24" width="11.83203125" hidden="1" customWidth="1"/>
    <col min="25" max="25" width="45.6640625" hidden="1" customWidth="1"/>
    <col min="26" max="26" width="31.33203125" hidden="1" customWidth="1"/>
    <col min="27" max="27" width="77.33203125" hidden="1" customWidth="1"/>
    <col min="28" max="28" width="3.33203125" hidden="1" customWidth="1"/>
    <col min="29" max="29" width="70.83203125" hidden="1" customWidth="1"/>
    <col min="30" max="30" width="56.1640625" hidden="1" customWidth="1"/>
    <col min="31" max="31" width="3.6640625" hidden="1" customWidth="1"/>
    <col min="32" max="33" width="3.33203125" hidden="1" customWidth="1"/>
    <col min="34" max="34" width="3.6640625" hidden="1" customWidth="1"/>
    <col min="35" max="35" width="18.1640625" hidden="1" customWidth="1"/>
    <col min="36" max="36" width="25" hidden="1" customWidth="1"/>
    <col min="37" max="37" width="94.33203125" hidden="1" customWidth="1"/>
    <col min="38" max="38" width="24.83203125" hidden="1" customWidth="1"/>
    <col min="39" max="39" width="12" hidden="1" customWidth="1"/>
    <col min="40" max="42" width="24.83203125" hidden="1" customWidth="1"/>
    <col min="43" max="43" width="12" hidden="1" customWidth="1"/>
    <col min="44" max="44" width="9.6640625" hidden="1" customWidth="1"/>
    <col min="45" max="45" width="24.83203125" hidden="1" customWidth="1"/>
    <col min="46" max="46" width="12" hidden="1" customWidth="1"/>
    <col min="47" max="48" width="24.83203125" hidden="1" customWidth="1"/>
    <col min="49" max="49" width="12" hidden="1" customWidth="1"/>
    <col min="50" max="50" width="10.83203125" hidden="1" customWidth="1"/>
    <col min="51" max="51" width="14.6640625" style="33" bestFit="1" customWidth="1"/>
    <col min="52" max="52" width="17.33203125" style="33" bestFit="1" customWidth="1"/>
    <col min="53" max="99" width="5.5" style="33" bestFit="1" customWidth="1"/>
    <col min="100" max="100" width="10.83203125" style="33" customWidth="1"/>
    <col min="101" max="102" width="0" style="33" hidden="1" customWidth="1"/>
    <col min="103" max="16384" width="10.83203125" style="33" hidden="1"/>
  </cols>
  <sheetData>
    <row r="1" spans="1:99" s="65" customFormat="1" x14ac:dyDescent="0.2">
      <c r="A1" s="16" t="s">
        <v>456</v>
      </c>
      <c r="B1" s="16" t="s">
        <v>480</v>
      </c>
      <c r="C1" s="16" t="s">
        <v>971</v>
      </c>
      <c r="D1" s="16" t="s">
        <v>972</v>
      </c>
      <c r="E1" s="16" t="s">
        <v>974</v>
      </c>
      <c r="F1" s="16" t="s">
        <v>975</v>
      </c>
      <c r="G1" s="16" t="s">
        <v>519</v>
      </c>
      <c r="H1" s="16" t="s">
        <v>728</v>
      </c>
      <c r="I1" s="16" t="s">
        <v>526</v>
      </c>
      <c r="J1" s="16" t="s">
        <v>976</v>
      </c>
      <c r="K1" s="16" t="s">
        <v>1003</v>
      </c>
      <c r="L1" s="16" t="s">
        <v>1004</v>
      </c>
      <c r="M1" s="16" t="s">
        <v>731</v>
      </c>
      <c r="N1" s="16" t="s">
        <v>541</v>
      </c>
      <c r="O1" s="16" t="s">
        <v>732</v>
      </c>
      <c r="P1" s="16" t="s">
        <v>1045</v>
      </c>
      <c r="Q1" s="16" t="s">
        <v>542</v>
      </c>
      <c r="R1" s="16" t="s">
        <v>733</v>
      </c>
      <c r="S1" s="16" t="s">
        <v>546</v>
      </c>
      <c r="T1" s="16" t="s">
        <v>734</v>
      </c>
      <c r="U1" s="16" t="s">
        <v>553</v>
      </c>
      <c r="V1" s="16" t="s">
        <v>735</v>
      </c>
      <c r="W1" s="16" t="s">
        <v>1006</v>
      </c>
      <c r="X1" s="16" t="s">
        <v>555</v>
      </c>
      <c r="Y1" s="16" t="s">
        <v>737</v>
      </c>
      <c r="Z1" s="16" t="s">
        <v>561</v>
      </c>
      <c r="AA1" s="16" t="s">
        <v>738</v>
      </c>
      <c r="AB1" s="16" t="s">
        <v>562</v>
      </c>
      <c r="AC1" s="16" t="s">
        <v>739</v>
      </c>
      <c r="AD1" s="16" t="s">
        <v>1007</v>
      </c>
      <c r="AE1" s="16" t="s">
        <v>585</v>
      </c>
      <c r="AF1" s="16" t="s">
        <v>740</v>
      </c>
      <c r="AG1" s="16" t="s">
        <v>1008</v>
      </c>
      <c r="AH1" s="16" t="s">
        <v>587</v>
      </c>
      <c r="AI1" s="16" t="s">
        <v>1037</v>
      </c>
      <c r="AJ1" s="16" t="s">
        <v>1038</v>
      </c>
      <c r="AK1" s="16" t="s">
        <v>1039</v>
      </c>
      <c r="AL1" s="16" t="s">
        <v>745</v>
      </c>
      <c r="AM1" s="16" t="s">
        <v>1061</v>
      </c>
      <c r="AN1" s="16" t="s">
        <v>589</v>
      </c>
      <c r="AO1" s="16" t="s">
        <v>746</v>
      </c>
      <c r="AP1" s="16" t="s">
        <v>1062</v>
      </c>
      <c r="AQ1" s="16" t="s">
        <v>590</v>
      </c>
      <c r="AR1" s="16" t="s">
        <v>747</v>
      </c>
      <c r="AS1" s="16" t="s">
        <v>1063</v>
      </c>
      <c r="AT1" s="16" t="s">
        <v>1064</v>
      </c>
      <c r="AU1" s="16" t="s">
        <v>1065</v>
      </c>
      <c r="AV1" s="16" t="s">
        <v>1066</v>
      </c>
      <c r="AW1" s="16" t="s">
        <v>591</v>
      </c>
      <c r="AX1" s="31"/>
      <c r="AY1" s="16" t="s">
        <v>456</v>
      </c>
      <c r="AZ1" s="16" t="s">
        <v>480</v>
      </c>
      <c r="BA1" s="16" t="s">
        <v>971</v>
      </c>
      <c r="BB1" s="16" t="s">
        <v>972</v>
      </c>
      <c r="BC1" s="16" t="s">
        <v>974</v>
      </c>
      <c r="BD1" s="16" t="s">
        <v>975</v>
      </c>
      <c r="BE1" s="16" t="s">
        <v>519</v>
      </c>
      <c r="BF1" s="16" t="s">
        <v>728</v>
      </c>
      <c r="BG1" s="16" t="s">
        <v>526</v>
      </c>
      <c r="BH1" s="16" t="s">
        <v>976</v>
      </c>
      <c r="BI1" s="16" t="s">
        <v>1003</v>
      </c>
      <c r="BJ1" s="16" t="s">
        <v>1004</v>
      </c>
      <c r="BK1" s="16" t="s">
        <v>731</v>
      </c>
      <c r="BL1" s="16" t="s">
        <v>541</v>
      </c>
      <c r="BM1" s="16" t="s">
        <v>732</v>
      </c>
      <c r="BN1" s="16" t="s">
        <v>1045</v>
      </c>
      <c r="BO1" s="16" t="s">
        <v>542</v>
      </c>
      <c r="BP1" s="16" t="s">
        <v>733</v>
      </c>
      <c r="BQ1" s="16" t="s">
        <v>546</v>
      </c>
      <c r="BR1" s="16" t="s">
        <v>734</v>
      </c>
      <c r="BS1" s="16" t="s">
        <v>553</v>
      </c>
      <c r="BT1" s="16" t="s">
        <v>735</v>
      </c>
      <c r="BU1" s="16" t="s">
        <v>1006</v>
      </c>
      <c r="BV1" s="16" t="s">
        <v>555</v>
      </c>
      <c r="BW1" s="16" t="s">
        <v>737</v>
      </c>
      <c r="BX1" s="16" t="s">
        <v>561</v>
      </c>
      <c r="BY1" s="16" t="s">
        <v>738</v>
      </c>
      <c r="BZ1" s="16" t="s">
        <v>562</v>
      </c>
      <c r="CA1" s="16" t="s">
        <v>739</v>
      </c>
      <c r="CB1" s="16" t="s">
        <v>1007</v>
      </c>
      <c r="CC1" s="16" t="s">
        <v>585</v>
      </c>
      <c r="CD1" s="16" t="s">
        <v>740</v>
      </c>
      <c r="CE1" s="16" t="s">
        <v>1008</v>
      </c>
      <c r="CF1" s="16" t="s">
        <v>587</v>
      </c>
      <c r="CG1" s="16" t="s">
        <v>1037</v>
      </c>
      <c r="CH1" s="16" t="s">
        <v>1038</v>
      </c>
      <c r="CI1" s="16" t="s">
        <v>1039</v>
      </c>
      <c r="CJ1" s="16" t="s">
        <v>745</v>
      </c>
      <c r="CK1" s="16" t="s">
        <v>1061</v>
      </c>
      <c r="CL1" s="16" t="s">
        <v>589</v>
      </c>
      <c r="CM1" s="16" t="s">
        <v>746</v>
      </c>
      <c r="CN1" s="16" t="s">
        <v>1062</v>
      </c>
      <c r="CO1" s="16" t="s">
        <v>590</v>
      </c>
      <c r="CP1" s="16" t="s">
        <v>747</v>
      </c>
      <c r="CQ1" s="16" t="s">
        <v>1063</v>
      </c>
      <c r="CR1" s="16" t="s">
        <v>1064</v>
      </c>
      <c r="CS1" s="16" t="s">
        <v>1065</v>
      </c>
      <c r="CT1" s="32" t="s">
        <v>1066</v>
      </c>
      <c r="CU1" s="16" t="s">
        <v>591</v>
      </c>
    </row>
    <row r="2" spans="1:99" x14ac:dyDescent="0.2">
      <c r="A2" s="64">
        <v>114505048571</v>
      </c>
      <c r="B2" s="24" t="s">
        <v>15</v>
      </c>
      <c r="C2" s="24" t="s">
        <v>116</v>
      </c>
      <c r="D2" s="24" t="s">
        <v>86</v>
      </c>
      <c r="E2" s="24" t="s">
        <v>827</v>
      </c>
      <c r="F2" s="24" t="s">
        <v>828</v>
      </c>
      <c r="G2" s="24" t="s">
        <v>829</v>
      </c>
      <c r="H2" s="24" t="s">
        <v>86</v>
      </c>
      <c r="I2" s="24" t="s">
        <v>85</v>
      </c>
      <c r="J2" s="24" t="s">
        <v>830</v>
      </c>
      <c r="K2" s="24" t="s">
        <v>831</v>
      </c>
      <c r="L2" s="24" t="s">
        <v>832</v>
      </c>
      <c r="M2" s="24" t="s">
        <v>85</v>
      </c>
      <c r="N2" s="24" t="s">
        <v>85</v>
      </c>
      <c r="O2" s="24" t="s">
        <v>85</v>
      </c>
      <c r="P2" s="24" t="s">
        <v>85</v>
      </c>
      <c r="Q2" s="24" t="s">
        <v>85</v>
      </c>
      <c r="R2" s="24" t="s">
        <v>85</v>
      </c>
      <c r="S2" s="24" t="s">
        <v>85</v>
      </c>
      <c r="T2" s="24" t="s">
        <v>834</v>
      </c>
      <c r="U2" s="24" t="s">
        <v>859</v>
      </c>
      <c r="V2" s="24" t="s">
        <v>836</v>
      </c>
      <c r="W2" s="24"/>
      <c r="X2" s="24" t="s">
        <v>837</v>
      </c>
      <c r="Y2" s="24" t="s">
        <v>861</v>
      </c>
      <c r="Z2" s="24" t="s">
        <v>839</v>
      </c>
      <c r="AA2" s="24" t="s">
        <v>840</v>
      </c>
      <c r="AB2" s="24" t="s">
        <v>85</v>
      </c>
      <c r="AC2" s="24" t="s">
        <v>869</v>
      </c>
      <c r="AD2" s="24" t="s">
        <v>842</v>
      </c>
      <c r="AE2" s="24" t="s">
        <v>85</v>
      </c>
      <c r="AF2" s="24" t="s">
        <v>85</v>
      </c>
      <c r="AG2" s="24" t="s">
        <v>85</v>
      </c>
      <c r="AH2" s="24" t="s">
        <v>85</v>
      </c>
      <c r="AI2" s="24" t="s">
        <v>843</v>
      </c>
      <c r="AJ2" s="24" t="s">
        <v>844</v>
      </c>
      <c r="AK2" s="24" t="s">
        <v>845</v>
      </c>
      <c r="AL2" s="24" t="s">
        <v>848</v>
      </c>
      <c r="AM2" s="24" t="s">
        <v>847</v>
      </c>
      <c r="AN2" s="24" t="s">
        <v>847</v>
      </c>
      <c r="AO2" s="24" t="s">
        <v>848</v>
      </c>
      <c r="AP2" s="24" t="s">
        <v>848</v>
      </c>
      <c r="AQ2" s="24" t="s">
        <v>847</v>
      </c>
      <c r="AR2" s="24" t="s">
        <v>847</v>
      </c>
      <c r="AS2" s="24" t="s">
        <v>870</v>
      </c>
      <c r="AT2" s="24" t="s">
        <v>847</v>
      </c>
      <c r="AU2" s="24" t="s">
        <v>848</v>
      </c>
      <c r="AV2" s="24" t="s">
        <v>847</v>
      </c>
      <c r="AW2" s="24" t="s">
        <v>848</v>
      </c>
      <c r="AY2" s="17">
        <v>114505048571</v>
      </c>
      <c r="AZ2" s="24" t="s">
        <v>15</v>
      </c>
      <c r="BA2" s="8" cm="1">
        <f t="array" ref="BA2">_xlfn.IFS(C2="Mucho",1,C2="Más o menos",0.5,C2="Nada",0)</f>
        <v>1</v>
      </c>
      <c r="BB2" s="8" cm="1">
        <f t="array" ref="BB2">_xlfn.IFS(D2="No",1,D2="No estoy segura/seguro",0.5,D2="Sí",0)</f>
        <v>1</v>
      </c>
      <c r="BC2" s="8" cm="1">
        <f t="array" ref="BC2">_xlfn.IFS(E2="Es poco",1,E2="Es normal (ni mucho ni poco)",0.5,E2="Es mucho",0)</f>
        <v>0.5</v>
      </c>
      <c r="BD2" s="8" cm="1">
        <f t="array" ref="BD2">_xlfn.IFS(F2="Son pocos",1,F2="Son los necesarios (ni muchos ni pocos)",0.5,F2="Son muchos",0)</f>
        <v>0.5</v>
      </c>
      <c r="BE2" s="8" cm="1">
        <f t="array" ref="BE2">_xlfn.IFS(G2="Es económico",1,G2="Es justo (ni mucho ni poco)",0.5,G2="Es caro",0)</f>
        <v>0.5</v>
      </c>
      <c r="BF2" s="8" cm="1">
        <f t="array" ref="BF2">_xlfn.IFS(H2="No",1,H2="Sí",0)</f>
        <v>1</v>
      </c>
      <c r="BG2" s="8" cm="1">
        <f t="array" ref="BG2">_xlfn.IFS(I2="Sí",1,I2="No sé",0.5,I2="No",0)</f>
        <v>1</v>
      </c>
      <c r="BH2" s="8" cm="1">
        <f t="array" ref="BH2">_xlfn.IFS(J2="El número de personal para atender los trámites en esta dependencia es suficiente",1,J2="Necesitamos más personal para atender los trámites en esta dependencia",0)</f>
        <v>1</v>
      </c>
      <c r="BI2" s="8" cm="1">
        <f t="array" ref="BI2">_xlfn.IFS(K2="Sí existe una área específica para brindar información y atender dudas",1,K2="No, es la misma ventanilla donde se realizan los trámites",0)</f>
        <v>1</v>
      </c>
      <c r="BJ2" s="8" cm="1">
        <f t="array" ref="BJ2">_xlfn.IFS(L2="El mayor número de personas llega a esta oficina conociendo cuáles son los costos, requisitos y tiempos para realizar su trámite",1,L2="El mayor número de personas llega a esta oficina sin conocer cuáles son los costos, requisitos y tiempos para realizar su trámite",0)</f>
        <v>0</v>
      </c>
      <c r="BK2" s="8" cm="1">
        <f t="array" ref="BK2">_xlfn.IFS(M2="Sí",1,M2="No",0)</f>
        <v>1</v>
      </c>
      <c r="BL2" s="8" cm="1">
        <f t="array" ref="BL2">_xlfn.IFS(N2="Sí",1,N2="No recuerdo",0.5,N2="No",0)</f>
        <v>1</v>
      </c>
      <c r="BM2" s="8" cm="1">
        <f t="array" ref="BM2">_xlfn.IFS(O2="Sí",1,O2="No recuerdo",0.5,O2="No",0)</f>
        <v>1</v>
      </c>
      <c r="BN2" s="8" cm="1">
        <f t="array" ref="BN2">_xlfn.IFS(P2="Sí",1,P2="No recuerdo",0.5,P2="No",0)</f>
        <v>1</v>
      </c>
      <c r="BO2" s="8" cm="1">
        <f t="array" ref="BO2">_xlfn.IFS(Q2="Sí",1,Q2="No recuerdo",0.5,Q2="No",0)</f>
        <v>1</v>
      </c>
      <c r="BP2" s="8" cm="1">
        <f t="array" ref="BP2">_xlfn.IFS(R2="Sí",1,R2="No recuerdo",0.5,R2="No",0)</f>
        <v>1</v>
      </c>
      <c r="BQ2" s="8" cm="1">
        <f t="array" ref="BQ2">_xlfn.IFS(S2="Sí",1,S2="No recuerdo",0.5,S2="No",0)</f>
        <v>1</v>
      </c>
      <c r="BR2" s="8" cm="1">
        <f t="array" ref="BR2">_xlfn.IFS(T2="Han sido buenas (me brindaron nuevos conocimientos para cumplir mejor con mis labores)",1,T2="Han sido malas (no me brindaron nuevos conocimientos para cumplir mejor con mis labores",0)</f>
        <v>1</v>
      </c>
      <c r="BS2" s="8" cm="1">
        <f t="array" ref="BS2">_xlfn.IFS(U2="Actualmente considero que no necesito más capacitaciones para desarrollar mis labores de manera eficiente",1,U2="Actualmente considero que necesito más capacitaciones para desarrollar mis labores de manera eficiente",0)</f>
        <v>0</v>
      </c>
      <c r="BT2" s="8" cm="1">
        <f t="array" ref="BT2">_xlfn.IFS(V2="Pienso que mi desempeño es bueno",1,V2="Pienso que mi desempeño no es ni bueno ni malo (regular)",0.5,V2="Pienso que mi desempeño es malo",0)</f>
        <v>1</v>
      </c>
      <c r="BU2" s="8">
        <v>0</v>
      </c>
      <c r="BV2" s="8" cm="1">
        <f t="array" ref="BV2">_xlfn.IFS(X2="Muy eficiente",1,X2="Regular",0.5,X2="Nada eficiente",0)</f>
        <v>1</v>
      </c>
      <c r="BW2" s="8" cm="1">
        <f t="array" ref="BW2">_xlfn.IFS(Y2="Los tiempos de respuesta son cortos",1,Y2="Los tiempos de respuesta son regulares (ni largos ni cortos)",0.5,Y2="Los tiempos de respuesta son largos",0)</f>
        <v>0.5</v>
      </c>
      <c r="BX2" s="8" cm="1">
        <f t="array" ref="BX2">_xlfn.IFS(Z2="La relación es buena",1,Z2="La relación es regular (ni buena ni mala)",0.5,Z2="La relación es mala",0)</f>
        <v>1</v>
      </c>
      <c r="BY2" s="8" cm="1">
        <f t="array" ref="BY2">_xlfn.IFS(AA2="Pienso que las cargas de trabajo se distribuyen de manera equitativa dentro de esta dependencia",1,AA2="Pienso que las cargas de trabajo NO se distribuyen de manera equitativa dentro de esta dependencia",0)</f>
        <v>1</v>
      </c>
      <c r="BZ2" s="8" cm="1">
        <f t="array" ref="BZ2">_xlfn.IFS(AB2="Sí",1,AB2="No",0)</f>
        <v>1</v>
      </c>
      <c r="CA2" s="8" cm="1">
        <f t="array" ref="CA2">_xlfn.IFS(AC2="Las atiende una persona diferente a a la que atiende los trámites presenciales en ventanilla",1,AC2="Las atiende la misma persona que atiende los trámites presenciales en ventanilla",0)</f>
        <v>0</v>
      </c>
      <c r="CB2" s="8" cm="1">
        <f t="array" ref="CB2">_xlfn.IFS(AD2="Siguen un proceso diferente al de una solicitud presencial en ventanilla",1,AD2="Siguen el mismo proceso que el de una solicitud presencial en ventanilla",0)</f>
        <v>0</v>
      </c>
      <c r="CC2" s="8" cm="1">
        <f t="array" ref="CC2">_xlfn.IFS(AE2="Sí",1,AE2="No",0)</f>
        <v>1</v>
      </c>
      <c r="CD2" s="8" cm="1">
        <f t="array" ref="CD2">_xlfn.IFS(AF2="Sí",1,AF2="No",0)</f>
        <v>1</v>
      </c>
      <c r="CE2" s="8" cm="1">
        <f t="array" ref="CE2">_xlfn.IFS(AG2="Sí",1,AG2="No",0)</f>
        <v>1</v>
      </c>
      <c r="CF2" s="8" cm="1">
        <f t="array" ref="CF2">_xlfn.IFS(AH2="Sí",1,AH2="No",0)</f>
        <v>1</v>
      </c>
      <c r="CG2" s="8" cm="1">
        <f t="array" ref="CG2">_xlfn.IFS(AI2="El horario es adecuado",1,AI2="El horario debería ampliarse",0)</f>
        <v>1</v>
      </c>
      <c r="CH2" s="8" cm="1">
        <f t="array" ref="CH2">_xlfn.IFS(AJ2="Es un buen ambiente de trabajo",1,AJ2="Es un mal ambiente de trabajo",0)</f>
        <v>1</v>
      </c>
      <c r="CI2" s="8" cm="1">
        <f t="array" ref="CI2">_xlfn.IFS(AK2="Mi jefe/jefa es muy abierto (a) y nos escucha para identificar las necesidades y áreas de mejora de la dependencia",1,AK2="Mi jefe/jefa NO es muy abierto (a) y NO nos escucha para identificar las necesidades y áreas de mejora de la dependencia",0)</f>
        <v>1</v>
      </c>
      <c r="CJ2" s="8" cm="1">
        <f t="array" ref="CJ2">_xlfn.IFS(AL2="De acuerdo",0,AL2="Ni de acuerdo ni en desacuerdo",0.5,AL2="En desacuerdo",1)</f>
        <v>1</v>
      </c>
      <c r="CK2" s="8" cm="1">
        <f t="array" ref="CK2">_xlfn.IFS(AM2="De acuerdo",1,AM2="Ni de acuerdo ni en desacuerdo",0.5,AM2="En desacuerdo",0)</f>
        <v>1</v>
      </c>
      <c r="CL2" s="8" cm="1">
        <f t="array" ref="CL2">_xlfn.IFS(AN2="De acuerdo",1,AN2="Ni de acuerdo ni en desacuerdo",0.5,AN2="En desacuerdo",0)</f>
        <v>1</v>
      </c>
      <c r="CM2" s="8" cm="1">
        <f t="array" ref="CM2">_xlfn.IFS(AO2="De acuerdo",0,AO2="Ni de acuerdo ni en desacuerdo",0.5,AO2="En desacuerdo",1)</f>
        <v>1</v>
      </c>
      <c r="CN2" s="8" cm="1">
        <f t="array" ref="CN2">_xlfn.IFS(AP2="De acuerdo",0,AP2="Ni de acuerdo ni en desacuerdo",0.5,AP2="En desacuerdo",1)</f>
        <v>1</v>
      </c>
      <c r="CO2" s="8" cm="1">
        <f t="array" ref="CO2">_xlfn.IFS(AQ2="De acuerdo",1,AQ2="Ni de acuerdo ni en desacuerdo",0.5,AQ2="En desacuerdo",0)</f>
        <v>1</v>
      </c>
      <c r="CP2" s="8" cm="1">
        <f t="array" ref="CP2">_xlfn.IFS(AR2="De acuerdo",1,AR2="Ni de acuerdo ni en desacuerdo",0.5,AR2="En desacuerdo",0)</f>
        <v>1</v>
      </c>
      <c r="CQ2" s="8" cm="1">
        <f t="array" ref="CQ2">_xlfn.IFS(AS2="De acuerdo",0,AS2="Ni de acuerdo ni en desacuerdo",0.5,AS2="En desacuerdo",1)</f>
        <v>0.5</v>
      </c>
      <c r="CR2" s="8" cm="1">
        <f t="array" ref="CR2">_xlfn.IFS(AT2="De acuerdo",0,AT2="Ni de acuerdo ni en desacuerdo",0.5,AT2="En desacuerdo",1)</f>
        <v>0</v>
      </c>
      <c r="CS2" s="8" cm="1">
        <f t="array" ref="CS2">_xlfn.IFS(AU2="De acuerdo",0,AU2="Ni de acuerdo ni en desacuerdo",0.5,AU2="En desacuerdo",1)</f>
        <v>1</v>
      </c>
      <c r="CT2" s="25" cm="1">
        <f t="array" ref="CT2">_xlfn.IFS(AV2="De acuerdo",1,AV2="Ni de acuerdo ni en desacuerdo",0.5,AV2="En desacuerdo",0)</f>
        <v>1</v>
      </c>
      <c r="CU2" s="8" cm="1">
        <f t="array" ref="CU2">_xlfn.IFS(AW2="De acuerdo",0,AW2="Ni de acuerdo ni en desacuerdo",0.5,AW2="En desacuerdo",1)</f>
        <v>1</v>
      </c>
    </row>
    <row r="3" spans="1:99" x14ac:dyDescent="0.2">
      <c r="A3" s="64">
        <v>114482367886</v>
      </c>
      <c r="B3" s="24" t="s">
        <v>14</v>
      </c>
      <c r="C3" s="24" t="s">
        <v>925</v>
      </c>
      <c r="D3" s="24" t="s">
        <v>85</v>
      </c>
      <c r="E3" s="24" t="s">
        <v>827</v>
      </c>
      <c r="F3" s="24" t="s">
        <v>828</v>
      </c>
      <c r="G3" s="24" t="s">
        <v>829</v>
      </c>
      <c r="H3" s="24" t="s">
        <v>86</v>
      </c>
      <c r="I3" s="24" t="s">
        <v>85</v>
      </c>
      <c r="J3" s="24" t="s">
        <v>856</v>
      </c>
      <c r="K3" s="24" t="s">
        <v>831</v>
      </c>
      <c r="L3" s="24" t="s">
        <v>832</v>
      </c>
      <c r="M3" s="24" t="s">
        <v>85</v>
      </c>
      <c r="N3" s="24" t="s">
        <v>85</v>
      </c>
      <c r="O3" s="24" t="s">
        <v>85</v>
      </c>
      <c r="P3" s="24" t="s">
        <v>85</v>
      </c>
      <c r="Q3" s="24" t="s">
        <v>86</v>
      </c>
      <c r="R3" s="24" t="s">
        <v>85</v>
      </c>
      <c r="S3" s="24" t="s">
        <v>86</v>
      </c>
      <c r="T3" s="24" t="s">
        <v>834</v>
      </c>
      <c r="U3" s="24" t="s">
        <v>859</v>
      </c>
      <c r="V3" s="24" t="s">
        <v>836</v>
      </c>
      <c r="W3" s="24"/>
      <c r="X3" s="24" t="s">
        <v>183</v>
      </c>
      <c r="Y3" s="24" t="s">
        <v>861</v>
      </c>
      <c r="Z3" s="24" t="s">
        <v>1848</v>
      </c>
      <c r="AA3" s="24" t="s">
        <v>863</v>
      </c>
      <c r="AB3" s="24" t="s">
        <v>86</v>
      </c>
      <c r="AC3" s="24" t="s">
        <v>841</v>
      </c>
      <c r="AD3" s="24" t="s">
        <v>842</v>
      </c>
      <c r="AE3" s="24" t="s">
        <v>85</v>
      </c>
      <c r="AF3" s="24" t="s">
        <v>86</v>
      </c>
      <c r="AG3" s="24" t="s">
        <v>85</v>
      </c>
      <c r="AH3" s="24" t="s">
        <v>85</v>
      </c>
      <c r="AI3" s="24" t="s">
        <v>843</v>
      </c>
      <c r="AJ3" s="24" t="s">
        <v>844</v>
      </c>
      <c r="AK3" s="24" t="s">
        <v>845</v>
      </c>
      <c r="AL3" s="24" t="s">
        <v>870</v>
      </c>
      <c r="AM3" s="24" t="s">
        <v>847</v>
      </c>
      <c r="AN3" s="24" t="s">
        <v>870</v>
      </c>
      <c r="AO3" s="24" t="s">
        <v>847</v>
      </c>
      <c r="AP3" s="24" t="s">
        <v>847</v>
      </c>
      <c r="AQ3" s="24" t="s">
        <v>870</v>
      </c>
      <c r="AR3" s="24" t="s">
        <v>847</v>
      </c>
      <c r="AS3" s="24" t="s">
        <v>848</v>
      </c>
      <c r="AT3" s="24" t="s">
        <v>848</v>
      </c>
      <c r="AU3" s="24" t="s">
        <v>848</v>
      </c>
      <c r="AV3" s="24" t="s">
        <v>847</v>
      </c>
      <c r="AW3" s="24" t="s">
        <v>847</v>
      </c>
      <c r="AY3" s="17">
        <v>114482367886</v>
      </c>
      <c r="AZ3" s="24" t="s">
        <v>14</v>
      </c>
      <c r="BA3" s="8" cm="1">
        <f t="array" ref="BA3">_xlfn.IFS(C3="Mucho",1,C3="Más o menos",0.5,C3="Nada",0)</f>
        <v>0.5</v>
      </c>
      <c r="BB3" s="8" cm="1">
        <f t="array" ref="BB3">_xlfn.IFS(D3="No",1,D3="No estoy segura/seguro",0.5,D3="Sí",0)</f>
        <v>0</v>
      </c>
      <c r="BC3" s="8" cm="1">
        <f t="array" ref="BC3">_xlfn.IFS(E3="Es poco",1,E3="Es normal (ni mucho ni poco)",0.5,E3="Es mucho",0)</f>
        <v>0.5</v>
      </c>
      <c r="BD3" s="8" cm="1">
        <f t="array" ref="BD3">_xlfn.IFS(F3="Son pocos",1,F3="Son los necesarios (ni muchos ni pocos)",0.5,F3="Son muchos",0)</f>
        <v>0.5</v>
      </c>
      <c r="BE3" s="8" cm="1">
        <f t="array" ref="BE3">_xlfn.IFS(G3="Es económico",1,G3="Es justo (ni mucho ni poco)",0.5,G3="Es caro",0)</f>
        <v>0.5</v>
      </c>
      <c r="BF3" s="8" cm="1">
        <f t="array" ref="BF3">_xlfn.IFS(H3="No",1,H3="Sí",0)</f>
        <v>1</v>
      </c>
      <c r="BG3" s="8" cm="1">
        <f t="array" ref="BG3">_xlfn.IFS(I3="Sí",1,I3="No sé",0.5,I3="No",0)</f>
        <v>1</v>
      </c>
      <c r="BH3" s="8" cm="1">
        <f t="array" ref="BH3">_xlfn.IFS(J3="El número de personal para atender los trámites en esta dependencia es suficiente",1,J3="Necesitamos más personal para atender los trámites en esta dependencia",0)</f>
        <v>0</v>
      </c>
      <c r="BI3" s="8" cm="1">
        <f t="array" ref="BI3">_xlfn.IFS(K3="Sí existe una área específica para brindar información y atender dudas",1,K3="No, es la misma ventanilla donde se realizan los trámites",0)</f>
        <v>1</v>
      </c>
      <c r="BJ3" s="8" cm="1">
        <f t="array" ref="BJ3">_xlfn.IFS(L3="El mayor número de personas llega a esta oficina conociendo cuáles son los costos, requisitos y tiempos para realizar su trámite",1,L3="El mayor número de personas llega a esta oficina sin conocer cuáles son los costos, requisitos y tiempos para realizar su trámite",0)</f>
        <v>0</v>
      </c>
      <c r="BK3" s="8" cm="1">
        <f t="array" ref="BK3">_xlfn.IFS(M3="Sí",1,M3="No",0)</f>
        <v>1</v>
      </c>
      <c r="BL3" s="8" cm="1">
        <f t="array" ref="BL3">_xlfn.IFS(N3="Sí",1,N3="No recuerdo",0.5,N3="No",0)</f>
        <v>1</v>
      </c>
      <c r="BM3" s="8" cm="1">
        <f t="array" ref="BM3">_xlfn.IFS(O3="Sí",1,O3="No recuerdo",0.5,O3="No",0)</f>
        <v>1</v>
      </c>
      <c r="BN3" s="8" cm="1">
        <f t="array" ref="BN3">_xlfn.IFS(P3="Sí",1,P3="No recuerdo",0.5,P3="No",0)</f>
        <v>1</v>
      </c>
      <c r="BO3" s="8" cm="1">
        <f t="array" ref="BO3">_xlfn.IFS(Q3="Sí",1,Q3="No recuerdo",0.5,Q3="No",0)</f>
        <v>0</v>
      </c>
      <c r="BP3" s="8" cm="1">
        <f t="array" ref="BP3">_xlfn.IFS(R3="Sí",1,R3="No recuerdo",0.5,R3="No",0)</f>
        <v>1</v>
      </c>
      <c r="BQ3" s="8" cm="1">
        <f t="array" ref="BQ3">_xlfn.IFS(S3="Sí",1,S3="No recuerdo",0.5,S3="No",0)</f>
        <v>0</v>
      </c>
      <c r="BR3" s="8" cm="1">
        <f t="array" ref="BR3">_xlfn.IFS(T3="Han sido buenas (me brindaron nuevos conocimientos para cumplir mejor con mis labores)",1,T3="Han sido malas (no me brindaron nuevos conocimientos para cumplir mejor con mis labores",0)</f>
        <v>1</v>
      </c>
      <c r="BS3" s="8" cm="1">
        <f t="array" ref="BS3">_xlfn.IFS(U3="Actualmente considero que no necesito más capacitaciones para desarrollar mis labores de manera eficiente",1,U3="Actualmente considero que necesito más capacitaciones para desarrollar mis labores de manera eficiente",0)</f>
        <v>0</v>
      </c>
      <c r="BT3" s="8" cm="1">
        <f t="array" ref="BT3">_xlfn.IFS(V3="Pienso que mi desempeño es bueno",1,V3="Pienso que mi desempeño no es ni bueno ni malo (regular)",0.5,V3="Pienso que mi desempeño es malo",0)</f>
        <v>1</v>
      </c>
      <c r="BU3" s="8">
        <v>0</v>
      </c>
      <c r="BV3" s="8" cm="1">
        <f t="array" ref="BV3">_xlfn.IFS(X3="Muy eficiente",1,X3="Regular",0.5,X3="Nada eficiente",0)</f>
        <v>0.5</v>
      </c>
      <c r="BW3" s="8" cm="1">
        <f t="array" ref="BW3">_xlfn.IFS(Y3="Los tiempos de respuesta son cortos",1,Y3="Los tiempos de respuesta son regulares (ni largos ni cortos)",0.5,Y3="Los tiempos de respuesta son largos",0)</f>
        <v>0.5</v>
      </c>
      <c r="BX3" s="8" cm="1">
        <f t="array" ref="BX3">_xlfn.IFS(Z3="La relación es buena",1,Z3="La relación es regular (ni buena ni mala)",0.5,Z3="La relación es mala",0)</f>
        <v>0</v>
      </c>
      <c r="BY3" s="8" cm="1">
        <f t="array" ref="BY3">_xlfn.IFS(AA3="Pienso que las cargas de trabajo se distribuyen de manera equitativa dentro de esta dependencia",1,AA3="Pienso que las cargas de trabajo NO se distribuyen de manera equitativa dentro de esta dependencia",0)</f>
        <v>0</v>
      </c>
      <c r="BZ3" s="8" cm="1">
        <f t="array" ref="BZ3">_xlfn.IFS(AB3="Sí",1,AB3="No",0)</f>
        <v>0</v>
      </c>
      <c r="CA3" s="8" cm="1">
        <f t="array" ref="CA3">_xlfn.IFS(AC3="Las atiende una persona diferente a a la que atiende los trámites presenciales en ventanilla",1,AC3="Las atiende la misma persona que atiende los trámites presenciales en ventanilla",0)</f>
        <v>1</v>
      </c>
      <c r="CB3" s="8" cm="1">
        <f t="array" ref="CB3">_xlfn.IFS(AD3="Siguen un proceso diferente al de una solicitud presencial en ventanilla",1,AD3="Siguen el mismo proceso que el de una solicitud presencial en ventanilla",0)</f>
        <v>0</v>
      </c>
      <c r="CC3" s="8" cm="1">
        <f t="array" ref="CC3">_xlfn.IFS(AE3="Sí",1,AE3="No",0)</f>
        <v>1</v>
      </c>
      <c r="CD3" s="8" cm="1">
        <f t="array" ref="CD3">_xlfn.IFS(AF3="Sí",1,AF3="No",0)</f>
        <v>0</v>
      </c>
      <c r="CE3" s="8" cm="1">
        <f t="array" ref="CE3">_xlfn.IFS(AG3="Sí",1,AG3="No",0)</f>
        <v>1</v>
      </c>
      <c r="CF3" s="8" cm="1">
        <f t="array" ref="CF3">_xlfn.IFS(AH3="Sí",1,AH3="No",0)</f>
        <v>1</v>
      </c>
      <c r="CG3" s="8" cm="1">
        <f t="array" ref="CG3">_xlfn.IFS(AI3="El horario es adecuado",1,AI3="El horario debería ampliarse",0)</f>
        <v>1</v>
      </c>
      <c r="CH3" s="8" cm="1">
        <f t="array" ref="CH3">_xlfn.IFS(AJ3="Es un buen ambiente de trabajo",1,AJ3="Es un mal ambiente de trabajo",0)</f>
        <v>1</v>
      </c>
      <c r="CI3" s="8" cm="1">
        <f t="array" ref="CI3">_xlfn.IFS(AK3="Mi jefe/jefa es muy abierto (a) y nos escucha para identificar las necesidades y áreas de mejora de la dependencia",1,AK3="Mi jefe/jefa NO es muy abierto (a) y NO nos escucha para identificar las necesidades y áreas de mejora de la dependencia",0)</f>
        <v>1</v>
      </c>
      <c r="CJ3" s="8" cm="1">
        <f t="array" ref="CJ3">_xlfn.IFS(AL3="De acuerdo",0,AL3="Ni de acuerdo ni en desacuerdo",0.5,AL3="En desacuerdo",1)</f>
        <v>0.5</v>
      </c>
      <c r="CK3" s="8" cm="1">
        <f t="array" ref="CK3">_xlfn.IFS(AM3="De acuerdo",1,AM3="Ni de acuerdo ni en desacuerdo",0.5,AM3="En desacuerdo",0)</f>
        <v>1</v>
      </c>
      <c r="CL3" s="8" cm="1">
        <f t="array" ref="CL3">_xlfn.IFS(AN3="De acuerdo",1,AN3="Ni de acuerdo ni en desacuerdo",0.5,AN3="En desacuerdo",0)</f>
        <v>0.5</v>
      </c>
      <c r="CM3" s="8" cm="1">
        <f t="array" ref="CM3">_xlfn.IFS(AO3="De acuerdo",0,AO3="Ni de acuerdo ni en desacuerdo",0.5,AO3="En desacuerdo",1)</f>
        <v>0</v>
      </c>
      <c r="CN3" s="8" cm="1">
        <f t="array" ref="CN3">_xlfn.IFS(AP3="De acuerdo",0,AP3="Ni de acuerdo ni en desacuerdo",0.5,AP3="En desacuerdo",1)</f>
        <v>0</v>
      </c>
      <c r="CO3" s="8" cm="1">
        <f t="array" ref="CO3">_xlfn.IFS(AQ3="De acuerdo",1,AQ3="Ni de acuerdo ni en desacuerdo",0.5,AQ3="En desacuerdo",0)</f>
        <v>0.5</v>
      </c>
      <c r="CP3" s="8" cm="1">
        <f t="array" ref="CP3">_xlfn.IFS(AR3="De acuerdo",1,AR3="Ni de acuerdo ni en desacuerdo",0.5,AR3="En desacuerdo",0)</f>
        <v>1</v>
      </c>
      <c r="CQ3" s="8" cm="1">
        <f t="array" ref="CQ3">_xlfn.IFS(AS3="De acuerdo",0,AS3="Ni de acuerdo ni en desacuerdo",0.5,AS3="En desacuerdo",1)</f>
        <v>1</v>
      </c>
      <c r="CR3" s="8" cm="1">
        <f t="array" ref="CR3">_xlfn.IFS(AT3="De acuerdo",0,AT3="Ni de acuerdo ni en desacuerdo",0.5,AT3="En desacuerdo",1)</f>
        <v>1</v>
      </c>
      <c r="CS3" s="8" cm="1">
        <f t="array" ref="CS3">_xlfn.IFS(AU3="De acuerdo",0,AU3="Ni de acuerdo ni en desacuerdo",0.5,AU3="En desacuerdo",1)</f>
        <v>1</v>
      </c>
      <c r="CT3" s="25" cm="1">
        <f t="array" ref="CT3">_xlfn.IFS(AV3="De acuerdo",1,AV3="Ni de acuerdo ni en desacuerdo",0.5,AV3="En desacuerdo",0)</f>
        <v>1</v>
      </c>
      <c r="CU3" s="8" cm="1">
        <f t="array" ref="CU3">_xlfn.IFS(AW3="De acuerdo",0,AW3="Ni de acuerdo ni en desacuerdo",0.5,AW3="En desacuerdo",1)</f>
        <v>0</v>
      </c>
    </row>
    <row r="4" spans="1:99" x14ac:dyDescent="0.2">
      <c r="A4" s="64">
        <v>114482360539</v>
      </c>
      <c r="B4" s="24" t="s">
        <v>14</v>
      </c>
      <c r="C4" s="24" t="s">
        <v>116</v>
      </c>
      <c r="D4" s="24" t="s">
        <v>86</v>
      </c>
      <c r="E4" s="24" t="s">
        <v>827</v>
      </c>
      <c r="F4" s="24" t="s">
        <v>828</v>
      </c>
      <c r="G4" s="24" t="s">
        <v>829</v>
      </c>
      <c r="H4" s="24" t="s">
        <v>86</v>
      </c>
      <c r="I4" s="24" t="s">
        <v>85</v>
      </c>
      <c r="J4" s="24" t="s">
        <v>830</v>
      </c>
      <c r="K4" s="24" t="s">
        <v>831</v>
      </c>
      <c r="L4" s="24" t="s">
        <v>832</v>
      </c>
      <c r="M4" s="24" t="s">
        <v>85</v>
      </c>
      <c r="N4" s="24" t="s">
        <v>85</v>
      </c>
      <c r="O4" s="24" t="s">
        <v>86</v>
      </c>
      <c r="P4" s="24" t="s">
        <v>85</v>
      </c>
      <c r="Q4" s="24" t="s">
        <v>85</v>
      </c>
      <c r="R4" s="24" t="s">
        <v>85</v>
      </c>
      <c r="S4" s="24" t="s">
        <v>85</v>
      </c>
      <c r="T4" s="24" t="s">
        <v>834</v>
      </c>
      <c r="U4" s="24" t="s">
        <v>835</v>
      </c>
      <c r="V4" s="24" t="s">
        <v>836</v>
      </c>
      <c r="W4" s="24"/>
      <c r="X4" s="24" t="s">
        <v>183</v>
      </c>
      <c r="Y4" s="24" t="s">
        <v>1615</v>
      </c>
      <c r="Z4" s="24" t="s">
        <v>839</v>
      </c>
      <c r="AA4" s="24" t="s">
        <v>840</v>
      </c>
      <c r="AB4" s="24" t="s">
        <v>86</v>
      </c>
      <c r="AC4" s="24" t="s">
        <v>841</v>
      </c>
      <c r="AD4" s="24" t="s">
        <v>842</v>
      </c>
      <c r="AE4" s="24" t="s">
        <v>85</v>
      </c>
      <c r="AF4" s="24" t="s">
        <v>85</v>
      </c>
      <c r="AG4" s="24" t="s">
        <v>85</v>
      </c>
      <c r="AH4" s="24" t="s">
        <v>85</v>
      </c>
      <c r="AI4" s="24" t="s">
        <v>843</v>
      </c>
      <c r="AJ4" s="24" t="s">
        <v>844</v>
      </c>
      <c r="AK4" s="24" t="s">
        <v>845</v>
      </c>
      <c r="AL4" s="24" t="s">
        <v>848</v>
      </c>
      <c r="AM4" s="24" t="s">
        <v>847</v>
      </c>
      <c r="AN4" s="24" t="s">
        <v>847</v>
      </c>
      <c r="AO4" s="24" t="s">
        <v>848</v>
      </c>
      <c r="AP4" s="24" t="s">
        <v>848</v>
      </c>
      <c r="AQ4" s="24" t="s">
        <v>847</v>
      </c>
      <c r="AR4" s="24" t="s">
        <v>847</v>
      </c>
      <c r="AS4" s="24" t="s">
        <v>848</v>
      </c>
      <c r="AT4" s="24" t="s">
        <v>848</v>
      </c>
      <c r="AU4" s="24" t="s">
        <v>848</v>
      </c>
      <c r="AV4" s="24" t="s">
        <v>847</v>
      </c>
      <c r="AW4" s="24" t="s">
        <v>847</v>
      </c>
      <c r="AY4" s="17">
        <v>114482360539</v>
      </c>
      <c r="AZ4" s="24" t="s">
        <v>14</v>
      </c>
      <c r="BA4" s="8" cm="1">
        <f t="array" ref="BA4">_xlfn.IFS(C4="Mucho",1,C4="Más o menos",0.5,C4="Nada",0)</f>
        <v>1</v>
      </c>
      <c r="BB4" s="8" cm="1">
        <f t="array" ref="BB4">_xlfn.IFS(D4="No",1,D4="No estoy segura/seguro",0.5,D4="Sí",0)</f>
        <v>1</v>
      </c>
      <c r="BC4" s="8" cm="1">
        <f t="array" ref="BC4">_xlfn.IFS(E4="Es poco",1,E4="Es normal (ni mucho ni poco)",0.5,E4="Es mucho",0)</f>
        <v>0.5</v>
      </c>
      <c r="BD4" s="8" cm="1">
        <f t="array" ref="BD4">_xlfn.IFS(F4="Son pocos",1,F4="Son los necesarios (ni muchos ni pocos)",0.5,F4="Son muchos",0)</f>
        <v>0.5</v>
      </c>
      <c r="BE4" s="8" cm="1">
        <f t="array" ref="BE4">_xlfn.IFS(G4="Es económico",1,G4="Es justo (ni mucho ni poco)",0.5,G4="Es caro",0)</f>
        <v>0.5</v>
      </c>
      <c r="BF4" s="8" cm="1">
        <f t="array" ref="BF4">_xlfn.IFS(H4="No",1,H4="Sí",0)</f>
        <v>1</v>
      </c>
      <c r="BG4" s="8" cm="1">
        <f t="array" ref="BG4">_xlfn.IFS(I4="Sí",1,I4="No sé",0.5,I4="No",0)</f>
        <v>1</v>
      </c>
      <c r="BH4" s="8" cm="1">
        <f t="array" ref="BH4">_xlfn.IFS(J4="El número de personal para atender los trámites en esta dependencia es suficiente",1,J4="Necesitamos más personal para atender los trámites en esta dependencia",0)</f>
        <v>1</v>
      </c>
      <c r="BI4" s="8" cm="1">
        <f t="array" ref="BI4">_xlfn.IFS(K4="Sí existe una área específica para brindar información y atender dudas",1,K4="No, es la misma ventanilla donde se realizan los trámites",0)</f>
        <v>1</v>
      </c>
      <c r="BJ4" s="8" cm="1">
        <f t="array" ref="BJ4">_xlfn.IFS(L4="El mayor número de personas llega a esta oficina conociendo cuáles son los costos, requisitos y tiempos para realizar su trámite",1,L4="El mayor número de personas llega a esta oficina sin conocer cuáles son los costos, requisitos y tiempos para realizar su trámite",0)</f>
        <v>0</v>
      </c>
      <c r="BK4" s="8" cm="1">
        <f t="array" ref="BK4">_xlfn.IFS(M4="Sí",1,M4="No",0)</f>
        <v>1</v>
      </c>
      <c r="BL4" s="8" cm="1">
        <f t="array" ref="BL4">_xlfn.IFS(N4="Sí",1,N4="No recuerdo",0.5,N4="No",0)</f>
        <v>1</v>
      </c>
      <c r="BM4" s="8" cm="1">
        <f t="array" ref="BM4">_xlfn.IFS(O4="Sí",1,O4="No recuerdo",0.5,O4="No",0)</f>
        <v>0</v>
      </c>
      <c r="BN4" s="8" cm="1">
        <f t="array" ref="BN4">_xlfn.IFS(P4="Sí",1,P4="No recuerdo",0.5,P4="No",0)</f>
        <v>1</v>
      </c>
      <c r="BO4" s="8" cm="1">
        <f t="array" ref="BO4">_xlfn.IFS(Q4="Sí",1,Q4="No recuerdo",0.5,Q4="No",0)</f>
        <v>1</v>
      </c>
      <c r="BP4" s="8" cm="1">
        <f t="array" ref="BP4">_xlfn.IFS(R4="Sí",1,R4="No recuerdo",0.5,R4="No",0)</f>
        <v>1</v>
      </c>
      <c r="BQ4" s="8" cm="1">
        <f t="array" ref="BQ4">_xlfn.IFS(S4="Sí",1,S4="No recuerdo",0.5,S4="No",0)</f>
        <v>1</v>
      </c>
      <c r="BR4" s="8" cm="1">
        <f t="array" ref="BR4">_xlfn.IFS(T4="Han sido buenas (me brindaron nuevos conocimientos para cumplir mejor con mis labores)",1,T4="Han sido malas (no me brindaron nuevos conocimientos para cumplir mejor con mis labores",0)</f>
        <v>1</v>
      </c>
      <c r="BS4" s="8" cm="1">
        <f t="array" ref="BS4">_xlfn.IFS(U4="Actualmente considero que no necesito más capacitaciones para desarrollar mis labores de manera eficiente",1,U4="Actualmente considero que necesito más capacitaciones para desarrollar mis labores de manera eficiente",0)</f>
        <v>1</v>
      </c>
      <c r="BT4" s="8" cm="1">
        <f t="array" ref="BT4">_xlfn.IFS(V4="Pienso que mi desempeño es bueno",1,V4="Pienso que mi desempeño no es ni bueno ni malo (regular)",0.5,V4="Pienso que mi desempeño es malo",0)</f>
        <v>1</v>
      </c>
      <c r="BU4" s="8">
        <v>0</v>
      </c>
      <c r="BV4" s="8" cm="1">
        <f t="array" ref="BV4">_xlfn.IFS(X4="Muy eficiente",1,X4="Regular",0.5,X4="Nada eficiente",0)</f>
        <v>0.5</v>
      </c>
      <c r="BW4" s="8" cm="1">
        <f t="array" ref="BW4">_xlfn.IFS(Y4="Los tiempos de respuesta son cortos",1,Y4="Los tiempos de respuesta son regulares (ni largos ni cortos)",0.5,Y4="Los tiempos de respuesta son largos",0)</f>
        <v>0</v>
      </c>
      <c r="BX4" s="8" cm="1">
        <f t="array" ref="BX4">_xlfn.IFS(Z4="La relación es buena",1,Z4="La relación es regular (ni buena ni mala)",0.5,Z4="La relación es mala",0)</f>
        <v>1</v>
      </c>
      <c r="BY4" s="8" cm="1">
        <f t="array" ref="BY4">_xlfn.IFS(AA4="Pienso que las cargas de trabajo se distribuyen de manera equitativa dentro de esta dependencia",1,AA4="Pienso que las cargas de trabajo NO se distribuyen de manera equitativa dentro de esta dependencia",0)</f>
        <v>1</v>
      </c>
      <c r="BZ4" s="8" cm="1">
        <f t="array" ref="BZ4">_xlfn.IFS(AB4="Sí",1,AB4="No",0)</f>
        <v>0</v>
      </c>
      <c r="CA4" s="8" cm="1">
        <f t="array" ref="CA4">_xlfn.IFS(AC4="Las atiende una persona diferente a a la que atiende los trámites presenciales en ventanilla",1,AC4="Las atiende la misma persona que atiende los trámites presenciales en ventanilla",0)</f>
        <v>1</v>
      </c>
      <c r="CB4" s="8" cm="1">
        <f t="array" ref="CB4">_xlfn.IFS(AD4="Siguen un proceso diferente al de una solicitud presencial en ventanilla",1,AD4="Siguen el mismo proceso que el de una solicitud presencial en ventanilla",0)</f>
        <v>0</v>
      </c>
      <c r="CC4" s="8" cm="1">
        <f t="array" ref="CC4">_xlfn.IFS(AE4="Sí",1,AE4="No",0)</f>
        <v>1</v>
      </c>
      <c r="CD4" s="8" cm="1">
        <f t="array" ref="CD4">_xlfn.IFS(AF4="Sí",1,AF4="No",0)</f>
        <v>1</v>
      </c>
      <c r="CE4" s="8" cm="1">
        <f t="array" ref="CE4">_xlfn.IFS(AG4="Sí",1,AG4="No",0)</f>
        <v>1</v>
      </c>
      <c r="CF4" s="8" cm="1">
        <f t="array" ref="CF4">_xlfn.IFS(AH4="Sí",1,AH4="No",0)</f>
        <v>1</v>
      </c>
      <c r="CG4" s="8" cm="1">
        <f t="array" ref="CG4">_xlfn.IFS(AI4="El horario es adecuado",1,AI4="El horario debería ampliarse",0)</f>
        <v>1</v>
      </c>
      <c r="CH4" s="8" cm="1">
        <f t="array" ref="CH4">_xlfn.IFS(AJ4="Es un buen ambiente de trabajo",1,AJ4="Es un mal ambiente de trabajo",0)</f>
        <v>1</v>
      </c>
      <c r="CI4" s="8" cm="1">
        <f t="array" ref="CI4">_xlfn.IFS(AK4="Mi jefe/jefa es muy abierto (a) y nos escucha para identificar las necesidades y áreas de mejora de la dependencia",1,AK4="Mi jefe/jefa NO es muy abierto (a) y NO nos escucha para identificar las necesidades y áreas de mejora de la dependencia",0)</f>
        <v>1</v>
      </c>
      <c r="CJ4" s="8" cm="1">
        <f t="array" ref="CJ4">_xlfn.IFS(AL4="De acuerdo",0,AL4="Ni de acuerdo ni en desacuerdo",0.5,AL4="En desacuerdo",1)</f>
        <v>1</v>
      </c>
      <c r="CK4" s="8" cm="1">
        <f t="array" ref="CK4">_xlfn.IFS(AM4="De acuerdo",1,AM4="Ni de acuerdo ni en desacuerdo",0.5,AM4="En desacuerdo",0)</f>
        <v>1</v>
      </c>
      <c r="CL4" s="8" cm="1">
        <f t="array" ref="CL4">_xlfn.IFS(AN4="De acuerdo",1,AN4="Ni de acuerdo ni en desacuerdo",0.5,AN4="En desacuerdo",0)</f>
        <v>1</v>
      </c>
      <c r="CM4" s="8" cm="1">
        <f t="array" ref="CM4">_xlfn.IFS(AO4="De acuerdo",0,AO4="Ni de acuerdo ni en desacuerdo",0.5,AO4="En desacuerdo",1)</f>
        <v>1</v>
      </c>
      <c r="CN4" s="8" cm="1">
        <f t="array" ref="CN4">_xlfn.IFS(AP4="De acuerdo",0,AP4="Ni de acuerdo ni en desacuerdo",0.5,AP4="En desacuerdo",1)</f>
        <v>1</v>
      </c>
      <c r="CO4" s="8" cm="1">
        <f t="array" ref="CO4">_xlfn.IFS(AQ4="De acuerdo",1,AQ4="Ni de acuerdo ni en desacuerdo",0.5,AQ4="En desacuerdo",0)</f>
        <v>1</v>
      </c>
      <c r="CP4" s="8" cm="1">
        <f t="array" ref="CP4">_xlfn.IFS(AR4="De acuerdo",1,AR4="Ni de acuerdo ni en desacuerdo",0.5,AR4="En desacuerdo",0)</f>
        <v>1</v>
      </c>
      <c r="CQ4" s="8" cm="1">
        <f t="array" ref="CQ4">_xlfn.IFS(AS4="De acuerdo",0,AS4="Ni de acuerdo ni en desacuerdo",0.5,AS4="En desacuerdo",1)</f>
        <v>1</v>
      </c>
      <c r="CR4" s="8" cm="1">
        <f t="array" ref="CR4">_xlfn.IFS(AT4="De acuerdo",0,AT4="Ni de acuerdo ni en desacuerdo",0.5,AT4="En desacuerdo",1)</f>
        <v>1</v>
      </c>
      <c r="CS4" s="8" cm="1">
        <f t="array" ref="CS4">_xlfn.IFS(AU4="De acuerdo",0,AU4="Ni de acuerdo ni en desacuerdo",0.5,AU4="En desacuerdo",1)</f>
        <v>1</v>
      </c>
      <c r="CT4" s="25" cm="1">
        <f t="array" ref="CT4">_xlfn.IFS(AV4="De acuerdo",1,AV4="Ni de acuerdo ni en desacuerdo",0.5,AV4="En desacuerdo",0)</f>
        <v>1</v>
      </c>
      <c r="CU4" s="8" cm="1">
        <f t="array" ref="CU4">_xlfn.IFS(AW4="De acuerdo",0,AW4="Ni de acuerdo ni en desacuerdo",0.5,AW4="En desacuerdo",1)</f>
        <v>0</v>
      </c>
    </row>
    <row r="5" spans="1:99" x14ac:dyDescent="0.2">
      <c r="A5" s="64">
        <v>114481998048</v>
      </c>
      <c r="B5" s="24" t="s">
        <v>14</v>
      </c>
      <c r="C5" s="24" t="s">
        <v>116</v>
      </c>
      <c r="D5" s="24" t="s">
        <v>86</v>
      </c>
      <c r="E5" s="24" t="s">
        <v>827</v>
      </c>
      <c r="F5" s="24" t="s">
        <v>828</v>
      </c>
      <c r="G5" s="24" t="s">
        <v>829</v>
      </c>
      <c r="H5" s="24" t="s">
        <v>86</v>
      </c>
      <c r="I5" s="24" t="s">
        <v>85</v>
      </c>
      <c r="J5" s="24" t="s">
        <v>856</v>
      </c>
      <c r="K5" s="24" t="s">
        <v>883</v>
      </c>
      <c r="L5" s="24" t="s">
        <v>867</v>
      </c>
      <c r="M5" s="24" t="s">
        <v>86</v>
      </c>
      <c r="N5" s="24"/>
      <c r="O5" s="24"/>
      <c r="P5" s="24"/>
      <c r="Q5" s="24"/>
      <c r="R5" s="24"/>
      <c r="S5" s="24"/>
      <c r="T5" s="24"/>
      <c r="U5" s="24" t="s">
        <v>835</v>
      </c>
      <c r="V5" s="24" t="s">
        <v>836</v>
      </c>
      <c r="W5" s="24"/>
      <c r="X5" s="24" t="s">
        <v>183</v>
      </c>
      <c r="Y5" s="24" t="s">
        <v>861</v>
      </c>
      <c r="Z5" s="24" t="s">
        <v>839</v>
      </c>
      <c r="AA5" s="24" t="s">
        <v>840</v>
      </c>
      <c r="AB5" s="24" t="s">
        <v>85</v>
      </c>
      <c r="AC5" s="24" t="s">
        <v>869</v>
      </c>
      <c r="AD5" s="24" t="s">
        <v>842</v>
      </c>
      <c r="AE5" s="24" t="s">
        <v>86</v>
      </c>
      <c r="AF5" s="24" t="s">
        <v>86</v>
      </c>
      <c r="AG5" s="24" t="s">
        <v>85</v>
      </c>
      <c r="AH5" s="24" t="s">
        <v>85</v>
      </c>
      <c r="AI5" s="24" t="s">
        <v>843</v>
      </c>
      <c r="AJ5" s="24" t="s">
        <v>844</v>
      </c>
      <c r="AK5" s="24" t="s">
        <v>845</v>
      </c>
      <c r="AL5" s="24" t="s">
        <v>848</v>
      </c>
      <c r="AM5" s="24" t="s">
        <v>848</v>
      </c>
      <c r="AN5" s="24" t="s">
        <v>847</v>
      </c>
      <c r="AO5" s="24" t="s">
        <v>848</v>
      </c>
      <c r="AP5" s="24" t="s">
        <v>848</v>
      </c>
      <c r="AQ5" s="24" t="s">
        <v>847</v>
      </c>
      <c r="AR5" s="24" t="s">
        <v>847</v>
      </c>
      <c r="AS5" s="24" t="s">
        <v>870</v>
      </c>
      <c r="AT5" s="24" t="s">
        <v>848</v>
      </c>
      <c r="AU5" s="24" t="s">
        <v>848</v>
      </c>
      <c r="AV5" s="24" t="s">
        <v>847</v>
      </c>
      <c r="AW5" s="24" t="s">
        <v>848</v>
      </c>
      <c r="AY5" s="17">
        <v>114481998048</v>
      </c>
      <c r="AZ5" s="24" t="s">
        <v>14</v>
      </c>
      <c r="BA5" s="8" cm="1">
        <f t="array" ref="BA5">_xlfn.IFS(C5="Mucho",1,C5="Más o menos",0.5,C5="Nada",0)</f>
        <v>1</v>
      </c>
      <c r="BB5" s="8" cm="1">
        <f t="array" ref="BB5">_xlfn.IFS(D5="No",1,D5="No estoy segura/seguro",0.5,D5="Sí",0)</f>
        <v>1</v>
      </c>
      <c r="BC5" s="8" cm="1">
        <f t="array" ref="BC5">_xlfn.IFS(E5="Es poco",1,E5="Es normal (ni mucho ni poco)",0.5,E5="Es mucho",0)</f>
        <v>0.5</v>
      </c>
      <c r="BD5" s="8" cm="1">
        <f t="array" ref="BD5">_xlfn.IFS(F5="Son pocos",1,F5="Son los necesarios (ni muchos ni pocos)",0.5,F5="Son muchos",0)</f>
        <v>0.5</v>
      </c>
      <c r="BE5" s="8" cm="1">
        <f t="array" ref="BE5">_xlfn.IFS(G5="Es económico",1,G5="Es justo (ni mucho ni poco)",0.5,G5="Es caro",0)</f>
        <v>0.5</v>
      </c>
      <c r="BF5" s="8" cm="1">
        <f t="array" ref="BF5">_xlfn.IFS(H5="No",1,H5="Sí",0)</f>
        <v>1</v>
      </c>
      <c r="BG5" s="8" cm="1">
        <f t="array" ref="BG5">_xlfn.IFS(I5="Sí",1,I5="No sé",0.5,I5="No",0)</f>
        <v>1</v>
      </c>
      <c r="BH5" s="8" cm="1">
        <f t="array" ref="BH5">_xlfn.IFS(J5="El número de personal para atender los trámites en esta dependencia es suficiente",1,J5="Necesitamos más personal para atender los trámites en esta dependencia",0)</f>
        <v>0</v>
      </c>
      <c r="BI5" s="8" cm="1">
        <f t="array" ref="BI5">_xlfn.IFS(K5="Sí existe una área específica para brindar información y atender dudas",1,K5="No, es la misma ventanilla donde se realizan los trámites",0)</f>
        <v>0</v>
      </c>
      <c r="BJ5" s="8" cm="1">
        <f t="array" ref="BJ5">_xlfn.IFS(L5="El mayor número de personas llega a esta oficina conociendo cuáles son los costos, requisitos y tiempos para realizar su trámite",1,L5="El mayor número de personas llega a esta oficina sin conocer cuáles son los costos, requisitos y tiempos para realizar su trámite",0)</f>
        <v>1</v>
      </c>
      <c r="BK5" s="8" cm="1">
        <f t="array" ref="BK5">_xlfn.IFS(M5="Sí",1,M5="No",0)</f>
        <v>0</v>
      </c>
      <c r="BL5" s="8" t="e" cm="1">
        <f t="array" ref="BL5">_xlfn.IFS(N5="Sí",1,N5="No recuerdo",0.5,N5="No",0)</f>
        <v>#N/A</v>
      </c>
      <c r="BM5" s="8" t="e" cm="1">
        <f t="array" ref="BM5">_xlfn.IFS(O5="Sí",1,O5="No recuerdo",0.5,O5="No",0)</f>
        <v>#N/A</v>
      </c>
      <c r="BN5" s="8" t="e" cm="1">
        <f t="array" ref="BN5">_xlfn.IFS(P5="Sí",1,P5="No recuerdo",0.5,P5="No",0)</f>
        <v>#N/A</v>
      </c>
      <c r="BO5" s="8" t="e" cm="1">
        <f t="array" ref="BO5">_xlfn.IFS(Q5="Sí",1,Q5="No recuerdo",0.5,Q5="No",0)</f>
        <v>#N/A</v>
      </c>
      <c r="BP5" s="8" t="e" cm="1">
        <f t="array" ref="BP5">_xlfn.IFS(R5="Sí",1,R5="No recuerdo",0.5,R5="No",0)</f>
        <v>#N/A</v>
      </c>
      <c r="BQ5" s="8" t="e" cm="1">
        <f t="array" ref="BQ5">_xlfn.IFS(S5="Sí",1,S5="No recuerdo",0.5,S5="No",0)</f>
        <v>#N/A</v>
      </c>
      <c r="BR5" s="8" t="e" cm="1">
        <f t="array" ref="BR5">_xlfn.IFS(T5="Han sido buenas (me brindaron nuevos conocimientos para cumplir mejor con mis labores)",1,T5="Han sido malas (no me brindaron nuevos conocimientos para cumplir mejor con mis labores",0)</f>
        <v>#N/A</v>
      </c>
      <c r="BS5" s="8" cm="1">
        <f t="array" ref="BS5">_xlfn.IFS(U5="Actualmente considero que no necesito más capacitaciones para desarrollar mis labores de manera eficiente",1,U5="Actualmente considero que necesito más capacitaciones para desarrollar mis labores de manera eficiente",0)</f>
        <v>1</v>
      </c>
      <c r="BT5" s="8" cm="1">
        <f t="array" ref="BT5">_xlfn.IFS(V5="Pienso que mi desempeño es bueno",1,V5="Pienso que mi desempeño no es ni bueno ni malo (regular)",0.5,V5="Pienso que mi desempeño es malo",0)</f>
        <v>1</v>
      </c>
      <c r="BU5" s="8" t="e" cm="1">
        <f t="array" ref="BU5">_xlfn.IFS(W5="Sí",1,W5="No",0)</f>
        <v>#N/A</v>
      </c>
      <c r="BV5" s="8" cm="1">
        <f t="array" ref="BV5">_xlfn.IFS(X5="Muy eficiente",1,X5="Regular",0.5,X5="Nada eficiente",0)</f>
        <v>0.5</v>
      </c>
      <c r="BW5" s="8" cm="1">
        <f t="array" ref="BW5">_xlfn.IFS(Y5="Los tiempos de respuesta son cortos",1,Y5="Los tiempos de respuesta son regulares (ni largos ni cortos)",0.5,Y5="Los tiempos de respuesta son largos",0)</f>
        <v>0.5</v>
      </c>
      <c r="BX5" s="8" cm="1">
        <f t="array" ref="BX5">_xlfn.IFS(Z5="La relación es buena",1,Z5="La relación es regular (ni buena ni mala)",0.5,Z5="La relación es mala",0)</f>
        <v>1</v>
      </c>
      <c r="BY5" s="8" cm="1">
        <f t="array" ref="BY5">_xlfn.IFS(AA5="Pienso que las cargas de trabajo se distribuyen de manera equitativa dentro de esta dependencia",1,AA5="Pienso que las cargas de trabajo NO se distribuyen de manera equitativa dentro de esta dependencia",0)</f>
        <v>1</v>
      </c>
      <c r="BZ5" s="8" cm="1">
        <f t="array" ref="BZ5">_xlfn.IFS(AB5="Sí",1,AB5="No",0)</f>
        <v>1</v>
      </c>
      <c r="CA5" s="8" cm="1">
        <f t="array" ref="CA5">_xlfn.IFS(AC5="Las atiende una persona diferente a a la que atiende los trámites presenciales en ventanilla",1,AC5="Las atiende la misma persona que atiende los trámites presenciales en ventanilla",0)</f>
        <v>0</v>
      </c>
      <c r="CB5" s="8" cm="1">
        <f t="array" ref="CB5">_xlfn.IFS(AD5="Siguen un proceso diferente al de una solicitud presencial en ventanilla",1,AD5="Siguen el mismo proceso que el de una solicitud presencial en ventanilla",0)</f>
        <v>0</v>
      </c>
      <c r="CC5" s="8" cm="1">
        <f t="array" ref="CC5">_xlfn.IFS(AE5="Sí",1,AE5="No",0)</f>
        <v>0</v>
      </c>
      <c r="CD5" s="8" cm="1">
        <f t="array" ref="CD5">_xlfn.IFS(AF5="Sí",1,AF5="No",0)</f>
        <v>0</v>
      </c>
      <c r="CE5" s="8" cm="1">
        <f t="array" ref="CE5">_xlfn.IFS(AG5="Sí",1,AG5="No",0)</f>
        <v>1</v>
      </c>
      <c r="CF5" s="8" cm="1">
        <f t="array" ref="CF5">_xlfn.IFS(AH5="Sí",1,AH5="No",0)</f>
        <v>1</v>
      </c>
      <c r="CG5" s="8" cm="1">
        <f t="array" ref="CG5">_xlfn.IFS(AI5="El horario es adecuado",1,AI5="El horario debería ampliarse",0)</f>
        <v>1</v>
      </c>
      <c r="CH5" s="8" cm="1">
        <f t="array" ref="CH5">_xlfn.IFS(AJ5="Es un buen ambiente de trabajo",1,AJ5="Es un mal ambiente de trabajo",0)</f>
        <v>1</v>
      </c>
      <c r="CI5" s="8" cm="1">
        <f t="array" ref="CI5">_xlfn.IFS(AK5="Mi jefe/jefa es muy abierto (a) y nos escucha para identificar las necesidades y áreas de mejora de la dependencia",1,AK5="Mi jefe/jefa NO es muy abierto (a) y NO nos escucha para identificar las necesidades y áreas de mejora de la dependencia",0)</f>
        <v>1</v>
      </c>
      <c r="CJ5" s="8" cm="1">
        <f t="array" ref="CJ5">_xlfn.IFS(AL5="De acuerdo",0,AL5="Ni de acuerdo ni en desacuerdo",0.5,AL5="En desacuerdo",1)</f>
        <v>1</v>
      </c>
      <c r="CK5" s="8" cm="1">
        <f t="array" ref="CK5">_xlfn.IFS(AM5="De acuerdo",1,AM5="Ni de acuerdo ni en desacuerdo",0.5,AM5="En desacuerdo",0)</f>
        <v>0</v>
      </c>
      <c r="CL5" s="8" cm="1">
        <f t="array" ref="CL5">_xlfn.IFS(AN5="De acuerdo",1,AN5="Ni de acuerdo ni en desacuerdo",0.5,AN5="En desacuerdo",0)</f>
        <v>1</v>
      </c>
      <c r="CM5" s="8" cm="1">
        <f t="array" ref="CM5">_xlfn.IFS(AO5="De acuerdo",0,AO5="Ni de acuerdo ni en desacuerdo",0.5,AO5="En desacuerdo",1)</f>
        <v>1</v>
      </c>
      <c r="CN5" s="8" cm="1">
        <f t="array" ref="CN5">_xlfn.IFS(AP5="De acuerdo",0,AP5="Ni de acuerdo ni en desacuerdo",0.5,AP5="En desacuerdo",1)</f>
        <v>1</v>
      </c>
      <c r="CO5" s="8" cm="1">
        <f t="array" ref="CO5">_xlfn.IFS(AQ5="De acuerdo",1,AQ5="Ni de acuerdo ni en desacuerdo",0.5,AQ5="En desacuerdo",0)</f>
        <v>1</v>
      </c>
      <c r="CP5" s="8" cm="1">
        <f t="array" ref="CP5">_xlfn.IFS(AR5="De acuerdo",1,AR5="Ni de acuerdo ni en desacuerdo",0.5,AR5="En desacuerdo",0)</f>
        <v>1</v>
      </c>
      <c r="CQ5" s="8" cm="1">
        <f t="array" ref="CQ5">_xlfn.IFS(AS5="De acuerdo",0,AS5="Ni de acuerdo ni en desacuerdo",0.5,AS5="En desacuerdo",1)</f>
        <v>0.5</v>
      </c>
      <c r="CR5" s="8" cm="1">
        <f t="array" ref="CR5">_xlfn.IFS(AT5="De acuerdo",0,AT5="Ni de acuerdo ni en desacuerdo",0.5,AT5="En desacuerdo",1)</f>
        <v>1</v>
      </c>
      <c r="CS5" s="8" cm="1">
        <f t="array" ref="CS5">_xlfn.IFS(AU5="De acuerdo",0,AU5="Ni de acuerdo ni en desacuerdo",0.5,AU5="En desacuerdo",1)</f>
        <v>1</v>
      </c>
      <c r="CT5" s="25" cm="1">
        <f t="array" ref="CT5">_xlfn.IFS(AV5="De acuerdo",1,AV5="Ni de acuerdo ni en desacuerdo",0.5,AV5="En desacuerdo",0)</f>
        <v>1</v>
      </c>
      <c r="CU5" s="8" cm="1">
        <f t="array" ref="CU5">_xlfn.IFS(AW5="De acuerdo",0,AW5="Ni de acuerdo ni en desacuerdo",0.5,AW5="En desacuerdo",1)</f>
        <v>1</v>
      </c>
    </row>
    <row r="6" spans="1:99" x14ac:dyDescent="0.2">
      <c r="A6" s="64">
        <v>114481981272</v>
      </c>
      <c r="B6" s="24" t="s">
        <v>14</v>
      </c>
      <c r="C6" s="24" t="s">
        <v>116</v>
      </c>
      <c r="D6" s="24" t="s">
        <v>86</v>
      </c>
      <c r="E6" s="24" t="s">
        <v>827</v>
      </c>
      <c r="F6" s="24" t="s">
        <v>828</v>
      </c>
      <c r="G6" s="24" t="s">
        <v>829</v>
      </c>
      <c r="H6" s="24" t="s">
        <v>86</v>
      </c>
      <c r="I6" s="24" t="s">
        <v>95</v>
      </c>
      <c r="J6" s="24" t="s">
        <v>856</v>
      </c>
      <c r="K6" s="24" t="s">
        <v>831</v>
      </c>
      <c r="L6" s="24" t="s">
        <v>832</v>
      </c>
      <c r="M6" s="24" t="s">
        <v>85</v>
      </c>
      <c r="N6" s="24" t="s">
        <v>85</v>
      </c>
      <c r="O6" s="24" t="s">
        <v>85</v>
      </c>
      <c r="P6" s="24" t="s">
        <v>85</v>
      </c>
      <c r="Q6" s="24" t="s">
        <v>86</v>
      </c>
      <c r="R6" s="24" t="s">
        <v>85</v>
      </c>
      <c r="S6" s="24" t="s">
        <v>85</v>
      </c>
      <c r="T6" s="24" t="s">
        <v>834</v>
      </c>
      <c r="U6" s="24" t="s">
        <v>859</v>
      </c>
      <c r="V6" s="24" t="s">
        <v>836</v>
      </c>
      <c r="W6" s="24"/>
      <c r="X6" s="24" t="s">
        <v>837</v>
      </c>
      <c r="Y6" s="24" t="s">
        <v>861</v>
      </c>
      <c r="Z6" s="24" t="s">
        <v>839</v>
      </c>
      <c r="AA6" s="24" t="s">
        <v>840</v>
      </c>
      <c r="AB6" s="24" t="s">
        <v>86</v>
      </c>
      <c r="AC6" s="24" t="s">
        <v>869</v>
      </c>
      <c r="AD6" s="24" t="s">
        <v>842</v>
      </c>
      <c r="AE6" s="24"/>
      <c r="AF6" s="24" t="s">
        <v>86</v>
      </c>
      <c r="AG6" s="24" t="s">
        <v>85</v>
      </c>
      <c r="AH6" s="24" t="s">
        <v>85</v>
      </c>
      <c r="AI6" s="24" t="s">
        <v>843</v>
      </c>
      <c r="AJ6" s="24" t="s">
        <v>844</v>
      </c>
      <c r="AK6" s="24" t="s">
        <v>845</v>
      </c>
      <c r="AL6" s="24" t="s">
        <v>848</v>
      </c>
      <c r="AM6" s="24" t="s">
        <v>847</v>
      </c>
      <c r="AN6" s="24" t="s">
        <v>847</v>
      </c>
      <c r="AO6" s="24" t="s">
        <v>847</v>
      </c>
      <c r="AP6" s="24" t="s">
        <v>870</v>
      </c>
      <c r="AQ6" s="24" t="s">
        <v>847</v>
      </c>
      <c r="AR6" s="24" t="s">
        <v>847</v>
      </c>
      <c r="AS6" s="24" t="s">
        <v>848</v>
      </c>
      <c r="AT6" s="24" t="s">
        <v>848</v>
      </c>
      <c r="AU6" s="24" t="s">
        <v>848</v>
      </c>
      <c r="AV6" s="24" t="s">
        <v>847</v>
      </c>
      <c r="AW6" s="24" t="s">
        <v>847</v>
      </c>
      <c r="AY6" s="17">
        <v>114481981272</v>
      </c>
      <c r="AZ6" s="24" t="s">
        <v>14</v>
      </c>
      <c r="BA6" s="8" cm="1">
        <f t="array" ref="BA6">_xlfn.IFS(C6="Mucho",1,C6="Más o menos",0.5,C6="Nada",0)</f>
        <v>1</v>
      </c>
      <c r="BB6" s="8" cm="1">
        <f t="array" ref="BB6">_xlfn.IFS(D6="No",1,D6="No estoy segura/seguro",0.5,D6="Sí",0)</f>
        <v>1</v>
      </c>
      <c r="BC6" s="8" cm="1">
        <f t="array" ref="BC6">_xlfn.IFS(E6="Es poco",1,E6="Es normal (ni mucho ni poco)",0.5,E6="Es mucho",0)</f>
        <v>0.5</v>
      </c>
      <c r="BD6" s="8" cm="1">
        <f t="array" ref="BD6">_xlfn.IFS(F6="Son pocos",1,F6="Son los necesarios (ni muchos ni pocos)",0.5,F6="Son muchos",0)</f>
        <v>0.5</v>
      </c>
      <c r="BE6" s="8" cm="1">
        <f t="array" ref="BE6">_xlfn.IFS(G6="Es económico",1,G6="Es justo (ni mucho ni poco)",0.5,G6="Es caro",0)</f>
        <v>0.5</v>
      </c>
      <c r="BF6" s="8" cm="1">
        <f t="array" ref="BF6">_xlfn.IFS(H6="No",1,H6="Sí",0)</f>
        <v>1</v>
      </c>
      <c r="BG6" s="8" cm="1">
        <f t="array" ref="BG6">_xlfn.IFS(I6="Sí",1,I6="No sé",0.5,I6="No",0)</f>
        <v>0.5</v>
      </c>
      <c r="BH6" s="8" cm="1">
        <f t="array" ref="BH6">_xlfn.IFS(J6="El número de personal para atender los trámites en esta dependencia es suficiente",1,J6="Necesitamos más personal para atender los trámites en esta dependencia",0)</f>
        <v>0</v>
      </c>
      <c r="BI6" s="8" cm="1">
        <f t="array" ref="BI6">_xlfn.IFS(K6="Sí existe una área específica para brindar información y atender dudas",1,K6="No, es la misma ventanilla donde se realizan los trámites",0)</f>
        <v>1</v>
      </c>
      <c r="BJ6" s="8" cm="1">
        <f t="array" ref="BJ6">_xlfn.IFS(L6="El mayor número de personas llega a esta oficina conociendo cuáles son los costos, requisitos y tiempos para realizar su trámite",1,L6="El mayor número de personas llega a esta oficina sin conocer cuáles son los costos, requisitos y tiempos para realizar su trámite",0)</f>
        <v>0</v>
      </c>
      <c r="BK6" s="8" cm="1">
        <f t="array" ref="BK6">_xlfn.IFS(M6="Sí",1,M6="No",0)</f>
        <v>1</v>
      </c>
      <c r="BL6" s="8" cm="1">
        <f t="array" ref="BL6">_xlfn.IFS(N6="Sí",1,N6="No recuerdo",0.5,N6="No",0)</f>
        <v>1</v>
      </c>
      <c r="BM6" s="8" cm="1">
        <f t="array" ref="BM6">_xlfn.IFS(O6="Sí",1,O6="No recuerdo",0.5,O6="No",0)</f>
        <v>1</v>
      </c>
      <c r="BN6" s="8" cm="1">
        <f t="array" ref="BN6">_xlfn.IFS(P6="Sí",1,P6="No recuerdo",0.5,P6="No",0)</f>
        <v>1</v>
      </c>
      <c r="BO6" s="8" cm="1">
        <f t="array" ref="BO6">_xlfn.IFS(Q6="Sí",1,Q6="No recuerdo",0.5,Q6="No",0)</f>
        <v>0</v>
      </c>
      <c r="BP6" s="8" cm="1">
        <f t="array" ref="BP6">_xlfn.IFS(R6="Sí",1,R6="No recuerdo",0.5,R6="No",0)</f>
        <v>1</v>
      </c>
      <c r="BQ6" s="8" cm="1">
        <f t="array" ref="BQ6">_xlfn.IFS(S6="Sí",1,S6="No recuerdo",0.5,S6="No",0)</f>
        <v>1</v>
      </c>
      <c r="BR6" s="8" cm="1">
        <f t="array" ref="BR6">_xlfn.IFS(T6="Han sido buenas (me brindaron nuevos conocimientos para cumplir mejor con mis labores)",1,T6="Han sido malas (no me brindaron nuevos conocimientos para cumplir mejor con mis labores",0)</f>
        <v>1</v>
      </c>
      <c r="BS6" s="8" cm="1">
        <f t="array" ref="BS6">_xlfn.IFS(U6="Actualmente considero que no necesito más capacitaciones para desarrollar mis labores de manera eficiente",1,U6="Actualmente considero que necesito más capacitaciones para desarrollar mis labores de manera eficiente",0)</f>
        <v>0</v>
      </c>
      <c r="BT6" s="8" cm="1">
        <f t="array" ref="BT6">_xlfn.IFS(V6="Pienso que mi desempeño es bueno",1,V6="Pienso que mi desempeño no es ni bueno ni malo (regular)",0.5,V6="Pienso que mi desempeño es malo",0)</f>
        <v>1</v>
      </c>
      <c r="BU6" s="8">
        <v>0</v>
      </c>
      <c r="BV6" s="8" cm="1">
        <f t="array" ref="BV6">_xlfn.IFS(X6="Muy eficiente",1,X6="Regular",0.5,X6="Nada eficiente",0)</f>
        <v>1</v>
      </c>
      <c r="BW6" s="8" cm="1">
        <f t="array" ref="BW6">_xlfn.IFS(Y6="Los tiempos de respuesta son cortos",1,Y6="Los tiempos de respuesta son regulares (ni largos ni cortos)",0.5,Y6="Los tiempos de respuesta son largos",0)</f>
        <v>0.5</v>
      </c>
      <c r="BX6" s="8" cm="1">
        <f t="array" ref="BX6">_xlfn.IFS(Z6="La relación es buena",1,Z6="La relación es regular (ni buena ni mala)",0.5,Z6="La relación es mala",0)</f>
        <v>1</v>
      </c>
      <c r="BY6" s="8" cm="1">
        <f t="array" ref="BY6">_xlfn.IFS(AA6="Pienso que las cargas de trabajo se distribuyen de manera equitativa dentro de esta dependencia",1,AA6="Pienso que las cargas de trabajo NO se distribuyen de manera equitativa dentro de esta dependencia",0)</f>
        <v>1</v>
      </c>
      <c r="BZ6" s="8" cm="1">
        <f t="array" ref="BZ6">_xlfn.IFS(AB6="Sí",1,AB6="No",0)</f>
        <v>0</v>
      </c>
      <c r="CA6" s="8" cm="1">
        <f t="array" ref="CA6">_xlfn.IFS(AC6="Las atiende una persona diferente a a la que atiende los trámites presenciales en ventanilla",1,AC6="Las atiende la misma persona que atiende los trámites presenciales en ventanilla",0)</f>
        <v>0</v>
      </c>
      <c r="CB6" s="8" cm="1">
        <f t="array" ref="CB6">_xlfn.IFS(AD6="Siguen un proceso diferente al de una solicitud presencial en ventanilla",1,AD6="Siguen el mismo proceso que el de una solicitud presencial en ventanilla",0)</f>
        <v>0</v>
      </c>
      <c r="CC6" s="8">
        <v>0</v>
      </c>
      <c r="CD6" s="8" cm="1">
        <f t="array" ref="CD6">_xlfn.IFS(AF6="Sí",1,AF6="No",0)</f>
        <v>0</v>
      </c>
      <c r="CE6" s="8" cm="1">
        <f t="array" ref="CE6">_xlfn.IFS(AG6="Sí",1,AG6="No",0)</f>
        <v>1</v>
      </c>
      <c r="CF6" s="8" cm="1">
        <f t="array" ref="CF6">_xlfn.IFS(AH6="Sí",1,AH6="No",0)</f>
        <v>1</v>
      </c>
      <c r="CG6" s="8" cm="1">
        <f t="array" ref="CG6">_xlfn.IFS(AI6="El horario es adecuado",1,AI6="El horario debería ampliarse",0)</f>
        <v>1</v>
      </c>
      <c r="CH6" s="8" cm="1">
        <f t="array" ref="CH6">_xlfn.IFS(AJ6="Es un buen ambiente de trabajo",1,AJ6="Es un mal ambiente de trabajo",0)</f>
        <v>1</v>
      </c>
      <c r="CI6" s="8" cm="1">
        <f t="array" ref="CI6">_xlfn.IFS(AK6="Mi jefe/jefa es muy abierto (a) y nos escucha para identificar las necesidades y áreas de mejora de la dependencia",1,AK6="Mi jefe/jefa NO es muy abierto (a) y NO nos escucha para identificar las necesidades y áreas de mejora de la dependencia",0)</f>
        <v>1</v>
      </c>
      <c r="CJ6" s="8" cm="1">
        <f t="array" ref="CJ6">_xlfn.IFS(AL6="De acuerdo",0,AL6="Ni de acuerdo ni en desacuerdo",0.5,AL6="En desacuerdo",1)</f>
        <v>1</v>
      </c>
      <c r="CK6" s="8" cm="1">
        <f t="array" ref="CK6">_xlfn.IFS(AM6="De acuerdo",1,AM6="Ni de acuerdo ni en desacuerdo",0.5,AM6="En desacuerdo",0)</f>
        <v>1</v>
      </c>
      <c r="CL6" s="8" cm="1">
        <f t="array" ref="CL6">_xlfn.IFS(AN6="De acuerdo",1,AN6="Ni de acuerdo ni en desacuerdo",0.5,AN6="En desacuerdo",0)</f>
        <v>1</v>
      </c>
      <c r="CM6" s="8" cm="1">
        <f t="array" ref="CM6">_xlfn.IFS(AO6="De acuerdo",0,AO6="Ni de acuerdo ni en desacuerdo",0.5,AO6="En desacuerdo",1)</f>
        <v>0</v>
      </c>
      <c r="CN6" s="8" cm="1">
        <f t="array" ref="CN6">_xlfn.IFS(AP6="De acuerdo",0,AP6="Ni de acuerdo ni en desacuerdo",0.5,AP6="En desacuerdo",1)</f>
        <v>0.5</v>
      </c>
      <c r="CO6" s="8" cm="1">
        <f t="array" ref="CO6">_xlfn.IFS(AQ6="De acuerdo",1,AQ6="Ni de acuerdo ni en desacuerdo",0.5,AQ6="En desacuerdo",0)</f>
        <v>1</v>
      </c>
      <c r="CP6" s="8" cm="1">
        <f t="array" ref="CP6">_xlfn.IFS(AR6="De acuerdo",1,AR6="Ni de acuerdo ni en desacuerdo",0.5,AR6="En desacuerdo",0)</f>
        <v>1</v>
      </c>
      <c r="CQ6" s="8" cm="1">
        <f t="array" ref="CQ6">_xlfn.IFS(AS6="De acuerdo",0,AS6="Ni de acuerdo ni en desacuerdo",0.5,AS6="En desacuerdo",1)</f>
        <v>1</v>
      </c>
      <c r="CR6" s="8" cm="1">
        <f t="array" ref="CR6">_xlfn.IFS(AT6="De acuerdo",0,AT6="Ni de acuerdo ni en desacuerdo",0.5,AT6="En desacuerdo",1)</f>
        <v>1</v>
      </c>
      <c r="CS6" s="8" cm="1">
        <f t="array" ref="CS6">_xlfn.IFS(AU6="De acuerdo",0,AU6="Ni de acuerdo ni en desacuerdo",0.5,AU6="En desacuerdo",1)</f>
        <v>1</v>
      </c>
      <c r="CT6" s="25" cm="1">
        <f t="array" ref="CT6">_xlfn.IFS(AV6="De acuerdo",1,AV6="Ni de acuerdo ni en desacuerdo",0.5,AV6="En desacuerdo",0)</f>
        <v>1</v>
      </c>
      <c r="CU6" s="8" cm="1">
        <f t="array" ref="CU6">_xlfn.IFS(AW6="De acuerdo",0,AW6="Ni de acuerdo ni en desacuerdo",0.5,AW6="En desacuerdo",1)</f>
        <v>0</v>
      </c>
    </row>
    <row r="7" spans="1:99" x14ac:dyDescent="0.2">
      <c r="A7" s="64">
        <v>114473298466</v>
      </c>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t="s">
        <v>624</v>
      </c>
      <c r="AI7" s="24"/>
      <c r="AJ7" s="24"/>
      <c r="AK7" s="24"/>
      <c r="AL7" s="24"/>
      <c r="AM7" s="24"/>
      <c r="AN7" s="24"/>
      <c r="AO7" s="24"/>
      <c r="AP7" s="24"/>
      <c r="AQ7" s="24"/>
      <c r="AR7" s="24"/>
      <c r="AS7" s="24"/>
      <c r="AT7" s="24"/>
      <c r="AU7" s="24"/>
      <c r="AV7" s="24"/>
      <c r="AW7" s="24"/>
      <c r="AY7" s="17">
        <v>114473298466</v>
      </c>
      <c r="AZ7" s="24"/>
      <c r="BA7" s="8" t="e" cm="1">
        <f t="array" ref="BA7">_xlfn.IFS(C7="Mucho",1,C7="Más o menos",0.5,C7="Nada",0)</f>
        <v>#N/A</v>
      </c>
      <c r="BB7" s="8" t="e" cm="1">
        <f t="array" ref="BB7">_xlfn.IFS(D7="No",1,D7="No estoy segura/seguro",0.5,D7="Sí",0)</f>
        <v>#N/A</v>
      </c>
      <c r="BC7" s="8" t="e" cm="1">
        <f t="array" ref="BC7">_xlfn.IFS(E7="Es poco",1,E7="Es normal (ni mucho ni poco)",0.5,E7="Es mucho",0)</f>
        <v>#N/A</v>
      </c>
      <c r="BD7" s="8" t="e" cm="1">
        <f t="array" ref="BD7">_xlfn.IFS(F7="Son pocos",1,F7="Son los necesarios (ni muchos ni pocos)",0.5,F7="Son muchos",0)</f>
        <v>#N/A</v>
      </c>
      <c r="BE7" s="8" t="e" cm="1">
        <f t="array" ref="BE7">_xlfn.IFS(G7="Es económico",1,G7="Es justo (ni mucho ni poco)",0.5,G7="Es caro",0)</f>
        <v>#N/A</v>
      </c>
      <c r="BF7" s="8" t="e" cm="1">
        <f t="array" ref="BF7">_xlfn.IFS(H7="No",1,H7="Sí",0)</f>
        <v>#N/A</v>
      </c>
      <c r="BG7" s="8" t="e" cm="1">
        <f t="array" ref="BG7">_xlfn.IFS(I7="Sí",1,I7="No sé",0.5,I7="No",0)</f>
        <v>#N/A</v>
      </c>
      <c r="BH7" s="8" t="e" cm="1">
        <f t="array" ref="BH7">_xlfn.IFS(J7="El número de personal para atender los trámites en esta dependencia es suficiente",1,J7="Necesitamos más personal para atender los trámites en esta dependencia",0)</f>
        <v>#N/A</v>
      </c>
      <c r="BI7" s="8" t="e" cm="1">
        <f t="array" ref="BI7">_xlfn.IFS(K7="Sí existe una área específica para brindar información y atender dudas",1,K7="No, es la misma ventanilla donde se realizan los trámites",0)</f>
        <v>#N/A</v>
      </c>
      <c r="BJ7" s="8" t="e" cm="1">
        <f t="array" ref="BJ7">_xlfn.IFS(L7="El mayor número de personas llega a esta oficina conociendo cuáles son los costos, requisitos y tiempos para realizar su trámite",1,L7="El mayor número de personas llega a esta oficina sin conocer cuáles son los costos, requisitos y tiempos para realizar su trámite",0)</f>
        <v>#N/A</v>
      </c>
      <c r="BK7" s="8" t="e" cm="1">
        <f t="array" ref="BK7">_xlfn.IFS(M7="Sí",1,M7="No",0)</f>
        <v>#N/A</v>
      </c>
      <c r="BL7" s="8" t="e" cm="1">
        <f t="array" ref="BL7">_xlfn.IFS(N7="Sí",1,N7="No recuerdo",0.5,N7="No",0)</f>
        <v>#N/A</v>
      </c>
      <c r="BM7" s="8" t="e" cm="1">
        <f t="array" ref="BM7">_xlfn.IFS(O7="Sí",1,O7="No recuerdo",0.5,O7="No",0)</f>
        <v>#N/A</v>
      </c>
      <c r="BN7" s="8" t="e" cm="1">
        <f t="array" ref="BN7">_xlfn.IFS(P7="Sí",1,P7="No recuerdo",0.5,P7="No",0)</f>
        <v>#N/A</v>
      </c>
      <c r="BO7" s="8" t="e" cm="1">
        <f t="array" ref="BO7">_xlfn.IFS(Q7="Sí",1,Q7="No recuerdo",0.5,Q7="No",0)</f>
        <v>#N/A</v>
      </c>
      <c r="BP7" s="8" t="e" cm="1">
        <f t="array" ref="BP7">_xlfn.IFS(R7="Sí",1,R7="No recuerdo",0.5,R7="No",0)</f>
        <v>#N/A</v>
      </c>
      <c r="BQ7" s="8" t="e" cm="1">
        <f t="array" ref="BQ7">_xlfn.IFS(S7="Sí",1,S7="No recuerdo",0.5,S7="No",0)</f>
        <v>#N/A</v>
      </c>
      <c r="BR7" s="8" t="e" cm="1">
        <f t="array" ref="BR7">_xlfn.IFS(T7="Han sido buenas (me brindaron nuevos conocimientos para cumplir mejor con mis labores)",1,T7="Han sido malas (no me brindaron nuevos conocimientos para cumplir mejor con mis labores",0)</f>
        <v>#N/A</v>
      </c>
      <c r="BS7" s="8" t="e" cm="1">
        <f t="array" ref="BS7">_xlfn.IFS(U7="Actualmente considero que no necesito más capacitaciones para desarrollar mis labores de manera eficiente",1,U7="Actualmente considero que necesito más capacitaciones para desarrollar mis labores de manera eficiente",0)</f>
        <v>#N/A</v>
      </c>
      <c r="BT7" s="8" t="e" cm="1">
        <f t="array" ref="BT7">_xlfn.IFS(V7="Pienso que mi desempeño es bueno",1,V7="Pienso que mi desempeño no es ni bueno ni malo (regular)",0.5,V7="Pienso que mi desempeño es malo",0)</f>
        <v>#N/A</v>
      </c>
      <c r="BU7" s="8" t="e" cm="1">
        <f t="array" ref="BU7">_xlfn.IFS(W7="Sí",1,W7="No",0)</f>
        <v>#N/A</v>
      </c>
      <c r="BV7" s="8" t="e" cm="1">
        <f t="array" ref="BV7">_xlfn.IFS(X7="Muy eficiente",1,X7="Regular",0.5,X7="Nada eficiente",0)</f>
        <v>#N/A</v>
      </c>
      <c r="BW7" s="8" t="e" cm="1">
        <f t="array" ref="BW7">_xlfn.IFS(Y7="Los tiempos de respuesta son cortos",1,Y7="Los tiempos de respuesta son regulares (ni largos ni cortos)",0.5,Y7="Los tiempos de respuesta son largos",0)</f>
        <v>#N/A</v>
      </c>
      <c r="BX7" s="8" t="e" cm="1">
        <f t="array" ref="BX7">_xlfn.IFS(Z7="La relación es buena",1,Z7="La relación es regular (ni buena ni mala)",0.5,Z7="La relación es mala",0)</f>
        <v>#N/A</v>
      </c>
      <c r="BY7" s="8" t="e" cm="1">
        <f t="array" ref="BY7">_xlfn.IFS(AA7="Pienso que las cargas de trabajo se distribuyen de manera equitativa dentro de esta dependencia",1,AA7="Pienso que las cargas de trabajo NO se distribuyen de manera equitativa dentro de esta dependencia",0)</f>
        <v>#N/A</v>
      </c>
      <c r="BZ7" s="8" t="e" cm="1">
        <f t="array" ref="BZ7">_xlfn.IFS(AB7="Sí",1,AB7="No",0)</f>
        <v>#N/A</v>
      </c>
      <c r="CA7" s="8" t="e" cm="1">
        <f t="array" ref="CA7">_xlfn.IFS(AC7="Las atiende una persona diferente a a la que atiende los trámites presenciales en ventanilla",1,AC7="Las atiende la misma persona que atiende los trámites presenciales en ventanilla",0)</f>
        <v>#N/A</v>
      </c>
      <c r="CB7" s="8" t="e" cm="1">
        <f t="array" ref="CB7">_xlfn.IFS(AD7="Siguen un proceso diferente al de una solicitud presencial en ventanilla",1,AD7="Siguen el mismo proceso que el de una solicitud presencial en ventanilla",0)</f>
        <v>#N/A</v>
      </c>
      <c r="CC7" s="8" t="e" cm="1">
        <f t="array" ref="CC7">_xlfn.IFS(AE7="Sí",1,AE7="No",0)</f>
        <v>#N/A</v>
      </c>
      <c r="CD7" s="8" t="e" cm="1">
        <f t="array" ref="CD7">_xlfn.IFS(AF7="Sí",1,AF7="No",0)</f>
        <v>#N/A</v>
      </c>
      <c r="CE7" s="8" t="e" cm="1">
        <f t="array" ref="CE7">_xlfn.IFS(AG7="Sí",1,AG7="No",0)</f>
        <v>#N/A</v>
      </c>
      <c r="CF7" s="8" t="e" cm="1">
        <f t="array" ref="CF7">_xlfn.IFS(AH7="Sí",1,AH7="No",0)</f>
        <v>#N/A</v>
      </c>
      <c r="CG7" s="8" t="e" cm="1">
        <f t="array" ref="CG7">_xlfn.IFS(AI7="El horario es adecuado",1,AI7="El horario debería ampliarse",0)</f>
        <v>#N/A</v>
      </c>
      <c r="CH7" s="8" t="e" cm="1">
        <f t="array" ref="CH7">_xlfn.IFS(AJ7="Es un buen ambiente de trabajo",1,AJ7="Es un mal ambiente de trabajo",0)</f>
        <v>#N/A</v>
      </c>
      <c r="CI7" s="8" t="e" cm="1">
        <f t="array" ref="CI7">_xlfn.IFS(AK7="Mi jefe/jefa es muy abierto (a) y nos escucha para identificar las necesidades y áreas de mejora de la dependencia",1,AK7="Mi jefe/jefa NO es muy abierto (a) y NO nos escucha para identificar las necesidades y áreas de mejora de la dependencia",0)</f>
        <v>#N/A</v>
      </c>
      <c r="CJ7" s="8" t="e" cm="1">
        <f t="array" ref="CJ7">_xlfn.IFS(AL7="De acuerdo",0,AL7="Ni de acuerdo ni en desacuerdo",0.5,AL7="En desacuerdo",1)</f>
        <v>#N/A</v>
      </c>
      <c r="CK7" s="8" t="e" cm="1">
        <f t="array" ref="CK7">_xlfn.IFS(AM7="De acuerdo",1,AM7="Ni de acuerdo ni en desacuerdo",0.5,AM7="En desacuerdo",0)</f>
        <v>#N/A</v>
      </c>
      <c r="CL7" s="8" t="e" cm="1">
        <f t="array" ref="CL7">_xlfn.IFS(AN7="De acuerdo",1,AN7="Ni de acuerdo ni en desacuerdo",0.5,AN7="En desacuerdo",0)</f>
        <v>#N/A</v>
      </c>
      <c r="CM7" s="8" t="e" cm="1">
        <f t="array" ref="CM7">_xlfn.IFS(AO7="De acuerdo",0,AO7="Ni de acuerdo ni en desacuerdo",0.5,AO7="En desacuerdo",1)</f>
        <v>#N/A</v>
      </c>
      <c r="CN7" s="8" t="e" cm="1">
        <f t="array" ref="CN7">_xlfn.IFS(AP7="De acuerdo",0,AP7="Ni de acuerdo ni en desacuerdo",0.5,AP7="En desacuerdo",1)</f>
        <v>#N/A</v>
      </c>
      <c r="CO7" s="8" t="e" cm="1">
        <f t="array" ref="CO7">_xlfn.IFS(AQ7="De acuerdo",1,AQ7="Ni de acuerdo ni en desacuerdo",0.5,AQ7="En desacuerdo",0)</f>
        <v>#N/A</v>
      </c>
      <c r="CP7" s="8" t="e" cm="1">
        <f t="array" ref="CP7">_xlfn.IFS(AR7="De acuerdo",1,AR7="Ni de acuerdo ni en desacuerdo",0.5,AR7="En desacuerdo",0)</f>
        <v>#N/A</v>
      </c>
      <c r="CQ7" s="8" t="e" cm="1">
        <f t="array" ref="CQ7">_xlfn.IFS(AS7="De acuerdo",0,AS7="Ni de acuerdo ni en desacuerdo",0.5,AS7="En desacuerdo",1)</f>
        <v>#N/A</v>
      </c>
      <c r="CR7" s="8" t="e" cm="1">
        <f t="array" ref="CR7">_xlfn.IFS(AT7="De acuerdo",0,AT7="Ni de acuerdo ni en desacuerdo",0.5,AT7="En desacuerdo",1)</f>
        <v>#N/A</v>
      </c>
      <c r="CS7" s="8" t="e" cm="1">
        <f t="array" ref="CS7">_xlfn.IFS(AU7="De acuerdo",0,AU7="Ni de acuerdo ni en desacuerdo",0.5,AU7="En desacuerdo",1)</f>
        <v>#N/A</v>
      </c>
      <c r="CT7" s="25" t="e" cm="1">
        <f t="array" ref="CT7">_xlfn.IFS(AV7="De acuerdo",1,AV7="Ni de acuerdo ni en desacuerdo",0.5,AV7="En desacuerdo",0)</f>
        <v>#N/A</v>
      </c>
      <c r="CU7" s="8" t="e" cm="1">
        <f t="array" ref="CU7">_xlfn.IFS(AW7="De acuerdo",0,AW7="Ni de acuerdo ni en desacuerdo",0.5,AW7="En desacuerdo",1)</f>
        <v>#N/A</v>
      </c>
    </row>
    <row r="8" spans="1:99" x14ac:dyDescent="0.2">
      <c r="A8" s="64">
        <v>114473217698</v>
      </c>
      <c r="B8" s="24" t="s">
        <v>267</v>
      </c>
      <c r="C8" s="24" t="s">
        <v>116</v>
      </c>
      <c r="D8" s="24" t="s">
        <v>86</v>
      </c>
      <c r="E8" s="24" t="s">
        <v>827</v>
      </c>
      <c r="F8" s="24" t="s">
        <v>828</v>
      </c>
      <c r="G8" s="24" t="s">
        <v>865</v>
      </c>
      <c r="H8" s="24" t="s">
        <v>85</v>
      </c>
      <c r="I8" s="24" t="s">
        <v>95</v>
      </c>
      <c r="J8" s="24" t="s">
        <v>856</v>
      </c>
      <c r="K8" s="24" t="s">
        <v>831</v>
      </c>
      <c r="L8" s="24" t="s">
        <v>832</v>
      </c>
      <c r="M8" s="24" t="s">
        <v>85</v>
      </c>
      <c r="N8" s="24" t="s">
        <v>86</v>
      </c>
      <c r="O8" s="24" t="s">
        <v>163</v>
      </c>
      <c r="P8" s="24" t="s">
        <v>85</v>
      </c>
      <c r="Q8" s="24" t="s">
        <v>86</v>
      </c>
      <c r="R8" s="24" t="s">
        <v>163</v>
      </c>
      <c r="S8" s="24" t="s">
        <v>86</v>
      </c>
      <c r="T8" s="24" t="s">
        <v>858</v>
      </c>
      <c r="U8" s="24" t="s">
        <v>859</v>
      </c>
      <c r="V8" s="24" t="s">
        <v>836</v>
      </c>
      <c r="W8" s="24"/>
      <c r="X8" s="24" t="s">
        <v>183</v>
      </c>
      <c r="Y8" s="24" t="s">
        <v>861</v>
      </c>
      <c r="Z8" s="24" t="s">
        <v>839</v>
      </c>
      <c r="AA8" s="24" t="s">
        <v>863</v>
      </c>
      <c r="AB8" s="24" t="s">
        <v>86</v>
      </c>
      <c r="AC8" s="24" t="s">
        <v>841</v>
      </c>
      <c r="AD8" s="24" t="s">
        <v>842</v>
      </c>
      <c r="AE8" s="24" t="s">
        <v>86</v>
      </c>
      <c r="AF8" s="24" t="s">
        <v>86</v>
      </c>
      <c r="AG8" s="24" t="s">
        <v>86</v>
      </c>
      <c r="AH8" s="24" t="s">
        <v>86</v>
      </c>
      <c r="AI8" s="24" t="s">
        <v>843</v>
      </c>
      <c r="AJ8" s="24" t="s">
        <v>844</v>
      </c>
      <c r="AK8" s="24" t="s">
        <v>845</v>
      </c>
      <c r="AL8" s="24" t="s">
        <v>847</v>
      </c>
      <c r="AM8" s="24" t="s">
        <v>847</v>
      </c>
      <c r="AN8" s="24" t="s">
        <v>870</v>
      </c>
      <c r="AO8" s="24" t="s">
        <v>848</v>
      </c>
      <c r="AP8" s="24" t="s">
        <v>870</v>
      </c>
      <c r="AQ8" s="24" t="s">
        <v>847</v>
      </c>
      <c r="AR8" s="24" t="s">
        <v>847</v>
      </c>
      <c r="AS8" s="24" t="s">
        <v>847</v>
      </c>
      <c r="AT8" s="24" t="s">
        <v>870</v>
      </c>
      <c r="AU8" s="24" t="s">
        <v>848</v>
      </c>
      <c r="AV8" s="24" t="s">
        <v>847</v>
      </c>
      <c r="AW8" s="24" t="s">
        <v>848</v>
      </c>
      <c r="AY8" s="17">
        <v>114473217698</v>
      </c>
      <c r="AZ8" s="24" t="s">
        <v>267</v>
      </c>
      <c r="BA8" s="8" cm="1">
        <f t="array" ref="BA8">_xlfn.IFS(C8="Mucho",1,C8="Más o menos",0.5,C8="Nada",0)</f>
        <v>1</v>
      </c>
      <c r="BB8" s="8" cm="1">
        <f t="array" ref="BB8">_xlfn.IFS(D8="No",1,D8="No estoy segura/seguro",0.5,D8="Sí",0)</f>
        <v>1</v>
      </c>
      <c r="BC8" s="8" cm="1">
        <f t="array" ref="BC8">_xlfn.IFS(E8="Es poco",1,E8="Es normal (ni mucho ni poco)",0.5,E8="Es mucho",0)</f>
        <v>0.5</v>
      </c>
      <c r="BD8" s="8" cm="1">
        <f t="array" ref="BD8">_xlfn.IFS(F8="Son pocos",1,F8="Son los necesarios (ni muchos ni pocos)",0.5,F8="Son muchos",0)</f>
        <v>0.5</v>
      </c>
      <c r="BE8" s="8" cm="1">
        <f t="array" ref="BE8">_xlfn.IFS(G8="Es económico",1,G8="Es justo (ni mucho ni poco)",0.5,G8="Es caro",0)</f>
        <v>0</v>
      </c>
      <c r="BF8" s="8" cm="1">
        <f t="array" ref="BF8">_xlfn.IFS(H8="No",1,H8="Sí",0)</f>
        <v>0</v>
      </c>
      <c r="BG8" s="8" cm="1">
        <f t="array" ref="BG8">_xlfn.IFS(I8="Sí",1,I8="No sé",0.5,I8="No",0)</f>
        <v>0.5</v>
      </c>
      <c r="BH8" s="8" cm="1">
        <f t="array" ref="BH8">_xlfn.IFS(J8="El número de personal para atender los trámites en esta dependencia es suficiente",1,J8="Necesitamos más personal para atender los trámites en esta dependencia",0)</f>
        <v>0</v>
      </c>
      <c r="BI8" s="8" cm="1">
        <f t="array" ref="BI8">_xlfn.IFS(K8="Sí existe una área específica para brindar información y atender dudas",1,K8="No, es la misma ventanilla donde se realizan los trámites",0)</f>
        <v>1</v>
      </c>
      <c r="BJ8" s="8" cm="1">
        <f t="array" ref="BJ8">_xlfn.IFS(L8="El mayor número de personas llega a esta oficina conociendo cuáles son los costos, requisitos y tiempos para realizar su trámite",1,L8="El mayor número de personas llega a esta oficina sin conocer cuáles son los costos, requisitos y tiempos para realizar su trámite",0)</f>
        <v>0</v>
      </c>
      <c r="BK8" s="8" cm="1">
        <f t="array" ref="BK8">_xlfn.IFS(M8="Sí",1,M8="No",0)</f>
        <v>1</v>
      </c>
      <c r="BL8" s="8" cm="1">
        <f t="array" ref="BL8">_xlfn.IFS(N8="Sí",1,N8="No recuerdo",0.5,N8="No",0)</f>
        <v>0</v>
      </c>
      <c r="BM8" s="8" cm="1">
        <f t="array" ref="BM8">_xlfn.IFS(O8="Sí",1,O8="No recuerdo",0.5,O8="No",0)</f>
        <v>0.5</v>
      </c>
      <c r="BN8" s="8" cm="1">
        <f t="array" ref="BN8">_xlfn.IFS(P8="Sí",1,P8="No recuerdo",0.5,P8="No",0)</f>
        <v>1</v>
      </c>
      <c r="BO8" s="8" cm="1">
        <f t="array" ref="BO8">_xlfn.IFS(Q8="Sí",1,Q8="No recuerdo",0.5,Q8="No",0)</f>
        <v>0</v>
      </c>
      <c r="BP8" s="8" cm="1">
        <f t="array" ref="BP8">_xlfn.IFS(R8="Sí",1,R8="No recuerdo",0.5,R8="No",0)</f>
        <v>0.5</v>
      </c>
      <c r="BQ8" s="8" cm="1">
        <f t="array" ref="BQ8">_xlfn.IFS(S8="Sí",1,S8="No recuerdo",0.5,S8="No",0)</f>
        <v>0</v>
      </c>
      <c r="BR8" s="8">
        <v>0</v>
      </c>
      <c r="BS8" s="8" cm="1">
        <f t="array" ref="BS8">_xlfn.IFS(U8="Actualmente considero que no necesito más capacitaciones para desarrollar mis labores de manera eficiente",1,U8="Actualmente considero que necesito más capacitaciones para desarrollar mis labores de manera eficiente",0)</f>
        <v>0</v>
      </c>
      <c r="BT8" s="8" cm="1">
        <f t="array" ref="BT8">_xlfn.IFS(V8="Pienso que mi desempeño es bueno",1,V8="Pienso que mi desempeño no es ni bueno ni malo (regular)",0.5,V8="Pienso que mi desempeño es malo",0)</f>
        <v>1</v>
      </c>
      <c r="BU8" s="8">
        <v>0</v>
      </c>
      <c r="BV8" s="8" cm="1">
        <f t="array" ref="BV8">_xlfn.IFS(X8="Muy eficiente",1,X8="Regular",0.5,X8="Nada eficiente",0)</f>
        <v>0.5</v>
      </c>
      <c r="BW8" s="8" cm="1">
        <f t="array" ref="BW8">_xlfn.IFS(Y8="Los tiempos de respuesta son cortos",1,Y8="Los tiempos de respuesta son regulares (ni largos ni cortos)",0.5,Y8="Los tiempos de respuesta son largos",0)</f>
        <v>0.5</v>
      </c>
      <c r="BX8" s="8" cm="1">
        <f t="array" ref="BX8">_xlfn.IFS(Z8="La relación es buena",1,Z8="La relación es regular (ni buena ni mala)",0.5,Z8="La relación es mala",0)</f>
        <v>1</v>
      </c>
      <c r="BY8" s="8" cm="1">
        <f t="array" ref="BY8">_xlfn.IFS(AA8="Pienso que las cargas de trabajo se distribuyen de manera equitativa dentro de esta dependencia",1,AA8="Pienso que las cargas de trabajo NO se distribuyen de manera equitativa dentro de esta dependencia",0)</f>
        <v>0</v>
      </c>
      <c r="BZ8" s="8" cm="1">
        <f t="array" ref="BZ8">_xlfn.IFS(AB8="Sí",1,AB8="No",0)</f>
        <v>0</v>
      </c>
      <c r="CA8" s="8" cm="1">
        <f t="array" ref="CA8">_xlfn.IFS(AC8="Las atiende una persona diferente a a la que atiende los trámites presenciales en ventanilla",1,AC8="Las atiende la misma persona que atiende los trámites presenciales en ventanilla",0)</f>
        <v>1</v>
      </c>
      <c r="CB8" s="8" cm="1">
        <f t="array" ref="CB8">_xlfn.IFS(AD8="Siguen un proceso diferente al de una solicitud presencial en ventanilla",1,AD8="Siguen el mismo proceso que el de una solicitud presencial en ventanilla",0)</f>
        <v>0</v>
      </c>
      <c r="CC8" s="8" cm="1">
        <f t="array" ref="CC8">_xlfn.IFS(AE8="Sí",1,AE8="No",0)</f>
        <v>0</v>
      </c>
      <c r="CD8" s="8" cm="1">
        <f t="array" ref="CD8">_xlfn.IFS(AF8="Sí",1,AF8="No",0)</f>
        <v>0</v>
      </c>
      <c r="CE8" s="8" cm="1">
        <f t="array" ref="CE8">_xlfn.IFS(AG8="Sí",1,AG8="No",0)</f>
        <v>0</v>
      </c>
      <c r="CF8" s="8" cm="1">
        <f t="array" ref="CF8">_xlfn.IFS(AH8="Sí",1,AH8="No",0)</f>
        <v>0</v>
      </c>
      <c r="CG8" s="8" cm="1">
        <f t="array" ref="CG8">_xlfn.IFS(AI8="El horario es adecuado",1,AI8="El horario debería ampliarse",0)</f>
        <v>1</v>
      </c>
      <c r="CH8" s="8" cm="1">
        <f t="array" ref="CH8">_xlfn.IFS(AJ8="Es un buen ambiente de trabajo",1,AJ8="Es un mal ambiente de trabajo",0)</f>
        <v>1</v>
      </c>
      <c r="CI8" s="8" cm="1">
        <f t="array" ref="CI8">_xlfn.IFS(AK8="Mi jefe/jefa es muy abierto (a) y nos escucha para identificar las necesidades y áreas de mejora de la dependencia",1,AK8="Mi jefe/jefa NO es muy abierto (a) y NO nos escucha para identificar las necesidades y áreas de mejora de la dependencia",0)</f>
        <v>1</v>
      </c>
      <c r="CJ8" s="8" cm="1">
        <f t="array" ref="CJ8">_xlfn.IFS(AL8="De acuerdo",0,AL8="Ni de acuerdo ni en desacuerdo",0.5,AL8="En desacuerdo",1)</f>
        <v>0</v>
      </c>
      <c r="CK8" s="8" cm="1">
        <f t="array" ref="CK8">_xlfn.IFS(AM8="De acuerdo",1,AM8="Ni de acuerdo ni en desacuerdo",0.5,AM8="En desacuerdo",0)</f>
        <v>1</v>
      </c>
      <c r="CL8" s="8" cm="1">
        <f t="array" ref="CL8">_xlfn.IFS(AN8="De acuerdo",1,AN8="Ni de acuerdo ni en desacuerdo",0.5,AN8="En desacuerdo",0)</f>
        <v>0.5</v>
      </c>
      <c r="CM8" s="8" cm="1">
        <f t="array" ref="CM8">_xlfn.IFS(AO8="De acuerdo",0,AO8="Ni de acuerdo ni en desacuerdo",0.5,AO8="En desacuerdo",1)</f>
        <v>1</v>
      </c>
      <c r="CN8" s="8" cm="1">
        <f t="array" ref="CN8">_xlfn.IFS(AP8="De acuerdo",0,AP8="Ni de acuerdo ni en desacuerdo",0.5,AP8="En desacuerdo",1)</f>
        <v>0.5</v>
      </c>
      <c r="CO8" s="8" cm="1">
        <f t="array" ref="CO8">_xlfn.IFS(AQ8="De acuerdo",1,AQ8="Ni de acuerdo ni en desacuerdo",0.5,AQ8="En desacuerdo",0)</f>
        <v>1</v>
      </c>
      <c r="CP8" s="8" cm="1">
        <f t="array" ref="CP8">_xlfn.IFS(AR8="De acuerdo",1,AR8="Ni de acuerdo ni en desacuerdo",0.5,AR8="En desacuerdo",0)</f>
        <v>1</v>
      </c>
      <c r="CQ8" s="8" cm="1">
        <f t="array" ref="CQ8">_xlfn.IFS(AS8="De acuerdo",0,AS8="Ni de acuerdo ni en desacuerdo",0.5,AS8="En desacuerdo",1)</f>
        <v>0</v>
      </c>
      <c r="CR8" s="8" cm="1">
        <f t="array" ref="CR8">_xlfn.IFS(AT8="De acuerdo",0,AT8="Ni de acuerdo ni en desacuerdo",0.5,AT8="En desacuerdo",1)</f>
        <v>0.5</v>
      </c>
      <c r="CS8" s="8" cm="1">
        <f t="array" ref="CS8">_xlfn.IFS(AU8="De acuerdo",0,AU8="Ni de acuerdo ni en desacuerdo",0.5,AU8="En desacuerdo",1)</f>
        <v>1</v>
      </c>
      <c r="CT8" s="25" cm="1">
        <f t="array" ref="CT8">_xlfn.IFS(AV8="De acuerdo",1,AV8="Ni de acuerdo ni en desacuerdo",0.5,AV8="En desacuerdo",0)</f>
        <v>1</v>
      </c>
      <c r="CU8" s="8" cm="1">
        <f t="array" ref="CU8">_xlfn.IFS(AW8="De acuerdo",0,AW8="Ni de acuerdo ni en desacuerdo",0.5,AW8="En desacuerdo",1)</f>
        <v>1</v>
      </c>
    </row>
    <row r="9" spans="1:99" x14ac:dyDescent="0.2">
      <c r="A9" s="64">
        <v>114471641156</v>
      </c>
      <c r="B9" s="24" t="s">
        <v>11</v>
      </c>
      <c r="C9" s="24" t="s">
        <v>116</v>
      </c>
      <c r="D9" s="24" t="s">
        <v>86</v>
      </c>
      <c r="E9" s="24" t="s">
        <v>827</v>
      </c>
      <c r="F9" s="24" t="s">
        <v>828</v>
      </c>
      <c r="G9" s="24" t="s">
        <v>829</v>
      </c>
      <c r="H9" s="24" t="s">
        <v>86</v>
      </c>
      <c r="I9" s="24" t="s">
        <v>86</v>
      </c>
      <c r="J9" s="24" t="s">
        <v>830</v>
      </c>
      <c r="K9" s="24" t="s">
        <v>883</v>
      </c>
      <c r="L9" s="24" t="s">
        <v>832</v>
      </c>
      <c r="M9" s="24" t="s">
        <v>86</v>
      </c>
      <c r="N9" s="24"/>
      <c r="O9" s="24"/>
      <c r="P9" s="24"/>
      <c r="Q9" s="24"/>
      <c r="R9" s="24"/>
      <c r="S9" s="24"/>
      <c r="T9" s="24"/>
      <c r="U9" s="24" t="s">
        <v>859</v>
      </c>
      <c r="V9" s="24" t="s">
        <v>836</v>
      </c>
      <c r="W9" s="24"/>
      <c r="X9" s="24" t="s">
        <v>837</v>
      </c>
      <c r="Y9" s="24" t="s">
        <v>861</v>
      </c>
      <c r="Z9" s="24" t="s">
        <v>862</v>
      </c>
      <c r="AA9" s="24" t="s">
        <v>840</v>
      </c>
      <c r="AB9" s="24" t="s">
        <v>86</v>
      </c>
      <c r="AC9" s="24" t="s">
        <v>869</v>
      </c>
      <c r="AD9" s="24" t="s">
        <v>842</v>
      </c>
      <c r="AE9" s="24" t="s">
        <v>86</v>
      </c>
      <c r="AF9" s="24" t="s">
        <v>86</v>
      </c>
      <c r="AG9" s="24" t="s">
        <v>86</v>
      </c>
      <c r="AH9" s="24" t="s">
        <v>85</v>
      </c>
      <c r="AI9" s="24" t="s">
        <v>843</v>
      </c>
      <c r="AJ9" s="24" t="s">
        <v>844</v>
      </c>
      <c r="AK9" s="24" t="s">
        <v>845</v>
      </c>
      <c r="AL9" s="24" t="s">
        <v>848</v>
      </c>
      <c r="AM9" s="24" t="s">
        <v>847</v>
      </c>
      <c r="AN9" s="24" t="s">
        <v>847</v>
      </c>
      <c r="AO9" s="24" t="s">
        <v>848</v>
      </c>
      <c r="AP9" s="24" t="s">
        <v>847</v>
      </c>
      <c r="AQ9" s="24" t="s">
        <v>847</v>
      </c>
      <c r="AR9" s="24" t="s">
        <v>847</v>
      </c>
      <c r="AS9" s="24" t="s">
        <v>847</v>
      </c>
      <c r="AT9" s="24" t="s">
        <v>847</v>
      </c>
      <c r="AU9" s="24" t="s">
        <v>848</v>
      </c>
      <c r="AV9" s="24" t="s">
        <v>847</v>
      </c>
      <c r="AW9" s="24" t="s">
        <v>848</v>
      </c>
      <c r="AY9" s="17">
        <v>114471641156</v>
      </c>
      <c r="AZ9" s="24" t="s">
        <v>11</v>
      </c>
      <c r="BA9" s="8" cm="1">
        <f t="array" ref="BA9">_xlfn.IFS(C9="Mucho",1,C9="Más o menos",0.5,C9="Nada",0)</f>
        <v>1</v>
      </c>
      <c r="BB9" s="8" cm="1">
        <f t="array" ref="BB9">_xlfn.IFS(D9="No",1,D9="No estoy segura/seguro",0.5,D9="Sí",0)</f>
        <v>1</v>
      </c>
      <c r="BC9" s="8" cm="1">
        <f t="array" ref="BC9">_xlfn.IFS(E9="Es poco",1,E9="Es normal (ni mucho ni poco)",0.5,E9="Es mucho",0)</f>
        <v>0.5</v>
      </c>
      <c r="BD9" s="8" cm="1">
        <f t="array" ref="BD9">_xlfn.IFS(F9="Son pocos",1,F9="Son los necesarios (ni muchos ni pocos)",0.5,F9="Son muchos",0)</f>
        <v>0.5</v>
      </c>
      <c r="BE9" s="8" cm="1">
        <f t="array" ref="BE9">_xlfn.IFS(G9="Es económico",1,G9="Es justo (ni mucho ni poco)",0.5,G9="Es caro",0)</f>
        <v>0.5</v>
      </c>
      <c r="BF9" s="8" cm="1">
        <f t="array" ref="BF9">_xlfn.IFS(H9="No",1,H9="Sí",0)</f>
        <v>1</v>
      </c>
      <c r="BG9" s="8" cm="1">
        <f t="array" ref="BG9">_xlfn.IFS(I9="Sí",1,I9="No sé",0.5,I9="No",0)</f>
        <v>0</v>
      </c>
      <c r="BH9" s="8" cm="1">
        <f t="array" ref="BH9">_xlfn.IFS(J9="El número de personal para atender los trámites en esta dependencia es suficiente",1,J9="Necesitamos más personal para atender los trámites en esta dependencia",0)</f>
        <v>1</v>
      </c>
      <c r="BI9" s="8" cm="1">
        <f t="array" ref="BI9">_xlfn.IFS(K9="Sí existe una área específica para brindar información y atender dudas",1,K9="No, es la misma ventanilla donde se realizan los trámites",0)</f>
        <v>0</v>
      </c>
      <c r="BJ9" s="8" cm="1">
        <f t="array" ref="BJ9">_xlfn.IFS(L9="El mayor número de personas llega a esta oficina conociendo cuáles son los costos, requisitos y tiempos para realizar su trámite",1,L9="El mayor número de personas llega a esta oficina sin conocer cuáles son los costos, requisitos y tiempos para realizar su trámite",0)</f>
        <v>0</v>
      </c>
      <c r="BK9" s="8" cm="1">
        <f t="array" ref="BK9">_xlfn.IFS(M9="Sí",1,M9="No",0)</f>
        <v>0</v>
      </c>
      <c r="BL9" s="8" t="e" cm="1">
        <f t="array" ref="BL9">_xlfn.IFS(N9="Sí",1,N9="No recuerdo",0.5,N9="No",0)</f>
        <v>#N/A</v>
      </c>
      <c r="BM9" s="8" t="e" cm="1">
        <f t="array" ref="BM9">_xlfn.IFS(O9="Sí",1,O9="No recuerdo",0.5,O9="No",0)</f>
        <v>#N/A</v>
      </c>
      <c r="BN9" s="8" t="e" cm="1">
        <f t="array" ref="BN9">_xlfn.IFS(P9="Sí",1,P9="No recuerdo",0.5,P9="No",0)</f>
        <v>#N/A</v>
      </c>
      <c r="BO9" s="8" t="e" cm="1">
        <f t="array" ref="BO9">_xlfn.IFS(Q9="Sí",1,Q9="No recuerdo",0.5,Q9="No",0)</f>
        <v>#N/A</v>
      </c>
      <c r="BP9" s="8" t="e" cm="1">
        <f t="array" ref="BP9">_xlfn.IFS(R9="Sí",1,R9="No recuerdo",0.5,R9="No",0)</f>
        <v>#N/A</v>
      </c>
      <c r="BQ9" s="8" t="e" cm="1">
        <f t="array" ref="BQ9">_xlfn.IFS(S9="Sí",1,S9="No recuerdo",0.5,S9="No",0)</f>
        <v>#N/A</v>
      </c>
      <c r="BR9" s="8" t="e" cm="1">
        <f t="array" ref="BR9">_xlfn.IFS(T9="Han sido buenas (me brindaron nuevos conocimientos para cumplir mejor con mis labores)",1,T9="Han sido malas (no me brindaron nuevos conocimientos para cumplir mejor con mis labores",0)</f>
        <v>#N/A</v>
      </c>
      <c r="BS9" s="8" cm="1">
        <f t="array" ref="BS9">_xlfn.IFS(U9="Actualmente considero que no necesito más capacitaciones para desarrollar mis labores de manera eficiente",1,U9="Actualmente considero que necesito más capacitaciones para desarrollar mis labores de manera eficiente",0)</f>
        <v>0</v>
      </c>
      <c r="BT9" s="8" cm="1">
        <f t="array" ref="BT9">_xlfn.IFS(V9="Pienso que mi desempeño es bueno",1,V9="Pienso que mi desempeño no es ni bueno ni malo (regular)",0.5,V9="Pienso que mi desempeño es malo",0)</f>
        <v>1</v>
      </c>
      <c r="BU9" s="8" t="e" cm="1">
        <f t="array" ref="BU9">_xlfn.IFS(W9="Sí",1,W9="No",0)</f>
        <v>#N/A</v>
      </c>
      <c r="BV9" s="8" cm="1">
        <f t="array" ref="BV9">_xlfn.IFS(X9="Muy eficiente",1,X9="Regular",0.5,X9="Nada eficiente",0)</f>
        <v>1</v>
      </c>
      <c r="BW9" s="8" cm="1">
        <f t="array" ref="BW9">_xlfn.IFS(Y9="Los tiempos de respuesta son cortos",1,Y9="Los tiempos de respuesta son regulares (ni largos ni cortos)",0.5,Y9="Los tiempos de respuesta son largos",0)</f>
        <v>0.5</v>
      </c>
      <c r="BX9" s="8" cm="1">
        <f t="array" ref="BX9">_xlfn.IFS(Z9="La relación es buena",1,Z9="La relación es regular (ni buena ni mala)",0.5,Z9="La relación es mala",0)</f>
        <v>0.5</v>
      </c>
      <c r="BY9" s="8" cm="1">
        <f t="array" ref="BY9">_xlfn.IFS(AA9="Pienso que las cargas de trabajo se distribuyen de manera equitativa dentro de esta dependencia",1,AA9="Pienso que las cargas de trabajo NO se distribuyen de manera equitativa dentro de esta dependencia",0)</f>
        <v>1</v>
      </c>
      <c r="BZ9" s="8" cm="1">
        <f t="array" ref="BZ9">_xlfn.IFS(AB9="Sí",1,AB9="No",0)</f>
        <v>0</v>
      </c>
      <c r="CA9" s="8" cm="1">
        <f t="array" ref="CA9">_xlfn.IFS(AC9="Las atiende una persona diferente a a la que atiende los trámites presenciales en ventanilla",1,AC9="Las atiende la misma persona que atiende los trámites presenciales en ventanilla",0)</f>
        <v>0</v>
      </c>
      <c r="CB9" s="8" cm="1">
        <f t="array" ref="CB9">_xlfn.IFS(AD9="Siguen un proceso diferente al de una solicitud presencial en ventanilla",1,AD9="Siguen el mismo proceso que el de una solicitud presencial en ventanilla",0)</f>
        <v>0</v>
      </c>
      <c r="CC9" s="8" cm="1">
        <f t="array" ref="CC9">_xlfn.IFS(AE9="Sí",1,AE9="No",0)</f>
        <v>0</v>
      </c>
      <c r="CD9" s="8" cm="1">
        <f t="array" ref="CD9">_xlfn.IFS(AF9="Sí",1,AF9="No",0)</f>
        <v>0</v>
      </c>
      <c r="CE9" s="8" cm="1">
        <f t="array" ref="CE9">_xlfn.IFS(AG9="Sí",1,AG9="No",0)</f>
        <v>0</v>
      </c>
      <c r="CF9" s="8" cm="1">
        <f t="array" ref="CF9">_xlfn.IFS(AH9="Sí",1,AH9="No",0)</f>
        <v>1</v>
      </c>
      <c r="CG9" s="8" cm="1">
        <f t="array" ref="CG9">_xlfn.IFS(AI9="El horario es adecuado",1,AI9="El horario debería ampliarse",0)</f>
        <v>1</v>
      </c>
      <c r="CH9" s="8" cm="1">
        <f t="array" ref="CH9">_xlfn.IFS(AJ9="Es un buen ambiente de trabajo",1,AJ9="Es un mal ambiente de trabajo",0)</f>
        <v>1</v>
      </c>
      <c r="CI9" s="8" cm="1">
        <f t="array" ref="CI9">_xlfn.IFS(AK9="Mi jefe/jefa es muy abierto (a) y nos escucha para identificar las necesidades y áreas de mejora de la dependencia",1,AK9="Mi jefe/jefa NO es muy abierto (a) y NO nos escucha para identificar las necesidades y áreas de mejora de la dependencia",0)</f>
        <v>1</v>
      </c>
      <c r="CJ9" s="8" cm="1">
        <f t="array" ref="CJ9">_xlfn.IFS(AL9="De acuerdo",0,AL9="Ni de acuerdo ni en desacuerdo",0.5,AL9="En desacuerdo",1)</f>
        <v>1</v>
      </c>
      <c r="CK9" s="8" cm="1">
        <f t="array" ref="CK9">_xlfn.IFS(AM9="De acuerdo",1,AM9="Ni de acuerdo ni en desacuerdo",0.5,AM9="En desacuerdo",0)</f>
        <v>1</v>
      </c>
      <c r="CL9" s="8" cm="1">
        <f t="array" ref="CL9">_xlfn.IFS(AN9="De acuerdo",1,AN9="Ni de acuerdo ni en desacuerdo",0.5,AN9="En desacuerdo",0)</f>
        <v>1</v>
      </c>
      <c r="CM9" s="8" cm="1">
        <f t="array" ref="CM9">_xlfn.IFS(AO9="De acuerdo",0,AO9="Ni de acuerdo ni en desacuerdo",0.5,AO9="En desacuerdo",1)</f>
        <v>1</v>
      </c>
      <c r="CN9" s="8" cm="1">
        <f t="array" ref="CN9">_xlfn.IFS(AP9="De acuerdo",0,AP9="Ni de acuerdo ni en desacuerdo",0.5,AP9="En desacuerdo",1)</f>
        <v>0</v>
      </c>
      <c r="CO9" s="8" cm="1">
        <f t="array" ref="CO9">_xlfn.IFS(AQ9="De acuerdo",1,AQ9="Ni de acuerdo ni en desacuerdo",0.5,AQ9="En desacuerdo",0)</f>
        <v>1</v>
      </c>
      <c r="CP9" s="8" cm="1">
        <f t="array" ref="CP9">_xlfn.IFS(AR9="De acuerdo",1,AR9="Ni de acuerdo ni en desacuerdo",0.5,AR9="En desacuerdo",0)</f>
        <v>1</v>
      </c>
      <c r="CQ9" s="8" cm="1">
        <f t="array" ref="CQ9">_xlfn.IFS(AS9="De acuerdo",0,AS9="Ni de acuerdo ni en desacuerdo",0.5,AS9="En desacuerdo",1)</f>
        <v>0</v>
      </c>
      <c r="CR9" s="8" cm="1">
        <f t="array" ref="CR9">_xlfn.IFS(AT9="De acuerdo",0,AT9="Ni de acuerdo ni en desacuerdo",0.5,AT9="En desacuerdo",1)</f>
        <v>0</v>
      </c>
      <c r="CS9" s="8" cm="1">
        <f t="array" ref="CS9">_xlfn.IFS(AU9="De acuerdo",0,AU9="Ni de acuerdo ni en desacuerdo",0.5,AU9="En desacuerdo",1)</f>
        <v>1</v>
      </c>
      <c r="CT9" s="25" cm="1">
        <f t="array" ref="CT9">_xlfn.IFS(AV9="De acuerdo",1,AV9="Ni de acuerdo ni en desacuerdo",0.5,AV9="En desacuerdo",0)</f>
        <v>1</v>
      </c>
      <c r="CU9" s="8" cm="1">
        <f t="array" ref="CU9">_xlfn.IFS(AW9="De acuerdo",0,AW9="Ni de acuerdo ni en desacuerdo",0.5,AW9="En desacuerdo",1)</f>
        <v>1</v>
      </c>
    </row>
    <row r="10" spans="1:99" x14ac:dyDescent="0.2">
      <c r="A10" s="64">
        <v>114470896228</v>
      </c>
      <c r="B10" s="24" t="s">
        <v>12</v>
      </c>
      <c r="C10" s="24" t="s">
        <v>116</v>
      </c>
      <c r="D10" s="24" t="s">
        <v>86</v>
      </c>
      <c r="E10" s="24" t="s">
        <v>827</v>
      </c>
      <c r="F10" s="24" t="s">
        <v>828</v>
      </c>
      <c r="G10" s="24" t="s">
        <v>829</v>
      </c>
      <c r="H10" s="24" t="s">
        <v>86</v>
      </c>
      <c r="I10" s="24" t="s">
        <v>86</v>
      </c>
      <c r="J10" s="24" t="s">
        <v>856</v>
      </c>
      <c r="K10" s="24" t="s">
        <v>883</v>
      </c>
      <c r="L10" s="24" t="s">
        <v>832</v>
      </c>
      <c r="M10" s="24" t="s">
        <v>85</v>
      </c>
      <c r="N10" s="24" t="s">
        <v>86</v>
      </c>
      <c r="O10" s="24" t="s">
        <v>86</v>
      </c>
      <c r="P10" s="24" t="s">
        <v>85</v>
      </c>
      <c r="Q10" s="24" t="s">
        <v>85</v>
      </c>
      <c r="R10" s="24" t="s">
        <v>86</v>
      </c>
      <c r="S10" s="24" t="s">
        <v>86</v>
      </c>
      <c r="T10" s="24" t="s">
        <v>834</v>
      </c>
      <c r="U10" s="24" t="s">
        <v>859</v>
      </c>
      <c r="V10" s="24" t="s">
        <v>836</v>
      </c>
      <c r="W10" s="24"/>
      <c r="X10" s="24" t="s">
        <v>183</v>
      </c>
      <c r="Y10" s="24" t="s">
        <v>1615</v>
      </c>
      <c r="Z10" s="24" t="s">
        <v>862</v>
      </c>
      <c r="AA10" s="24" t="s">
        <v>863</v>
      </c>
      <c r="AB10" s="24" t="s">
        <v>85</v>
      </c>
      <c r="AC10" s="24" t="s">
        <v>841</v>
      </c>
      <c r="AD10" s="24" t="s">
        <v>842</v>
      </c>
      <c r="AE10" s="24" t="s">
        <v>85</v>
      </c>
      <c r="AF10" s="24" t="s">
        <v>85</v>
      </c>
      <c r="AG10" s="24" t="s">
        <v>86</v>
      </c>
      <c r="AH10" s="24" t="s">
        <v>85</v>
      </c>
      <c r="AI10" s="24" t="s">
        <v>843</v>
      </c>
      <c r="AJ10" s="24" t="s">
        <v>844</v>
      </c>
      <c r="AK10" s="24"/>
      <c r="AL10" s="24" t="s">
        <v>870</v>
      </c>
      <c r="AM10" s="24" t="s">
        <v>847</v>
      </c>
      <c r="AN10" s="24" t="s">
        <v>847</v>
      </c>
      <c r="AO10" s="24" t="s">
        <v>848</v>
      </c>
      <c r="AP10" s="24" t="s">
        <v>870</v>
      </c>
      <c r="AQ10" s="24" t="s">
        <v>870</v>
      </c>
      <c r="AR10" s="24" t="s">
        <v>847</v>
      </c>
      <c r="AS10" s="24" t="s">
        <v>847</v>
      </c>
      <c r="AT10" s="24" t="s">
        <v>847</v>
      </c>
      <c r="AU10" s="24" t="s">
        <v>847</v>
      </c>
      <c r="AV10" s="24" t="s">
        <v>847</v>
      </c>
      <c r="AW10" s="24" t="s">
        <v>848</v>
      </c>
      <c r="AY10" s="17">
        <v>114470896228</v>
      </c>
      <c r="AZ10" s="24" t="s">
        <v>12</v>
      </c>
      <c r="BA10" s="8" cm="1">
        <f t="array" ref="BA10">_xlfn.IFS(C10="Mucho",1,C10="Más o menos",0.5,C10="Nada",0)</f>
        <v>1</v>
      </c>
      <c r="BB10" s="8" cm="1">
        <f t="array" ref="BB10">_xlfn.IFS(D10="No",1,D10="No estoy segura/seguro",0.5,D10="Sí",0)</f>
        <v>1</v>
      </c>
      <c r="BC10" s="8" cm="1">
        <f t="array" ref="BC10">_xlfn.IFS(E10="Es poco",1,E10="Es normal (ni mucho ni poco)",0.5,E10="Es mucho",0)</f>
        <v>0.5</v>
      </c>
      <c r="BD10" s="8" cm="1">
        <f t="array" ref="BD10">_xlfn.IFS(F10="Son pocos",1,F10="Son los necesarios (ni muchos ni pocos)",0.5,F10="Son muchos",0)</f>
        <v>0.5</v>
      </c>
      <c r="BE10" s="8" cm="1">
        <f t="array" ref="BE10">_xlfn.IFS(G10="Es económico",1,G10="Es justo (ni mucho ni poco)",0.5,G10="Es caro",0)</f>
        <v>0.5</v>
      </c>
      <c r="BF10" s="8" cm="1">
        <f t="array" ref="BF10">_xlfn.IFS(H10="No",1,H10="Sí",0)</f>
        <v>1</v>
      </c>
      <c r="BG10" s="8" cm="1">
        <f t="array" ref="BG10">_xlfn.IFS(I10="Sí",1,I10="No sé",0.5,I10="No",0)</f>
        <v>0</v>
      </c>
      <c r="BH10" s="8" cm="1">
        <f t="array" ref="BH10">_xlfn.IFS(J10="El número de personal para atender los trámites en esta dependencia es suficiente",1,J10="Necesitamos más personal para atender los trámites en esta dependencia",0)</f>
        <v>0</v>
      </c>
      <c r="BI10" s="8" cm="1">
        <f t="array" ref="BI10">_xlfn.IFS(K10="Sí existe una área específica para brindar información y atender dudas",1,K10="No, es la misma ventanilla donde se realizan los trámites",0)</f>
        <v>0</v>
      </c>
      <c r="BJ10" s="8" cm="1">
        <f t="array" ref="BJ10">_xlfn.IFS(L10="El mayor número de personas llega a esta oficina conociendo cuáles son los costos, requisitos y tiempos para realizar su trámite",1,L10="El mayor número de personas llega a esta oficina sin conocer cuáles son los costos, requisitos y tiempos para realizar su trámite",0)</f>
        <v>0</v>
      </c>
      <c r="BK10" s="8" cm="1">
        <f t="array" ref="BK10">_xlfn.IFS(M10="Sí",1,M10="No",0)</f>
        <v>1</v>
      </c>
      <c r="BL10" s="8" cm="1">
        <f t="array" ref="BL10">_xlfn.IFS(N10="Sí",1,N10="No recuerdo",0.5,N10="No",0)</f>
        <v>0</v>
      </c>
      <c r="BM10" s="8" cm="1">
        <f t="array" ref="BM10">_xlfn.IFS(O10="Sí",1,O10="No recuerdo",0.5,O10="No",0)</f>
        <v>0</v>
      </c>
      <c r="BN10" s="8" cm="1">
        <f t="array" ref="BN10">_xlfn.IFS(P10="Sí",1,P10="No recuerdo",0.5,P10="No",0)</f>
        <v>1</v>
      </c>
      <c r="BO10" s="8" cm="1">
        <f t="array" ref="BO10">_xlfn.IFS(Q10="Sí",1,Q10="No recuerdo",0.5,Q10="No",0)</f>
        <v>1</v>
      </c>
      <c r="BP10" s="8" cm="1">
        <f t="array" ref="BP10">_xlfn.IFS(R10="Sí",1,R10="No recuerdo",0.5,R10="No",0)</f>
        <v>0</v>
      </c>
      <c r="BQ10" s="8" cm="1">
        <f t="array" ref="BQ10">_xlfn.IFS(S10="Sí",1,S10="No recuerdo",0.5,S10="No",0)</f>
        <v>0</v>
      </c>
      <c r="BR10" s="8" cm="1">
        <f t="array" ref="BR10">_xlfn.IFS(T10="Han sido buenas (me brindaron nuevos conocimientos para cumplir mejor con mis labores)",1,T10="Han sido malas (no me brindaron nuevos conocimientos para cumplir mejor con mis labores",0)</f>
        <v>1</v>
      </c>
      <c r="BS10" s="8" cm="1">
        <f t="array" ref="BS10">_xlfn.IFS(U10="Actualmente considero que no necesito más capacitaciones para desarrollar mis labores de manera eficiente",1,U10="Actualmente considero que necesito más capacitaciones para desarrollar mis labores de manera eficiente",0)</f>
        <v>0</v>
      </c>
      <c r="BT10" s="8" cm="1">
        <f t="array" ref="BT10">_xlfn.IFS(V10="Pienso que mi desempeño es bueno",1,V10="Pienso que mi desempeño no es ni bueno ni malo (regular)",0.5,V10="Pienso que mi desempeño es malo",0)</f>
        <v>1</v>
      </c>
      <c r="BU10" s="8">
        <v>0</v>
      </c>
      <c r="BV10" s="8" cm="1">
        <f t="array" ref="BV10">_xlfn.IFS(X10="Muy eficiente",1,X10="Regular",0.5,X10="Nada eficiente",0)</f>
        <v>0.5</v>
      </c>
      <c r="BW10" s="8" cm="1">
        <f t="array" ref="BW10">_xlfn.IFS(Y10="Los tiempos de respuesta son cortos",1,Y10="Los tiempos de respuesta son regulares (ni largos ni cortos)",0.5,Y10="Los tiempos de respuesta son largos",0)</f>
        <v>0</v>
      </c>
      <c r="BX10" s="8" cm="1">
        <f t="array" ref="BX10">_xlfn.IFS(Z10="La relación es buena",1,Z10="La relación es regular (ni buena ni mala)",0.5,Z10="La relación es mala",0)</f>
        <v>0.5</v>
      </c>
      <c r="BY10" s="8" cm="1">
        <f t="array" ref="BY10">_xlfn.IFS(AA10="Pienso que las cargas de trabajo se distribuyen de manera equitativa dentro de esta dependencia",1,AA10="Pienso que las cargas de trabajo NO se distribuyen de manera equitativa dentro de esta dependencia",0)</f>
        <v>0</v>
      </c>
      <c r="BZ10" s="8" cm="1">
        <f t="array" ref="BZ10">_xlfn.IFS(AB10="Sí",1,AB10="No",0)</f>
        <v>1</v>
      </c>
      <c r="CA10" s="8" cm="1">
        <f t="array" ref="CA10">_xlfn.IFS(AC10="Las atiende una persona diferente a a la que atiende los trámites presenciales en ventanilla",1,AC10="Las atiende la misma persona que atiende los trámites presenciales en ventanilla",0)</f>
        <v>1</v>
      </c>
      <c r="CB10" s="8" cm="1">
        <f t="array" ref="CB10">_xlfn.IFS(AD10="Siguen un proceso diferente al de una solicitud presencial en ventanilla",1,AD10="Siguen el mismo proceso que el de una solicitud presencial en ventanilla",0)</f>
        <v>0</v>
      </c>
      <c r="CC10" s="8" cm="1">
        <f t="array" ref="CC10">_xlfn.IFS(AE10="Sí",1,AE10="No",0)</f>
        <v>1</v>
      </c>
      <c r="CD10" s="8" cm="1">
        <f t="array" ref="CD10">_xlfn.IFS(AF10="Sí",1,AF10="No",0)</f>
        <v>1</v>
      </c>
      <c r="CE10" s="8" cm="1">
        <f t="array" ref="CE10">_xlfn.IFS(AG10="Sí",1,AG10="No",0)</f>
        <v>0</v>
      </c>
      <c r="CF10" s="8" cm="1">
        <f t="array" ref="CF10">_xlfn.IFS(AH10="Sí",1,AH10="No",0)</f>
        <v>1</v>
      </c>
      <c r="CG10" s="8" cm="1">
        <f t="array" ref="CG10">_xlfn.IFS(AI10="El horario es adecuado",1,AI10="El horario debería ampliarse",0)</f>
        <v>1</v>
      </c>
      <c r="CH10" s="8" cm="1">
        <f t="array" ref="CH10">_xlfn.IFS(AJ10="Es un buen ambiente de trabajo",1,AJ10="Es un mal ambiente de trabajo",0)</f>
        <v>1</v>
      </c>
      <c r="CI10" s="8">
        <v>0</v>
      </c>
      <c r="CJ10" s="8" cm="1">
        <f t="array" ref="CJ10">_xlfn.IFS(AL10="De acuerdo",0,AL10="Ni de acuerdo ni en desacuerdo",0.5,AL10="En desacuerdo",1)</f>
        <v>0.5</v>
      </c>
      <c r="CK10" s="8" cm="1">
        <f t="array" ref="CK10">_xlfn.IFS(AM10="De acuerdo",1,AM10="Ni de acuerdo ni en desacuerdo",0.5,AM10="En desacuerdo",0)</f>
        <v>1</v>
      </c>
      <c r="CL10" s="8" cm="1">
        <f t="array" ref="CL10">_xlfn.IFS(AN10="De acuerdo",1,AN10="Ni de acuerdo ni en desacuerdo",0.5,AN10="En desacuerdo",0)</f>
        <v>1</v>
      </c>
      <c r="CM10" s="8" cm="1">
        <f t="array" ref="CM10">_xlfn.IFS(AO10="De acuerdo",0,AO10="Ni de acuerdo ni en desacuerdo",0.5,AO10="En desacuerdo",1)</f>
        <v>1</v>
      </c>
      <c r="CN10" s="8" cm="1">
        <f t="array" ref="CN10">_xlfn.IFS(AP10="De acuerdo",0,AP10="Ni de acuerdo ni en desacuerdo",0.5,AP10="En desacuerdo",1)</f>
        <v>0.5</v>
      </c>
      <c r="CO10" s="8" cm="1">
        <f t="array" ref="CO10">_xlfn.IFS(AQ10="De acuerdo",1,AQ10="Ni de acuerdo ni en desacuerdo",0.5,AQ10="En desacuerdo",0)</f>
        <v>0.5</v>
      </c>
      <c r="CP10" s="8" cm="1">
        <f t="array" ref="CP10">_xlfn.IFS(AR10="De acuerdo",1,AR10="Ni de acuerdo ni en desacuerdo",0.5,AR10="En desacuerdo",0)</f>
        <v>1</v>
      </c>
      <c r="CQ10" s="8" cm="1">
        <f t="array" ref="CQ10">_xlfn.IFS(AS10="De acuerdo",0,AS10="Ni de acuerdo ni en desacuerdo",0.5,AS10="En desacuerdo",1)</f>
        <v>0</v>
      </c>
      <c r="CR10" s="8" cm="1">
        <f t="array" ref="CR10">_xlfn.IFS(AT10="De acuerdo",0,AT10="Ni de acuerdo ni en desacuerdo",0.5,AT10="En desacuerdo",1)</f>
        <v>0</v>
      </c>
      <c r="CS10" s="8" cm="1">
        <f t="array" ref="CS10">_xlfn.IFS(AU10="De acuerdo",0,AU10="Ni de acuerdo ni en desacuerdo",0.5,AU10="En desacuerdo",1)</f>
        <v>0</v>
      </c>
      <c r="CT10" s="25" cm="1">
        <f t="array" ref="CT10">_xlfn.IFS(AV10="De acuerdo",1,AV10="Ni de acuerdo ni en desacuerdo",0.5,AV10="En desacuerdo",0)</f>
        <v>1</v>
      </c>
      <c r="CU10" s="8" cm="1">
        <f t="array" ref="CU10">_xlfn.IFS(AW10="De acuerdo",0,AW10="Ni de acuerdo ni en desacuerdo",0.5,AW10="En desacuerdo",1)</f>
        <v>1</v>
      </c>
    </row>
    <row r="11" spans="1:99" x14ac:dyDescent="0.2">
      <c r="A11" s="64">
        <v>114470906518</v>
      </c>
      <c r="B11" s="24" t="s">
        <v>12</v>
      </c>
      <c r="C11" s="24"/>
      <c r="D11" s="24" t="s">
        <v>86</v>
      </c>
      <c r="E11" s="24" t="s">
        <v>827</v>
      </c>
      <c r="F11" s="24" t="s">
        <v>828</v>
      </c>
      <c r="G11" s="24" t="s">
        <v>829</v>
      </c>
      <c r="H11" s="24" t="s">
        <v>86</v>
      </c>
      <c r="I11" s="24" t="s">
        <v>85</v>
      </c>
      <c r="J11" s="24" t="s">
        <v>856</v>
      </c>
      <c r="K11" s="24" t="s">
        <v>831</v>
      </c>
      <c r="L11" s="24" t="s">
        <v>832</v>
      </c>
      <c r="M11" s="24" t="s">
        <v>85</v>
      </c>
      <c r="N11" s="24" t="s">
        <v>86</v>
      </c>
      <c r="O11" s="24" t="s">
        <v>86</v>
      </c>
      <c r="P11" s="24" t="s">
        <v>85</v>
      </c>
      <c r="Q11" s="24" t="s">
        <v>85</v>
      </c>
      <c r="R11" s="24" t="s">
        <v>85</v>
      </c>
      <c r="S11" s="24" t="s">
        <v>85</v>
      </c>
      <c r="T11" s="24" t="s">
        <v>834</v>
      </c>
      <c r="U11" s="24" t="s">
        <v>859</v>
      </c>
      <c r="V11" s="24" t="s">
        <v>836</v>
      </c>
      <c r="W11" s="24"/>
      <c r="X11" s="24" t="s">
        <v>837</v>
      </c>
      <c r="Y11" s="24" t="s">
        <v>861</v>
      </c>
      <c r="Z11" s="24" t="s">
        <v>839</v>
      </c>
      <c r="AA11" s="24" t="s">
        <v>840</v>
      </c>
      <c r="AB11" s="24" t="s">
        <v>85</v>
      </c>
      <c r="AC11" s="24" t="s">
        <v>869</v>
      </c>
      <c r="AD11" s="24" t="s">
        <v>842</v>
      </c>
      <c r="AE11" s="24" t="s">
        <v>85</v>
      </c>
      <c r="AF11" s="24" t="s">
        <v>85</v>
      </c>
      <c r="AG11" s="24" t="s">
        <v>86</v>
      </c>
      <c r="AH11" s="24" t="s">
        <v>85</v>
      </c>
      <c r="AI11" s="24" t="s">
        <v>843</v>
      </c>
      <c r="AJ11" s="24" t="s">
        <v>844</v>
      </c>
      <c r="AK11" s="24" t="s">
        <v>845</v>
      </c>
      <c r="AL11" s="24" t="s">
        <v>847</v>
      </c>
      <c r="AM11" s="24" t="s">
        <v>847</v>
      </c>
      <c r="AN11" s="24" t="s">
        <v>847</v>
      </c>
      <c r="AO11" s="24" t="s">
        <v>848</v>
      </c>
      <c r="AP11" s="24" t="s">
        <v>848</v>
      </c>
      <c r="AQ11" s="24" t="s">
        <v>847</v>
      </c>
      <c r="AR11" s="24" t="s">
        <v>847</v>
      </c>
      <c r="AS11" s="24" t="s">
        <v>847</v>
      </c>
      <c r="AT11" s="24" t="s">
        <v>848</v>
      </c>
      <c r="AU11" s="24" t="s">
        <v>848</v>
      </c>
      <c r="AV11" s="24" t="s">
        <v>847</v>
      </c>
      <c r="AW11" s="24" t="s">
        <v>848</v>
      </c>
      <c r="AY11" s="17">
        <v>114470906518</v>
      </c>
      <c r="AZ11" s="24" t="s">
        <v>12</v>
      </c>
      <c r="BA11" s="8">
        <v>0</v>
      </c>
      <c r="BB11" s="8" cm="1">
        <f t="array" ref="BB11">_xlfn.IFS(D11="No",1,D11="No estoy segura/seguro",0.5,D11="Sí",0)</f>
        <v>1</v>
      </c>
      <c r="BC11" s="8" cm="1">
        <f t="array" ref="BC11">_xlfn.IFS(E11="Es poco",1,E11="Es normal (ni mucho ni poco)",0.5,E11="Es mucho",0)</f>
        <v>0.5</v>
      </c>
      <c r="BD11" s="8" cm="1">
        <f t="array" ref="BD11">_xlfn.IFS(F11="Son pocos",1,F11="Son los necesarios (ni muchos ni pocos)",0.5,F11="Son muchos",0)</f>
        <v>0.5</v>
      </c>
      <c r="BE11" s="8" cm="1">
        <f t="array" ref="BE11">_xlfn.IFS(G11="Es económico",1,G11="Es justo (ni mucho ni poco)",0.5,G11="Es caro",0)</f>
        <v>0.5</v>
      </c>
      <c r="BF11" s="8" cm="1">
        <f t="array" ref="BF11">_xlfn.IFS(H11="No",1,H11="Sí",0)</f>
        <v>1</v>
      </c>
      <c r="BG11" s="8" cm="1">
        <f t="array" ref="BG11">_xlfn.IFS(I11="Sí",1,I11="No sé",0.5,I11="No",0)</f>
        <v>1</v>
      </c>
      <c r="BH11" s="8" cm="1">
        <f t="array" ref="BH11">_xlfn.IFS(J11="El número de personal para atender los trámites en esta dependencia es suficiente",1,J11="Necesitamos más personal para atender los trámites en esta dependencia",0)</f>
        <v>0</v>
      </c>
      <c r="BI11" s="8" cm="1">
        <f t="array" ref="BI11">_xlfn.IFS(K11="Sí existe una área específica para brindar información y atender dudas",1,K11="No, es la misma ventanilla donde se realizan los trámites",0)</f>
        <v>1</v>
      </c>
      <c r="BJ11" s="8" cm="1">
        <f t="array" ref="BJ11">_xlfn.IFS(L11="El mayor número de personas llega a esta oficina conociendo cuáles son los costos, requisitos y tiempos para realizar su trámite",1,L11="El mayor número de personas llega a esta oficina sin conocer cuáles son los costos, requisitos y tiempos para realizar su trámite",0)</f>
        <v>0</v>
      </c>
      <c r="BK11" s="8" cm="1">
        <f t="array" ref="BK11">_xlfn.IFS(M11="Sí",1,M11="No",0)</f>
        <v>1</v>
      </c>
      <c r="BL11" s="8" cm="1">
        <f t="array" ref="BL11">_xlfn.IFS(N11="Sí",1,N11="No recuerdo",0.5,N11="No",0)</f>
        <v>0</v>
      </c>
      <c r="BM11" s="8" cm="1">
        <f t="array" ref="BM11">_xlfn.IFS(O11="Sí",1,O11="No recuerdo",0.5,O11="No",0)</f>
        <v>0</v>
      </c>
      <c r="BN11" s="8" cm="1">
        <f t="array" ref="BN11">_xlfn.IFS(P11="Sí",1,P11="No recuerdo",0.5,P11="No",0)</f>
        <v>1</v>
      </c>
      <c r="BO11" s="8" cm="1">
        <f t="array" ref="BO11">_xlfn.IFS(Q11="Sí",1,Q11="No recuerdo",0.5,Q11="No",0)</f>
        <v>1</v>
      </c>
      <c r="BP11" s="8" cm="1">
        <f t="array" ref="BP11">_xlfn.IFS(R11="Sí",1,R11="No recuerdo",0.5,R11="No",0)</f>
        <v>1</v>
      </c>
      <c r="BQ11" s="8" cm="1">
        <f t="array" ref="BQ11">_xlfn.IFS(S11="Sí",1,S11="No recuerdo",0.5,S11="No",0)</f>
        <v>1</v>
      </c>
      <c r="BR11" s="8" cm="1">
        <f t="array" ref="BR11">_xlfn.IFS(T11="Han sido buenas (me brindaron nuevos conocimientos para cumplir mejor con mis labores)",1,T11="Han sido malas (no me brindaron nuevos conocimientos para cumplir mejor con mis labores",0)</f>
        <v>1</v>
      </c>
      <c r="BS11" s="8" cm="1">
        <f t="array" ref="BS11">_xlfn.IFS(U11="Actualmente considero que no necesito más capacitaciones para desarrollar mis labores de manera eficiente",1,U11="Actualmente considero que necesito más capacitaciones para desarrollar mis labores de manera eficiente",0)</f>
        <v>0</v>
      </c>
      <c r="BT11" s="8" cm="1">
        <f t="array" ref="BT11">_xlfn.IFS(V11="Pienso que mi desempeño es bueno",1,V11="Pienso que mi desempeño no es ni bueno ni malo (regular)",0.5,V11="Pienso que mi desempeño es malo",0)</f>
        <v>1</v>
      </c>
      <c r="BU11" s="8">
        <v>0</v>
      </c>
      <c r="BV11" s="8" cm="1">
        <f t="array" ref="BV11">_xlfn.IFS(X11="Muy eficiente",1,X11="Regular",0.5,X11="Nada eficiente",0)</f>
        <v>1</v>
      </c>
      <c r="BW11" s="8" cm="1">
        <f t="array" ref="BW11">_xlfn.IFS(Y11="Los tiempos de respuesta son cortos",1,Y11="Los tiempos de respuesta son regulares (ni largos ni cortos)",0.5,Y11="Los tiempos de respuesta son largos",0)</f>
        <v>0.5</v>
      </c>
      <c r="BX11" s="8" cm="1">
        <f t="array" ref="BX11">_xlfn.IFS(Z11="La relación es buena",1,Z11="La relación es regular (ni buena ni mala)",0.5,Z11="La relación es mala",0)</f>
        <v>1</v>
      </c>
      <c r="BY11" s="8" cm="1">
        <f t="array" ref="BY11">_xlfn.IFS(AA11="Pienso que las cargas de trabajo se distribuyen de manera equitativa dentro de esta dependencia",1,AA11="Pienso que las cargas de trabajo NO se distribuyen de manera equitativa dentro de esta dependencia",0)</f>
        <v>1</v>
      </c>
      <c r="BZ11" s="8" cm="1">
        <f t="array" ref="BZ11">_xlfn.IFS(AB11="Sí",1,AB11="No",0)</f>
        <v>1</v>
      </c>
      <c r="CA11" s="8" cm="1">
        <f t="array" ref="CA11">_xlfn.IFS(AC11="Las atiende una persona diferente a a la que atiende los trámites presenciales en ventanilla",1,AC11="Las atiende la misma persona que atiende los trámites presenciales en ventanilla",0)</f>
        <v>0</v>
      </c>
      <c r="CB11" s="8" cm="1">
        <f t="array" ref="CB11">_xlfn.IFS(AD11="Siguen un proceso diferente al de una solicitud presencial en ventanilla",1,AD11="Siguen el mismo proceso que el de una solicitud presencial en ventanilla",0)</f>
        <v>0</v>
      </c>
      <c r="CC11" s="8" cm="1">
        <f t="array" ref="CC11">_xlfn.IFS(AE11="Sí",1,AE11="No",0)</f>
        <v>1</v>
      </c>
      <c r="CD11" s="8" cm="1">
        <f t="array" ref="CD11">_xlfn.IFS(AF11="Sí",1,AF11="No",0)</f>
        <v>1</v>
      </c>
      <c r="CE11" s="8" cm="1">
        <f t="array" ref="CE11">_xlfn.IFS(AG11="Sí",1,AG11="No",0)</f>
        <v>0</v>
      </c>
      <c r="CF11" s="8" cm="1">
        <f t="array" ref="CF11">_xlfn.IFS(AH11="Sí",1,AH11="No",0)</f>
        <v>1</v>
      </c>
      <c r="CG11" s="8" cm="1">
        <f t="array" ref="CG11">_xlfn.IFS(AI11="El horario es adecuado",1,AI11="El horario debería ampliarse",0)</f>
        <v>1</v>
      </c>
      <c r="CH11" s="8" cm="1">
        <f t="array" ref="CH11">_xlfn.IFS(AJ11="Es un buen ambiente de trabajo",1,AJ11="Es un mal ambiente de trabajo",0)</f>
        <v>1</v>
      </c>
      <c r="CI11" s="8" cm="1">
        <f t="array" ref="CI11">_xlfn.IFS(AK11="Mi jefe/jefa es muy abierto (a) y nos escucha para identificar las necesidades y áreas de mejora de la dependencia",1,AK11="Mi jefe/jefa NO es muy abierto (a) y NO nos escucha para identificar las necesidades y áreas de mejora de la dependencia",0)</f>
        <v>1</v>
      </c>
      <c r="CJ11" s="8" cm="1">
        <f t="array" ref="CJ11">_xlfn.IFS(AL11="De acuerdo",0,AL11="Ni de acuerdo ni en desacuerdo",0.5,AL11="En desacuerdo",1)</f>
        <v>0</v>
      </c>
      <c r="CK11" s="8" cm="1">
        <f t="array" ref="CK11">_xlfn.IFS(AM11="De acuerdo",1,AM11="Ni de acuerdo ni en desacuerdo",0.5,AM11="En desacuerdo",0)</f>
        <v>1</v>
      </c>
      <c r="CL11" s="8" cm="1">
        <f t="array" ref="CL11">_xlfn.IFS(AN11="De acuerdo",1,AN11="Ni de acuerdo ni en desacuerdo",0.5,AN11="En desacuerdo",0)</f>
        <v>1</v>
      </c>
      <c r="CM11" s="8" cm="1">
        <f t="array" ref="CM11">_xlfn.IFS(AO11="De acuerdo",0,AO11="Ni de acuerdo ni en desacuerdo",0.5,AO11="En desacuerdo",1)</f>
        <v>1</v>
      </c>
      <c r="CN11" s="8" cm="1">
        <f t="array" ref="CN11">_xlfn.IFS(AP11="De acuerdo",0,AP11="Ni de acuerdo ni en desacuerdo",0.5,AP11="En desacuerdo",1)</f>
        <v>1</v>
      </c>
      <c r="CO11" s="8" cm="1">
        <f t="array" ref="CO11">_xlfn.IFS(AQ11="De acuerdo",1,AQ11="Ni de acuerdo ni en desacuerdo",0.5,AQ11="En desacuerdo",0)</f>
        <v>1</v>
      </c>
      <c r="CP11" s="8" cm="1">
        <f t="array" ref="CP11">_xlfn.IFS(AR11="De acuerdo",1,AR11="Ni de acuerdo ni en desacuerdo",0.5,AR11="En desacuerdo",0)</f>
        <v>1</v>
      </c>
      <c r="CQ11" s="8" cm="1">
        <f t="array" ref="CQ11">_xlfn.IFS(AS11="De acuerdo",0,AS11="Ni de acuerdo ni en desacuerdo",0.5,AS11="En desacuerdo",1)</f>
        <v>0</v>
      </c>
      <c r="CR11" s="8" cm="1">
        <f t="array" ref="CR11">_xlfn.IFS(AT11="De acuerdo",0,AT11="Ni de acuerdo ni en desacuerdo",0.5,AT11="En desacuerdo",1)</f>
        <v>1</v>
      </c>
      <c r="CS11" s="8" cm="1">
        <f t="array" ref="CS11">_xlfn.IFS(AU11="De acuerdo",0,AU11="Ni de acuerdo ni en desacuerdo",0.5,AU11="En desacuerdo",1)</f>
        <v>1</v>
      </c>
      <c r="CT11" s="25" cm="1">
        <f t="array" ref="CT11">_xlfn.IFS(AV11="De acuerdo",1,AV11="Ni de acuerdo ni en desacuerdo",0.5,AV11="En desacuerdo",0)</f>
        <v>1</v>
      </c>
      <c r="CU11" s="8" cm="1">
        <f t="array" ref="CU11">_xlfn.IFS(AW11="De acuerdo",0,AW11="Ni de acuerdo ni en desacuerdo",0.5,AW11="En desacuerdo",1)</f>
        <v>1</v>
      </c>
    </row>
    <row r="12" spans="1:99" x14ac:dyDescent="0.2">
      <c r="A12" s="64">
        <v>114470890033</v>
      </c>
      <c r="B12" s="24" t="s">
        <v>12</v>
      </c>
      <c r="C12" s="24" t="s">
        <v>116</v>
      </c>
      <c r="D12" s="24" t="s">
        <v>86</v>
      </c>
      <c r="E12" s="24" t="s">
        <v>827</v>
      </c>
      <c r="F12" s="24" t="s">
        <v>828</v>
      </c>
      <c r="G12" s="24" t="s">
        <v>829</v>
      </c>
      <c r="H12" s="24" t="s">
        <v>86</v>
      </c>
      <c r="I12" s="24" t="s">
        <v>85</v>
      </c>
      <c r="J12" s="24" t="s">
        <v>830</v>
      </c>
      <c r="K12" s="24" t="s">
        <v>831</v>
      </c>
      <c r="L12" s="24" t="s">
        <v>832</v>
      </c>
      <c r="M12" s="24" t="s">
        <v>85</v>
      </c>
      <c r="N12" s="24" t="s">
        <v>85</v>
      </c>
      <c r="O12" s="24" t="s">
        <v>163</v>
      </c>
      <c r="P12" s="24" t="s">
        <v>85</v>
      </c>
      <c r="Q12" s="24" t="s">
        <v>163</v>
      </c>
      <c r="R12" s="24" t="s">
        <v>85</v>
      </c>
      <c r="S12" s="24" t="s">
        <v>85</v>
      </c>
      <c r="T12" s="24" t="s">
        <v>834</v>
      </c>
      <c r="U12" s="24" t="s">
        <v>859</v>
      </c>
      <c r="V12" s="24" t="s">
        <v>836</v>
      </c>
      <c r="W12" s="24"/>
      <c r="X12" s="24" t="s">
        <v>183</v>
      </c>
      <c r="Y12" s="24" t="s">
        <v>861</v>
      </c>
      <c r="Z12" s="24" t="s">
        <v>862</v>
      </c>
      <c r="AA12" s="24" t="s">
        <v>840</v>
      </c>
      <c r="AB12" s="24" t="s">
        <v>85</v>
      </c>
      <c r="AC12" s="24" t="s">
        <v>841</v>
      </c>
      <c r="AD12" s="24" t="s">
        <v>885</v>
      </c>
      <c r="AE12" s="24"/>
      <c r="AF12" s="24" t="s">
        <v>85</v>
      </c>
      <c r="AG12" s="24" t="s">
        <v>86</v>
      </c>
      <c r="AH12" s="24" t="s">
        <v>85</v>
      </c>
      <c r="AI12" s="24" t="s">
        <v>843</v>
      </c>
      <c r="AJ12" s="24" t="s">
        <v>844</v>
      </c>
      <c r="AK12" s="24" t="s">
        <v>845</v>
      </c>
      <c r="AL12" s="24" t="s">
        <v>847</v>
      </c>
      <c r="AM12" s="24" t="s">
        <v>870</v>
      </c>
      <c r="AN12" s="24" t="s">
        <v>847</v>
      </c>
      <c r="AO12" s="24" t="s">
        <v>848</v>
      </c>
      <c r="AP12" s="24" t="s">
        <v>848</v>
      </c>
      <c r="AQ12" s="24" t="s">
        <v>847</v>
      </c>
      <c r="AR12" s="24" t="s">
        <v>847</v>
      </c>
      <c r="AS12" s="24" t="s">
        <v>848</v>
      </c>
      <c r="AT12" s="24" t="s">
        <v>848</v>
      </c>
      <c r="AU12" s="24" t="s">
        <v>848</v>
      </c>
      <c r="AV12" s="24" t="s">
        <v>847</v>
      </c>
      <c r="AW12" s="24" t="s">
        <v>848</v>
      </c>
      <c r="AY12" s="17">
        <v>114470890033</v>
      </c>
      <c r="AZ12" s="24" t="s">
        <v>12</v>
      </c>
      <c r="BA12" s="8" cm="1">
        <f t="array" ref="BA12">_xlfn.IFS(C12="Mucho",1,C12="Más o menos",0.5,C12="Nada",0)</f>
        <v>1</v>
      </c>
      <c r="BB12" s="8" cm="1">
        <f t="array" ref="BB12">_xlfn.IFS(D12="No",1,D12="No estoy segura/seguro",0.5,D12="Sí",0)</f>
        <v>1</v>
      </c>
      <c r="BC12" s="8" cm="1">
        <f t="array" ref="BC12">_xlfn.IFS(E12="Es poco",1,E12="Es normal (ni mucho ni poco)",0.5,E12="Es mucho",0)</f>
        <v>0.5</v>
      </c>
      <c r="BD12" s="8" cm="1">
        <f t="array" ref="BD12">_xlfn.IFS(F12="Son pocos",1,F12="Son los necesarios (ni muchos ni pocos)",0.5,F12="Son muchos",0)</f>
        <v>0.5</v>
      </c>
      <c r="BE12" s="8" cm="1">
        <f t="array" ref="BE12">_xlfn.IFS(G12="Es económico",1,G12="Es justo (ni mucho ni poco)",0.5,G12="Es caro",0)</f>
        <v>0.5</v>
      </c>
      <c r="BF12" s="8" cm="1">
        <f t="array" ref="BF12">_xlfn.IFS(H12="No",1,H12="Sí",0)</f>
        <v>1</v>
      </c>
      <c r="BG12" s="8" cm="1">
        <f t="array" ref="BG12">_xlfn.IFS(I12="Sí",1,I12="No sé",0.5,I12="No",0)</f>
        <v>1</v>
      </c>
      <c r="BH12" s="8" cm="1">
        <f t="array" ref="BH12">_xlfn.IFS(J12="El número de personal para atender los trámites en esta dependencia es suficiente",1,J12="Necesitamos más personal para atender los trámites en esta dependencia",0)</f>
        <v>1</v>
      </c>
      <c r="BI12" s="8" cm="1">
        <f t="array" ref="BI12">_xlfn.IFS(K12="Sí existe una área específica para brindar información y atender dudas",1,K12="No, es la misma ventanilla donde se realizan los trámites",0)</f>
        <v>1</v>
      </c>
      <c r="BJ12" s="8" cm="1">
        <f t="array" ref="BJ12">_xlfn.IFS(L12="El mayor número de personas llega a esta oficina conociendo cuáles son los costos, requisitos y tiempos para realizar su trámite",1,L12="El mayor número de personas llega a esta oficina sin conocer cuáles son los costos, requisitos y tiempos para realizar su trámite",0)</f>
        <v>0</v>
      </c>
      <c r="BK12" s="8" cm="1">
        <f t="array" ref="BK12">_xlfn.IFS(M12="Sí",1,M12="No",0)</f>
        <v>1</v>
      </c>
      <c r="BL12" s="8" cm="1">
        <f t="array" ref="BL12">_xlfn.IFS(N12="Sí",1,N12="No recuerdo",0.5,N12="No",0)</f>
        <v>1</v>
      </c>
      <c r="BM12" s="8" cm="1">
        <f t="array" ref="BM12">_xlfn.IFS(O12="Sí",1,O12="No recuerdo",0.5,O12="No",0)</f>
        <v>0.5</v>
      </c>
      <c r="BN12" s="8" cm="1">
        <f t="array" ref="BN12">_xlfn.IFS(P12="Sí",1,P12="No recuerdo",0.5,P12="No",0)</f>
        <v>1</v>
      </c>
      <c r="BO12" s="8" cm="1">
        <f t="array" ref="BO12">_xlfn.IFS(Q12="Sí",1,Q12="No recuerdo",0.5,Q12="No",0)</f>
        <v>0.5</v>
      </c>
      <c r="BP12" s="8" cm="1">
        <f t="array" ref="BP12">_xlfn.IFS(R12="Sí",1,R12="No recuerdo",0.5,R12="No",0)</f>
        <v>1</v>
      </c>
      <c r="BQ12" s="8" cm="1">
        <f t="array" ref="BQ12">_xlfn.IFS(S12="Sí",1,S12="No recuerdo",0.5,S12="No",0)</f>
        <v>1</v>
      </c>
      <c r="BR12" s="8" cm="1">
        <f t="array" ref="BR12">_xlfn.IFS(T12="Han sido buenas (me brindaron nuevos conocimientos para cumplir mejor con mis labores)",1,T12="Han sido malas (no me brindaron nuevos conocimientos para cumplir mejor con mis labores",0)</f>
        <v>1</v>
      </c>
      <c r="BS12" s="8" cm="1">
        <f t="array" ref="BS12">_xlfn.IFS(U12="Actualmente considero que no necesito más capacitaciones para desarrollar mis labores de manera eficiente",1,U12="Actualmente considero que necesito más capacitaciones para desarrollar mis labores de manera eficiente",0)</f>
        <v>0</v>
      </c>
      <c r="BT12" s="8" cm="1">
        <f t="array" ref="BT12">_xlfn.IFS(V12="Pienso que mi desempeño es bueno",1,V12="Pienso que mi desempeño no es ni bueno ni malo (regular)",0.5,V12="Pienso que mi desempeño es malo",0)</f>
        <v>1</v>
      </c>
      <c r="BU12" s="8">
        <v>0</v>
      </c>
      <c r="BV12" s="8" cm="1">
        <f t="array" ref="BV12">_xlfn.IFS(X12="Muy eficiente",1,X12="Regular",0.5,X12="Nada eficiente",0)</f>
        <v>0.5</v>
      </c>
      <c r="BW12" s="8" cm="1">
        <f t="array" ref="BW12">_xlfn.IFS(Y12="Los tiempos de respuesta son cortos",1,Y12="Los tiempos de respuesta son regulares (ni largos ni cortos)",0.5,Y12="Los tiempos de respuesta son largos",0)</f>
        <v>0.5</v>
      </c>
      <c r="BX12" s="8" cm="1">
        <f t="array" ref="BX12">_xlfn.IFS(Z12="La relación es buena",1,Z12="La relación es regular (ni buena ni mala)",0.5,Z12="La relación es mala",0)</f>
        <v>0.5</v>
      </c>
      <c r="BY12" s="8" cm="1">
        <f t="array" ref="BY12">_xlfn.IFS(AA12="Pienso que las cargas de trabajo se distribuyen de manera equitativa dentro de esta dependencia",1,AA12="Pienso que las cargas de trabajo NO se distribuyen de manera equitativa dentro de esta dependencia",0)</f>
        <v>1</v>
      </c>
      <c r="BZ12" s="8" cm="1">
        <f t="array" ref="BZ12">_xlfn.IFS(AB12="Sí",1,AB12="No",0)</f>
        <v>1</v>
      </c>
      <c r="CA12" s="8" cm="1">
        <f t="array" ref="CA12">_xlfn.IFS(AC12="Las atiende una persona diferente a a la que atiende los trámites presenciales en ventanilla",1,AC12="Las atiende la misma persona que atiende los trámites presenciales en ventanilla",0)</f>
        <v>1</v>
      </c>
      <c r="CB12" s="8" cm="1">
        <f t="array" ref="CB12">_xlfn.IFS(AD12="Siguen un proceso diferente al de una solicitud presencial en ventanilla",1,AD12="Siguen el mismo proceso que el de una solicitud presencial en ventanilla",0)</f>
        <v>1</v>
      </c>
      <c r="CC12" s="8">
        <v>0</v>
      </c>
      <c r="CD12" s="8" cm="1">
        <f t="array" ref="CD12">_xlfn.IFS(AF12="Sí",1,AF12="No",0)</f>
        <v>1</v>
      </c>
      <c r="CE12" s="8" cm="1">
        <f t="array" ref="CE12">_xlfn.IFS(AG12="Sí",1,AG12="No",0)</f>
        <v>0</v>
      </c>
      <c r="CF12" s="8" cm="1">
        <f t="array" ref="CF12">_xlfn.IFS(AH12="Sí",1,AH12="No",0)</f>
        <v>1</v>
      </c>
      <c r="CG12" s="8" cm="1">
        <f t="array" ref="CG12">_xlfn.IFS(AI12="El horario es adecuado",1,AI12="El horario debería ampliarse",0)</f>
        <v>1</v>
      </c>
      <c r="CH12" s="8" cm="1">
        <f t="array" ref="CH12">_xlfn.IFS(AJ12="Es un buen ambiente de trabajo",1,AJ12="Es un mal ambiente de trabajo",0)</f>
        <v>1</v>
      </c>
      <c r="CI12" s="8" cm="1">
        <f t="array" ref="CI12">_xlfn.IFS(AK12="Mi jefe/jefa es muy abierto (a) y nos escucha para identificar las necesidades y áreas de mejora de la dependencia",1,AK12="Mi jefe/jefa NO es muy abierto (a) y NO nos escucha para identificar las necesidades y áreas de mejora de la dependencia",0)</f>
        <v>1</v>
      </c>
      <c r="CJ12" s="8" cm="1">
        <f t="array" ref="CJ12">_xlfn.IFS(AL12="De acuerdo",0,AL12="Ni de acuerdo ni en desacuerdo",0.5,AL12="En desacuerdo",1)</f>
        <v>0</v>
      </c>
      <c r="CK12" s="8" cm="1">
        <f t="array" ref="CK12">_xlfn.IFS(AM12="De acuerdo",1,AM12="Ni de acuerdo ni en desacuerdo",0.5,AM12="En desacuerdo",0)</f>
        <v>0.5</v>
      </c>
      <c r="CL12" s="8" cm="1">
        <f t="array" ref="CL12">_xlfn.IFS(AN12="De acuerdo",1,AN12="Ni de acuerdo ni en desacuerdo",0.5,AN12="En desacuerdo",0)</f>
        <v>1</v>
      </c>
      <c r="CM12" s="8" cm="1">
        <f t="array" ref="CM12">_xlfn.IFS(AO12="De acuerdo",0,AO12="Ni de acuerdo ni en desacuerdo",0.5,AO12="En desacuerdo",1)</f>
        <v>1</v>
      </c>
      <c r="CN12" s="8" cm="1">
        <f t="array" ref="CN12">_xlfn.IFS(AP12="De acuerdo",0,AP12="Ni de acuerdo ni en desacuerdo",0.5,AP12="En desacuerdo",1)</f>
        <v>1</v>
      </c>
      <c r="CO12" s="8" cm="1">
        <f t="array" ref="CO12">_xlfn.IFS(AQ12="De acuerdo",1,AQ12="Ni de acuerdo ni en desacuerdo",0.5,AQ12="En desacuerdo",0)</f>
        <v>1</v>
      </c>
      <c r="CP12" s="8" cm="1">
        <f t="array" ref="CP12">_xlfn.IFS(AR12="De acuerdo",1,AR12="Ni de acuerdo ni en desacuerdo",0.5,AR12="En desacuerdo",0)</f>
        <v>1</v>
      </c>
      <c r="CQ12" s="8" cm="1">
        <f t="array" ref="CQ12">_xlfn.IFS(AS12="De acuerdo",0,AS12="Ni de acuerdo ni en desacuerdo",0.5,AS12="En desacuerdo",1)</f>
        <v>1</v>
      </c>
      <c r="CR12" s="8" cm="1">
        <f t="array" ref="CR12">_xlfn.IFS(AT12="De acuerdo",0,AT12="Ni de acuerdo ni en desacuerdo",0.5,AT12="En desacuerdo",1)</f>
        <v>1</v>
      </c>
      <c r="CS12" s="8" cm="1">
        <f t="array" ref="CS12">_xlfn.IFS(AU12="De acuerdo",0,AU12="Ni de acuerdo ni en desacuerdo",0.5,AU12="En desacuerdo",1)</f>
        <v>1</v>
      </c>
      <c r="CT12" s="25" cm="1">
        <f t="array" ref="CT12">_xlfn.IFS(AV12="De acuerdo",1,AV12="Ni de acuerdo ni en desacuerdo",0.5,AV12="En desacuerdo",0)</f>
        <v>1</v>
      </c>
      <c r="CU12" s="8" cm="1">
        <f t="array" ref="CU12">_xlfn.IFS(AW12="De acuerdo",0,AW12="Ni de acuerdo ni en desacuerdo",0.5,AW12="En desacuerdo",1)</f>
        <v>1</v>
      </c>
    </row>
    <row r="13" spans="1:99" x14ac:dyDescent="0.2">
      <c r="A13" s="64">
        <v>114470890828</v>
      </c>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t="s">
        <v>624</v>
      </c>
      <c r="AI13" s="24"/>
      <c r="AJ13" s="24"/>
      <c r="AK13" s="24"/>
      <c r="AL13" s="24"/>
      <c r="AM13" s="24"/>
      <c r="AN13" s="24"/>
      <c r="AO13" s="24"/>
      <c r="AP13" s="24"/>
      <c r="AQ13" s="24"/>
      <c r="AR13" s="24"/>
      <c r="AS13" s="24"/>
      <c r="AT13" s="24"/>
      <c r="AU13" s="24"/>
      <c r="AV13" s="24"/>
      <c r="AW13" s="24"/>
      <c r="AY13" s="17">
        <v>114470890828</v>
      </c>
      <c r="AZ13" s="24"/>
      <c r="BA13" s="8" t="e" cm="1">
        <f t="array" ref="BA13">_xlfn.IFS(C13="Mucho",1,C13="Más o menos",0.5,C13="Nada",0)</f>
        <v>#N/A</v>
      </c>
      <c r="BB13" s="8" t="e" cm="1">
        <f t="array" ref="BB13">_xlfn.IFS(D13="No",1,D13="No estoy segura/seguro",0.5,D13="Sí",0)</f>
        <v>#N/A</v>
      </c>
      <c r="BC13" s="8" t="e" cm="1">
        <f t="array" ref="BC13">_xlfn.IFS(E13="Es poco",1,E13="Es normal (ni mucho ni poco)",0.5,E13="Es mucho",0)</f>
        <v>#N/A</v>
      </c>
      <c r="BD13" s="8" t="e" cm="1">
        <f t="array" ref="BD13">_xlfn.IFS(F13="Son pocos",1,F13="Son los necesarios (ni muchos ni pocos)",0.5,F13="Son muchos",0)</f>
        <v>#N/A</v>
      </c>
      <c r="BE13" s="8" t="e" cm="1">
        <f t="array" ref="BE13">_xlfn.IFS(G13="Es económico",1,G13="Es justo (ni mucho ni poco)",0.5,G13="Es caro",0)</f>
        <v>#N/A</v>
      </c>
      <c r="BF13" s="8" t="e" cm="1">
        <f t="array" ref="BF13">_xlfn.IFS(H13="No",1,H13="Sí",0)</f>
        <v>#N/A</v>
      </c>
      <c r="BG13" s="8" t="e" cm="1">
        <f t="array" ref="BG13">_xlfn.IFS(I13="Sí",1,I13="No sé",0.5,I13="No",0)</f>
        <v>#N/A</v>
      </c>
      <c r="BH13" s="8" t="e" cm="1">
        <f t="array" ref="BH13">_xlfn.IFS(J13="El número de personal para atender los trámites en esta dependencia es suficiente",1,J13="Necesitamos más personal para atender los trámites en esta dependencia",0)</f>
        <v>#N/A</v>
      </c>
      <c r="BI13" s="8" t="e" cm="1">
        <f t="array" ref="BI13">_xlfn.IFS(K13="Sí existe una área específica para brindar información y atender dudas",1,K13="No, es la misma ventanilla donde se realizan los trámites",0)</f>
        <v>#N/A</v>
      </c>
      <c r="BJ13" s="8" t="e" cm="1">
        <f t="array" ref="BJ13">_xlfn.IFS(L13="El mayor número de personas llega a esta oficina conociendo cuáles son los costos, requisitos y tiempos para realizar su trámite",1,L13="El mayor número de personas llega a esta oficina sin conocer cuáles son los costos, requisitos y tiempos para realizar su trámite",0)</f>
        <v>#N/A</v>
      </c>
      <c r="BK13" s="8" t="e" cm="1">
        <f t="array" ref="BK13">_xlfn.IFS(M13="Sí",1,M13="No",0)</f>
        <v>#N/A</v>
      </c>
      <c r="BL13" s="8" t="e" cm="1">
        <f t="array" ref="BL13">_xlfn.IFS(N13="Sí",1,N13="No recuerdo",0.5,N13="No",0)</f>
        <v>#N/A</v>
      </c>
      <c r="BM13" s="8" t="e" cm="1">
        <f t="array" ref="BM13">_xlfn.IFS(O13="Sí",1,O13="No recuerdo",0.5,O13="No",0)</f>
        <v>#N/A</v>
      </c>
      <c r="BN13" s="8" t="e" cm="1">
        <f t="array" ref="BN13">_xlfn.IFS(P13="Sí",1,P13="No recuerdo",0.5,P13="No",0)</f>
        <v>#N/A</v>
      </c>
      <c r="BO13" s="8" t="e" cm="1">
        <f t="array" ref="BO13">_xlfn.IFS(Q13="Sí",1,Q13="No recuerdo",0.5,Q13="No",0)</f>
        <v>#N/A</v>
      </c>
      <c r="BP13" s="8" t="e" cm="1">
        <f t="array" ref="BP13">_xlfn.IFS(R13="Sí",1,R13="No recuerdo",0.5,R13="No",0)</f>
        <v>#N/A</v>
      </c>
      <c r="BQ13" s="8" t="e" cm="1">
        <f t="array" ref="BQ13">_xlfn.IFS(S13="Sí",1,S13="No recuerdo",0.5,S13="No",0)</f>
        <v>#N/A</v>
      </c>
      <c r="BR13" s="8" t="e" cm="1">
        <f t="array" ref="BR13">_xlfn.IFS(T13="Han sido buenas (me brindaron nuevos conocimientos para cumplir mejor con mis labores)",1,T13="Han sido malas (no me brindaron nuevos conocimientos para cumplir mejor con mis labores",0)</f>
        <v>#N/A</v>
      </c>
      <c r="BS13" s="8" t="e" cm="1">
        <f t="array" ref="BS13">_xlfn.IFS(U13="Actualmente considero que no necesito más capacitaciones para desarrollar mis labores de manera eficiente",1,U13="Actualmente considero que necesito más capacitaciones para desarrollar mis labores de manera eficiente",0)</f>
        <v>#N/A</v>
      </c>
      <c r="BT13" s="8" t="e" cm="1">
        <f t="array" ref="BT13">_xlfn.IFS(V13="Pienso que mi desempeño es bueno",1,V13="Pienso que mi desempeño no es ni bueno ni malo (regular)",0.5,V13="Pienso que mi desempeño es malo",0)</f>
        <v>#N/A</v>
      </c>
      <c r="BU13" s="8" t="e" cm="1">
        <f t="array" ref="BU13">_xlfn.IFS(W13="Sí",1,W13="No",0)</f>
        <v>#N/A</v>
      </c>
      <c r="BV13" s="8" t="e" cm="1">
        <f t="array" ref="BV13">_xlfn.IFS(X13="Muy eficiente",1,X13="Regular",0.5,X13="Nada eficiente",0)</f>
        <v>#N/A</v>
      </c>
      <c r="BW13" s="8" t="e" cm="1">
        <f t="array" ref="BW13">_xlfn.IFS(Y13="Los tiempos de respuesta son cortos",1,Y13="Los tiempos de respuesta son regulares (ni largos ni cortos)",0.5,Y13="Los tiempos de respuesta son largos",0)</f>
        <v>#N/A</v>
      </c>
      <c r="BX13" s="8" t="e" cm="1">
        <f t="array" ref="BX13">_xlfn.IFS(Z13="La relación es buena",1,Z13="La relación es regular (ni buena ni mala)",0.5,Z13="La relación es mala",0)</f>
        <v>#N/A</v>
      </c>
      <c r="BY13" s="8" t="e" cm="1">
        <f t="array" ref="BY13">_xlfn.IFS(AA13="Pienso que las cargas de trabajo se distribuyen de manera equitativa dentro de esta dependencia",1,AA13="Pienso que las cargas de trabajo NO se distribuyen de manera equitativa dentro de esta dependencia",0)</f>
        <v>#N/A</v>
      </c>
      <c r="BZ13" s="8" t="e" cm="1">
        <f t="array" ref="BZ13">_xlfn.IFS(AB13="Sí",1,AB13="No",0)</f>
        <v>#N/A</v>
      </c>
      <c r="CA13" s="8" t="e" cm="1">
        <f t="array" ref="CA13">_xlfn.IFS(AC13="Las atiende una persona diferente a a la que atiende los trámites presenciales en ventanilla",1,AC13="Las atiende la misma persona que atiende los trámites presenciales en ventanilla",0)</f>
        <v>#N/A</v>
      </c>
      <c r="CB13" s="8" t="e" cm="1">
        <f t="array" ref="CB13">_xlfn.IFS(AD13="Siguen un proceso diferente al de una solicitud presencial en ventanilla",1,AD13="Siguen el mismo proceso que el de una solicitud presencial en ventanilla",0)</f>
        <v>#N/A</v>
      </c>
      <c r="CC13" s="8" t="e" cm="1">
        <f t="array" ref="CC13">_xlfn.IFS(AE13="Sí",1,AE13="No",0)</f>
        <v>#N/A</v>
      </c>
      <c r="CD13" s="8" t="e" cm="1">
        <f t="array" ref="CD13">_xlfn.IFS(AF13="Sí",1,AF13="No",0)</f>
        <v>#N/A</v>
      </c>
      <c r="CE13" s="8" t="e" cm="1">
        <f t="array" ref="CE13">_xlfn.IFS(AG13="Sí",1,AG13="No",0)</f>
        <v>#N/A</v>
      </c>
      <c r="CF13" s="8" t="e" cm="1">
        <f t="array" ref="CF13">_xlfn.IFS(AH13="Sí",1,AH13="No",0)</f>
        <v>#N/A</v>
      </c>
      <c r="CG13" s="8" t="e" cm="1">
        <f t="array" ref="CG13">_xlfn.IFS(AI13="El horario es adecuado",1,AI13="El horario debería ampliarse",0)</f>
        <v>#N/A</v>
      </c>
      <c r="CH13" s="8" t="e" cm="1">
        <f t="array" ref="CH13">_xlfn.IFS(AJ13="Es un buen ambiente de trabajo",1,AJ13="Es un mal ambiente de trabajo",0)</f>
        <v>#N/A</v>
      </c>
      <c r="CI13" s="8" t="e" cm="1">
        <f t="array" ref="CI13">_xlfn.IFS(AK13="Mi jefe/jefa es muy abierto (a) y nos escucha para identificar las necesidades y áreas de mejora de la dependencia",1,AK13="Mi jefe/jefa NO es muy abierto (a) y NO nos escucha para identificar las necesidades y áreas de mejora de la dependencia",0)</f>
        <v>#N/A</v>
      </c>
      <c r="CJ13" s="8" t="e" cm="1">
        <f t="array" ref="CJ13">_xlfn.IFS(AL13="De acuerdo",0,AL13="Ni de acuerdo ni en desacuerdo",0.5,AL13="En desacuerdo",1)</f>
        <v>#N/A</v>
      </c>
      <c r="CK13" s="8" t="e" cm="1">
        <f t="array" ref="CK13">_xlfn.IFS(AM13="De acuerdo",1,AM13="Ni de acuerdo ni en desacuerdo",0.5,AM13="En desacuerdo",0)</f>
        <v>#N/A</v>
      </c>
      <c r="CL13" s="8" t="e" cm="1">
        <f t="array" ref="CL13">_xlfn.IFS(AN13="De acuerdo",1,AN13="Ni de acuerdo ni en desacuerdo",0.5,AN13="En desacuerdo",0)</f>
        <v>#N/A</v>
      </c>
      <c r="CM13" s="8" t="e" cm="1">
        <f t="array" ref="CM13">_xlfn.IFS(AO13="De acuerdo",0,AO13="Ni de acuerdo ni en desacuerdo",0.5,AO13="En desacuerdo",1)</f>
        <v>#N/A</v>
      </c>
      <c r="CN13" s="8" t="e" cm="1">
        <f t="array" ref="CN13">_xlfn.IFS(AP13="De acuerdo",0,AP13="Ni de acuerdo ni en desacuerdo",0.5,AP13="En desacuerdo",1)</f>
        <v>#N/A</v>
      </c>
      <c r="CO13" s="8" t="e" cm="1">
        <f t="array" ref="CO13">_xlfn.IFS(AQ13="De acuerdo",1,AQ13="Ni de acuerdo ni en desacuerdo",0.5,AQ13="En desacuerdo",0)</f>
        <v>#N/A</v>
      </c>
      <c r="CP13" s="8" t="e" cm="1">
        <f t="array" ref="CP13">_xlfn.IFS(AR13="De acuerdo",1,AR13="Ni de acuerdo ni en desacuerdo",0.5,AR13="En desacuerdo",0)</f>
        <v>#N/A</v>
      </c>
      <c r="CQ13" s="8" t="e" cm="1">
        <f t="array" ref="CQ13">_xlfn.IFS(AS13="De acuerdo",0,AS13="Ni de acuerdo ni en desacuerdo",0.5,AS13="En desacuerdo",1)</f>
        <v>#N/A</v>
      </c>
      <c r="CR13" s="8" t="e" cm="1">
        <f t="array" ref="CR13">_xlfn.IFS(AT13="De acuerdo",0,AT13="Ni de acuerdo ni en desacuerdo",0.5,AT13="En desacuerdo",1)</f>
        <v>#N/A</v>
      </c>
      <c r="CS13" s="8" t="e" cm="1">
        <f t="array" ref="CS13">_xlfn.IFS(AU13="De acuerdo",0,AU13="Ni de acuerdo ni en desacuerdo",0.5,AU13="En desacuerdo",1)</f>
        <v>#N/A</v>
      </c>
      <c r="CT13" s="25" t="e" cm="1">
        <f t="array" ref="CT13">_xlfn.IFS(AV13="De acuerdo",1,AV13="Ni de acuerdo ni en desacuerdo",0.5,AV13="En desacuerdo",0)</f>
        <v>#N/A</v>
      </c>
      <c r="CU13" s="8" t="e" cm="1">
        <f t="array" ref="CU13">_xlfn.IFS(AW13="De acuerdo",0,AW13="Ni de acuerdo ni en desacuerdo",0.5,AW13="En desacuerdo",1)</f>
        <v>#N/A</v>
      </c>
    </row>
    <row r="14" spans="1:99" x14ac:dyDescent="0.2">
      <c r="A14" s="64">
        <v>114470089989</v>
      </c>
      <c r="B14" s="24" t="s">
        <v>267</v>
      </c>
      <c r="C14" s="24" t="s">
        <v>116</v>
      </c>
      <c r="D14" s="24" t="s">
        <v>86</v>
      </c>
      <c r="E14" s="24" t="s">
        <v>1608</v>
      </c>
      <c r="F14" s="24" t="s">
        <v>1635</v>
      </c>
      <c r="G14" s="24" t="s">
        <v>829</v>
      </c>
      <c r="H14" s="24" t="s">
        <v>85</v>
      </c>
      <c r="I14" s="24" t="s">
        <v>85</v>
      </c>
      <c r="J14" s="24" t="s">
        <v>856</v>
      </c>
      <c r="K14" s="24" t="s">
        <v>831</v>
      </c>
      <c r="L14" s="24" t="s">
        <v>832</v>
      </c>
      <c r="M14" s="24" t="s">
        <v>85</v>
      </c>
      <c r="N14" s="24" t="s">
        <v>86</v>
      </c>
      <c r="O14" s="24" t="s">
        <v>85</v>
      </c>
      <c r="P14" s="24" t="s">
        <v>85</v>
      </c>
      <c r="Q14" s="24" t="s">
        <v>86</v>
      </c>
      <c r="R14" s="24" t="s">
        <v>86</v>
      </c>
      <c r="S14" s="24" t="s">
        <v>86</v>
      </c>
      <c r="T14" s="24" t="s">
        <v>834</v>
      </c>
      <c r="U14" s="24" t="s">
        <v>859</v>
      </c>
      <c r="V14" s="24" t="s">
        <v>836</v>
      </c>
      <c r="W14" s="24"/>
      <c r="X14" s="24" t="s">
        <v>1619</v>
      </c>
      <c r="Y14" s="24" t="s">
        <v>861</v>
      </c>
      <c r="Z14" s="24" t="s">
        <v>862</v>
      </c>
      <c r="AA14" s="24" t="s">
        <v>863</v>
      </c>
      <c r="AB14" s="24" t="s">
        <v>86</v>
      </c>
      <c r="AC14" s="24" t="s">
        <v>869</v>
      </c>
      <c r="AD14" s="24" t="s">
        <v>885</v>
      </c>
      <c r="AE14" s="24" t="s">
        <v>86</v>
      </c>
      <c r="AF14" s="24" t="s">
        <v>86</v>
      </c>
      <c r="AG14" s="24" t="s">
        <v>86</v>
      </c>
      <c r="AH14" s="24" t="s">
        <v>85</v>
      </c>
      <c r="AI14" s="24" t="s">
        <v>843</v>
      </c>
      <c r="AJ14" s="24" t="s">
        <v>1616</v>
      </c>
      <c r="AK14" s="24" t="s">
        <v>845</v>
      </c>
      <c r="AL14" s="24" t="s">
        <v>848</v>
      </c>
      <c r="AM14" s="24" t="s">
        <v>870</v>
      </c>
      <c r="AN14" s="24" t="s">
        <v>847</v>
      </c>
      <c r="AO14" s="24" t="s">
        <v>847</v>
      </c>
      <c r="AP14" s="24" t="s">
        <v>847</v>
      </c>
      <c r="AQ14" s="24" t="s">
        <v>847</v>
      </c>
      <c r="AR14" s="24" t="s">
        <v>847</v>
      </c>
      <c r="AS14" s="24" t="s">
        <v>847</v>
      </c>
      <c r="AT14" s="24" t="s">
        <v>848</v>
      </c>
      <c r="AU14" s="24" t="s">
        <v>848</v>
      </c>
      <c r="AV14" s="24" t="s">
        <v>847</v>
      </c>
      <c r="AW14" s="24" t="s">
        <v>848</v>
      </c>
      <c r="AY14" s="17">
        <v>114470089989</v>
      </c>
      <c r="AZ14" s="24" t="s">
        <v>267</v>
      </c>
      <c r="BA14" s="8" cm="1">
        <f t="array" ref="BA14">_xlfn.IFS(C14="Mucho",1,C14="Más o menos",0.5,C14="Nada",0)</f>
        <v>1</v>
      </c>
      <c r="BB14" s="8" cm="1">
        <f t="array" ref="BB14">_xlfn.IFS(D14="No",1,D14="No estoy segura/seguro",0.5,D14="Sí",0)</f>
        <v>1</v>
      </c>
      <c r="BC14" s="8" cm="1">
        <f t="array" ref="BC14">_xlfn.IFS(E14="Es poco",1,E14="Es normal (ni mucho ni poco)",0.5,E14="Es mucho",0)</f>
        <v>0</v>
      </c>
      <c r="BD14" s="8">
        <v>0</v>
      </c>
      <c r="BE14" s="8" cm="1">
        <f t="array" ref="BE14">_xlfn.IFS(G14="Es económico",1,G14="Es justo (ni mucho ni poco)",0.5,G14="Es caro",0)</f>
        <v>0.5</v>
      </c>
      <c r="BF14" s="8" cm="1">
        <f t="array" ref="BF14">_xlfn.IFS(H14="No",1,H14="Sí",0)</f>
        <v>0</v>
      </c>
      <c r="BG14" s="8" cm="1">
        <f t="array" ref="BG14">_xlfn.IFS(I14="Sí",1,I14="No sé",0.5,I14="No",0)</f>
        <v>1</v>
      </c>
      <c r="BH14" s="8" cm="1">
        <f t="array" ref="BH14">_xlfn.IFS(J14="El número de personal para atender los trámites en esta dependencia es suficiente",1,J14="Necesitamos más personal para atender los trámites en esta dependencia",0)</f>
        <v>0</v>
      </c>
      <c r="BI14" s="8" cm="1">
        <f t="array" ref="BI14">_xlfn.IFS(K14="Sí existe una área específica para brindar información y atender dudas",1,K14="No, es la misma ventanilla donde se realizan los trámites",0)</f>
        <v>1</v>
      </c>
      <c r="BJ14" s="8" cm="1">
        <f t="array" ref="BJ14">_xlfn.IFS(L14="El mayor número de personas llega a esta oficina conociendo cuáles son los costos, requisitos y tiempos para realizar su trámite",1,L14="El mayor número de personas llega a esta oficina sin conocer cuáles son los costos, requisitos y tiempos para realizar su trámite",0)</f>
        <v>0</v>
      </c>
      <c r="BK14" s="8" cm="1">
        <f t="array" ref="BK14">_xlfn.IFS(M14="Sí",1,M14="No",0)</f>
        <v>1</v>
      </c>
      <c r="BL14" s="8" cm="1">
        <f t="array" ref="BL14">_xlfn.IFS(N14="Sí",1,N14="No recuerdo",0.5,N14="No",0)</f>
        <v>0</v>
      </c>
      <c r="BM14" s="8" cm="1">
        <f t="array" ref="BM14">_xlfn.IFS(O14="Sí",1,O14="No recuerdo",0.5,O14="No",0)</f>
        <v>1</v>
      </c>
      <c r="BN14" s="8" cm="1">
        <f t="array" ref="BN14">_xlfn.IFS(P14="Sí",1,P14="No recuerdo",0.5,P14="No",0)</f>
        <v>1</v>
      </c>
      <c r="BO14" s="8" cm="1">
        <f t="array" ref="BO14">_xlfn.IFS(Q14="Sí",1,Q14="No recuerdo",0.5,Q14="No",0)</f>
        <v>0</v>
      </c>
      <c r="BP14" s="8" cm="1">
        <f t="array" ref="BP14">_xlfn.IFS(R14="Sí",1,R14="No recuerdo",0.5,R14="No",0)</f>
        <v>0</v>
      </c>
      <c r="BQ14" s="8" cm="1">
        <f t="array" ref="BQ14">_xlfn.IFS(S14="Sí",1,S14="No recuerdo",0.5,S14="No",0)</f>
        <v>0</v>
      </c>
      <c r="BR14" s="8" cm="1">
        <f t="array" ref="BR14">_xlfn.IFS(T14="Han sido buenas (me brindaron nuevos conocimientos para cumplir mejor con mis labores)",1,T14="Han sido malas (no me brindaron nuevos conocimientos para cumplir mejor con mis labores",0)</f>
        <v>1</v>
      </c>
      <c r="BS14" s="8" cm="1">
        <f t="array" ref="BS14">_xlfn.IFS(U14="Actualmente considero que no necesito más capacitaciones para desarrollar mis labores de manera eficiente",1,U14="Actualmente considero que necesito más capacitaciones para desarrollar mis labores de manera eficiente",0)</f>
        <v>0</v>
      </c>
      <c r="BT14" s="8" cm="1">
        <f t="array" ref="BT14">_xlfn.IFS(V14="Pienso que mi desempeño es bueno",1,V14="Pienso que mi desempeño no es ni bueno ni malo (regular)",0.5,V14="Pienso que mi desempeño es malo",0)</f>
        <v>1</v>
      </c>
      <c r="BU14" s="8">
        <v>0</v>
      </c>
      <c r="BV14" s="8" cm="1">
        <f t="array" ref="BV14">_xlfn.IFS(X14="Muy eficiente",1,X14="Regular",0.5,X14="Nada eficiente",0)</f>
        <v>0</v>
      </c>
      <c r="BW14" s="8" cm="1">
        <f t="array" ref="BW14">_xlfn.IFS(Y14="Los tiempos de respuesta son cortos",1,Y14="Los tiempos de respuesta son regulares (ni largos ni cortos)",0.5,Y14="Los tiempos de respuesta son largos",0)</f>
        <v>0.5</v>
      </c>
      <c r="BX14" s="8" cm="1">
        <f t="array" ref="BX14">_xlfn.IFS(Z14="La relación es buena",1,Z14="La relación es regular (ni buena ni mala)",0.5,Z14="La relación es mala",0)</f>
        <v>0.5</v>
      </c>
      <c r="BY14" s="8" cm="1">
        <f t="array" ref="BY14">_xlfn.IFS(AA14="Pienso que las cargas de trabajo se distribuyen de manera equitativa dentro de esta dependencia",1,AA14="Pienso que las cargas de trabajo NO se distribuyen de manera equitativa dentro de esta dependencia",0)</f>
        <v>0</v>
      </c>
      <c r="BZ14" s="8" cm="1">
        <f t="array" ref="BZ14">_xlfn.IFS(AB14="Sí",1,AB14="No",0)</f>
        <v>0</v>
      </c>
      <c r="CA14" s="8" cm="1">
        <f t="array" ref="CA14">_xlfn.IFS(AC14="Las atiende una persona diferente a a la que atiende los trámites presenciales en ventanilla",1,AC14="Las atiende la misma persona que atiende los trámites presenciales en ventanilla",0)</f>
        <v>0</v>
      </c>
      <c r="CB14" s="8" cm="1">
        <f t="array" ref="CB14">_xlfn.IFS(AD14="Siguen un proceso diferente al de una solicitud presencial en ventanilla",1,AD14="Siguen el mismo proceso que el de una solicitud presencial en ventanilla",0)</f>
        <v>1</v>
      </c>
      <c r="CC14" s="8" cm="1">
        <f t="array" ref="CC14">_xlfn.IFS(AE14="Sí",1,AE14="No",0)</f>
        <v>0</v>
      </c>
      <c r="CD14" s="8" cm="1">
        <f t="array" ref="CD14">_xlfn.IFS(AF14="Sí",1,AF14="No",0)</f>
        <v>0</v>
      </c>
      <c r="CE14" s="8" cm="1">
        <f t="array" ref="CE14">_xlfn.IFS(AG14="Sí",1,AG14="No",0)</f>
        <v>0</v>
      </c>
      <c r="CF14" s="8" cm="1">
        <f t="array" ref="CF14">_xlfn.IFS(AH14="Sí",1,AH14="No",0)</f>
        <v>1</v>
      </c>
      <c r="CG14" s="8" cm="1">
        <f t="array" ref="CG14">_xlfn.IFS(AI14="El horario es adecuado",1,AI14="El horario debería ampliarse",0)</f>
        <v>1</v>
      </c>
      <c r="CH14" s="8" cm="1">
        <f t="array" ref="CH14">_xlfn.IFS(AJ14="Es un buen ambiente de trabajo",1,AJ14="Es un mal ambiente de trabajo",0)</f>
        <v>0</v>
      </c>
      <c r="CI14" s="8" cm="1">
        <f t="array" ref="CI14">_xlfn.IFS(AK14="Mi jefe/jefa es muy abierto (a) y nos escucha para identificar las necesidades y áreas de mejora de la dependencia",1,AK14="Mi jefe/jefa NO es muy abierto (a) y NO nos escucha para identificar las necesidades y áreas de mejora de la dependencia",0)</f>
        <v>1</v>
      </c>
      <c r="CJ14" s="8" cm="1">
        <f t="array" ref="CJ14">_xlfn.IFS(AL14="De acuerdo",0,AL14="Ni de acuerdo ni en desacuerdo",0.5,AL14="En desacuerdo",1)</f>
        <v>1</v>
      </c>
      <c r="CK14" s="8" cm="1">
        <f t="array" ref="CK14">_xlfn.IFS(AM14="De acuerdo",1,AM14="Ni de acuerdo ni en desacuerdo",0.5,AM14="En desacuerdo",0)</f>
        <v>0.5</v>
      </c>
      <c r="CL14" s="8" cm="1">
        <f t="array" ref="CL14">_xlfn.IFS(AN14="De acuerdo",1,AN14="Ni de acuerdo ni en desacuerdo",0.5,AN14="En desacuerdo",0)</f>
        <v>1</v>
      </c>
      <c r="CM14" s="8" cm="1">
        <f t="array" ref="CM14">_xlfn.IFS(AO14="De acuerdo",0,AO14="Ni de acuerdo ni en desacuerdo",0.5,AO14="En desacuerdo",1)</f>
        <v>0</v>
      </c>
      <c r="CN14" s="8" cm="1">
        <f t="array" ref="CN14">_xlfn.IFS(AP14="De acuerdo",0,AP14="Ni de acuerdo ni en desacuerdo",0.5,AP14="En desacuerdo",1)</f>
        <v>0</v>
      </c>
      <c r="CO14" s="8" cm="1">
        <f t="array" ref="CO14">_xlfn.IFS(AQ14="De acuerdo",1,AQ14="Ni de acuerdo ni en desacuerdo",0.5,AQ14="En desacuerdo",0)</f>
        <v>1</v>
      </c>
      <c r="CP14" s="8" cm="1">
        <f t="array" ref="CP14">_xlfn.IFS(AR14="De acuerdo",1,AR14="Ni de acuerdo ni en desacuerdo",0.5,AR14="En desacuerdo",0)</f>
        <v>1</v>
      </c>
      <c r="CQ14" s="8" cm="1">
        <f t="array" ref="CQ14">_xlfn.IFS(AS14="De acuerdo",0,AS14="Ni de acuerdo ni en desacuerdo",0.5,AS14="En desacuerdo",1)</f>
        <v>0</v>
      </c>
      <c r="CR14" s="8" cm="1">
        <f t="array" ref="CR14">_xlfn.IFS(AT14="De acuerdo",0,AT14="Ni de acuerdo ni en desacuerdo",0.5,AT14="En desacuerdo",1)</f>
        <v>1</v>
      </c>
      <c r="CS14" s="8" cm="1">
        <f t="array" ref="CS14">_xlfn.IFS(AU14="De acuerdo",0,AU14="Ni de acuerdo ni en desacuerdo",0.5,AU14="En desacuerdo",1)</f>
        <v>1</v>
      </c>
      <c r="CT14" s="25" cm="1">
        <f t="array" ref="CT14">_xlfn.IFS(AV14="De acuerdo",1,AV14="Ni de acuerdo ni en desacuerdo",0.5,AV14="En desacuerdo",0)</f>
        <v>1</v>
      </c>
      <c r="CU14" s="8" cm="1">
        <f t="array" ref="CU14">_xlfn.IFS(AW14="De acuerdo",0,AW14="Ni de acuerdo ni en desacuerdo",0.5,AW14="En desacuerdo",1)</f>
        <v>1</v>
      </c>
    </row>
    <row r="15" spans="1:99" x14ac:dyDescent="0.2">
      <c r="A15" s="64">
        <v>114470081033</v>
      </c>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t="s">
        <v>624</v>
      </c>
      <c r="AI15" s="24"/>
      <c r="AJ15" s="24"/>
      <c r="AK15" s="24"/>
      <c r="AL15" s="24"/>
      <c r="AM15" s="24"/>
      <c r="AN15" s="24"/>
      <c r="AO15" s="24"/>
      <c r="AP15" s="24"/>
      <c r="AQ15" s="24"/>
      <c r="AR15" s="24"/>
      <c r="AS15" s="24"/>
      <c r="AT15" s="24"/>
      <c r="AU15" s="24"/>
      <c r="AV15" s="24"/>
      <c r="AW15" s="24"/>
      <c r="AY15" s="17">
        <v>114470081033</v>
      </c>
      <c r="AZ15" s="24"/>
      <c r="BA15" s="8" t="e" cm="1">
        <f t="array" ref="BA15">_xlfn.IFS(C15="Mucho",1,C15="Más o menos",0.5,C15="Nada",0)</f>
        <v>#N/A</v>
      </c>
      <c r="BB15" s="8" t="e" cm="1">
        <f t="array" ref="BB15">_xlfn.IFS(D15="No",1,D15="No estoy segura/seguro",0.5,D15="Sí",0)</f>
        <v>#N/A</v>
      </c>
      <c r="BC15" s="8" t="e" cm="1">
        <f t="array" ref="BC15">_xlfn.IFS(E15="Es poco",1,E15="Es normal (ni mucho ni poco)",0.5,E15="Es mucho",0)</f>
        <v>#N/A</v>
      </c>
      <c r="BD15" s="8" t="e" cm="1">
        <f t="array" ref="BD15">_xlfn.IFS(F15="Son pocos",1,F15="Son los necesarios (ni muchos ni pocos)",0.5,F15="Son muchos",0)</f>
        <v>#N/A</v>
      </c>
      <c r="BE15" s="8" t="e" cm="1">
        <f t="array" ref="BE15">_xlfn.IFS(G15="Es económico",1,G15="Es justo (ni mucho ni poco)",0.5,G15="Es caro",0)</f>
        <v>#N/A</v>
      </c>
      <c r="BF15" s="8" t="e" cm="1">
        <f t="array" ref="BF15">_xlfn.IFS(H15="No",1,H15="Sí",0)</f>
        <v>#N/A</v>
      </c>
      <c r="BG15" s="8" t="e" cm="1">
        <f t="array" ref="BG15">_xlfn.IFS(I15="Sí",1,I15="No sé",0.5,I15="No",0)</f>
        <v>#N/A</v>
      </c>
      <c r="BH15" s="8" t="e" cm="1">
        <f t="array" ref="BH15">_xlfn.IFS(J15="El número de personal para atender los trámites en esta dependencia es suficiente",1,J15="Necesitamos más personal para atender los trámites en esta dependencia",0)</f>
        <v>#N/A</v>
      </c>
      <c r="BI15" s="8" t="e" cm="1">
        <f t="array" ref="BI15">_xlfn.IFS(K15="Sí existe una área específica para brindar información y atender dudas",1,K15="No, es la misma ventanilla donde se realizan los trámites",0)</f>
        <v>#N/A</v>
      </c>
      <c r="BJ15" s="8" t="e" cm="1">
        <f t="array" ref="BJ15">_xlfn.IFS(L15="El mayor número de personas llega a esta oficina conociendo cuáles son los costos, requisitos y tiempos para realizar su trámite",1,L15="El mayor número de personas llega a esta oficina sin conocer cuáles son los costos, requisitos y tiempos para realizar su trámite",0)</f>
        <v>#N/A</v>
      </c>
      <c r="BK15" s="8" t="e" cm="1">
        <f t="array" ref="BK15">_xlfn.IFS(M15="Sí",1,M15="No",0)</f>
        <v>#N/A</v>
      </c>
      <c r="BL15" s="8" t="e" cm="1">
        <f t="array" ref="BL15">_xlfn.IFS(N15="Sí",1,N15="No recuerdo",0.5,N15="No",0)</f>
        <v>#N/A</v>
      </c>
      <c r="BM15" s="8" t="e" cm="1">
        <f t="array" ref="BM15">_xlfn.IFS(O15="Sí",1,O15="No recuerdo",0.5,O15="No",0)</f>
        <v>#N/A</v>
      </c>
      <c r="BN15" s="8" t="e" cm="1">
        <f t="array" ref="BN15">_xlfn.IFS(P15="Sí",1,P15="No recuerdo",0.5,P15="No",0)</f>
        <v>#N/A</v>
      </c>
      <c r="BO15" s="8" t="e" cm="1">
        <f t="array" ref="BO15">_xlfn.IFS(Q15="Sí",1,Q15="No recuerdo",0.5,Q15="No",0)</f>
        <v>#N/A</v>
      </c>
      <c r="BP15" s="8" t="e" cm="1">
        <f t="array" ref="BP15">_xlfn.IFS(R15="Sí",1,R15="No recuerdo",0.5,R15="No",0)</f>
        <v>#N/A</v>
      </c>
      <c r="BQ15" s="8" t="e" cm="1">
        <f t="array" ref="BQ15">_xlfn.IFS(S15="Sí",1,S15="No recuerdo",0.5,S15="No",0)</f>
        <v>#N/A</v>
      </c>
      <c r="BR15" s="8" t="e" cm="1">
        <f t="array" ref="BR15">_xlfn.IFS(T15="Han sido buenas (me brindaron nuevos conocimientos para cumplir mejor con mis labores)",1,T15="Han sido malas (no me brindaron nuevos conocimientos para cumplir mejor con mis labores",0)</f>
        <v>#N/A</v>
      </c>
      <c r="BS15" s="8" t="e" cm="1">
        <f t="array" ref="BS15">_xlfn.IFS(U15="Actualmente considero que no necesito más capacitaciones para desarrollar mis labores de manera eficiente",1,U15="Actualmente considero que necesito más capacitaciones para desarrollar mis labores de manera eficiente",0)</f>
        <v>#N/A</v>
      </c>
      <c r="BT15" s="8" t="e" cm="1">
        <f t="array" ref="BT15">_xlfn.IFS(V15="Pienso que mi desempeño es bueno",1,V15="Pienso que mi desempeño no es ni bueno ni malo (regular)",0.5,V15="Pienso que mi desempeño es malo",0)</f>
        <v>#N/A</v>
      </c>
      <c r="BU15" s="8" t="e" cm="1">
        <f t="array" ref="BU15">_xlfn.IFS(W15="Sí",1,W15="No",0)</f>
        <v>#N/A</v>
      </c>
      <c r="BV15" s="8" t="e" cm="1">
        <f t="array" ref="BV15">_xlfn.IFS(X15="Muy eficiente",1,X15="Regular",0.5,X15="Nada eficiente",0)</f>
        <v>#N/A</v>
      </c>
      <c r="BW15" s="8" t="e" cm="1">
        <f t="array" ref="BW15">_xlfn.IFS(Y15="Los tiempos de respuesta son cortos",1,Y15="Los tiempos de respuesta son regulares (ni largos ni cortos)",0.5,Y15="Los tiempos de respuesta son largos",0)</f>
        <v>#N/A</v>
      </c>
      <c r="BX15" s="8" t="e" cm="1">
        <f t="array" ref="BX15">_xlfn.IFS(Z15="La relación es buena",1,Z15="La relación es regular (ni buena ni mala)",0.5,Z15="La relación es mala",0)</f>
        <v>#N/A</v>
      </c>
      <c r="BY15" s="8" t="e" cm="1">
        <f t="array" ref="BY15">_xlfn.IFS(AA15="Pienso que las cargas de trabajo se distribuyen de manera equitativa dentro de esta dependencia",1,AA15="Pienso que las cargas de trabajo NO se distribuyen de manera equitativa dentro de esta dependencia",0)</f>
        <v>#N/A</v>
      </c>
      <c r="BZ15" s="8" t="e" cm="1">
        <f t="array" ref="BZ15">_xlfn.IFS(AB15="Sí",1,AB15="No",0)</f>
        <v>#N/A</v>
      </c>
      <c r="CA15" s="8" t="e" cm="1">
        <f t="array" ref="CA15">_xlfn.IFS(AC15="Las atiende una persona diferente a a la que atiende los trámites presenciales en ventanilla",1,AC15="Las atiende la misma persona que atiende los trámites presenciales en ventanilla",0)</f>
        <v>#N/A</v>
      </c>
      <c r="CB15" s="8" t="e" cm="1">
        <f t="array" ref="CB15">_xlfn.IFS(AD15="Siguen un proceso diferente al de una solicitud presencial en ventanilla",1,AD15="Siguen el mismo proceso que el de una solicitud presencial en ventanilla",0)</f>
        <v>#N/A</v>
      </c>
      <c r="CC15" s="8" t="e" cm="1">
        <f t="array" ref="CC15">_xlfn.IFS(AE15="Sí",1,AE15="No",0)</f>
        <v>#N/A</v>
      </c>
      <c r="CD15" s="8" t="e" cm="1">
        <f t="array" ref="CD15">_xlfn.IFS(AF15="Sí",1,AF15="No",0)</f>
        <v>#N/A</v>
      </c>
      <c r="CE15" s="8" t="e" cm="1">
        <f t="array" ref="CE15">_xlfn.IFS(AG15="Sí",1,AG15="No",0)</f>
        <v>#N/A</v>
      </c>
      <c r="CF15" s="8" t="e" cm="1">
        <f t="array" ref="CF15">_xlfn.IFS(AH15="Sí",1,AH15="No",0)</f>
        <v>#N/A</v>
      </c>
      <c r="CG15" s="8" t="e" cm="1">
        <f t="array" ref="CG15">_xlfn.IFS(AI15="El horario es adecuado",1,AI15="El horario debería ampliarse",0)</f>
        <v>#N/A</v>
      </c>
      <c r="CH15" s="8" t="e" cm="1">
        <f t="array" ref="CH15">_xlfn.IFS(AJ15="Es un buen ambiente de trabajo",1,AJ15="Es un mal ambiente de trabajo",0)</f>
        <v>#N/A</v>
      </c>
      <c r="CI15" s="8" t="e" cm="1">
        <f t="array" ref="CI15">_xlfn.IFS(AK15="Mi jefe/jefa es muy abierto (a) y nos escucha para identificar las necesidades y áreas de mejora de la dependencia",1,AK15="Mi jefe/jefa NO es muy abierto (a) y NO nos escucha para identificar las necesidades y áreas de mejora de la dependencia",0)</f>
        <v>#N/A</v>
      </c>
      <c r="CJ15" s="8" t="e" cm="1">
        <f t="array" ref="CJ15">_xlfn.IFS(AL15="De acuerdo",0,AL15="Ni de acuerdo ni en desacuerdo",0.5,AL15="En desacuerdo",1)</f>
        <v>#N/A</v>
      </c>
      <c r="CK15" s="8" t="e" cm="1">
        <f t="array" ref="CK15">_xlfn.IFS(AM15="De acuerdo",1,AM15="Ni de acuerdo ni en desacuerdo",0.5,AM15="En desacuerdo",0)</f>
        <v>#N/A</v>
      </c>
      <c r="CL15" s="8" t="e" cm="1">
        <f t="array" ref="CL15">_xlfn.IFS(AN15="De acuerdo",1,AN15="Ni de acuerdo ni en desacuerdo",0.5,AN15="En desacuerdo",0)</f>
        <v>#N/A</v>
      </c>
      <c r="CM15" s="8" t="e" cm="1">
        <f t="array" ref="CM15">_xlfn.IFS(AO15="De acuerdo",0,AO15="Ni de acuerdo ni en desacuerdo",0.5,AO15="En desacuerdo",1)</f>
        <v>#N/A</v>
      </c>
      <c r="CN15" s="8" t="e" cm="1">
        <f t="array" ref="CN15">_xlfn.IFS(AP15="De acuerdo",0,AP15="Ni de acuerdo ni en desacuerdo",0.5,AP15="En desacuerdo",1)</f>
        <v>#N/A</v>
      </c>
      <c r="CO15" s="8" t="e" cm="1">
        <f t="array" ref="CO15">_xlfn.IFS(AQ15="De acuerdo",1,AQ15="Ni de acuerdo ni en desacuerdo",0.5,AQ15="En desacuerdo",0)</f>
        <v>#N/A</v>
      </c>
      <c r="CP15" s="8" t="e" cm="1">
        <f t="array" ref="CP15">_xlfn.IFS(AR15="De acuerdo",1,AR15="Ni de acuerdo ni en desacuerdo",0.5,AR15="En desacuerdo",0)</f>
        <v>#N/A</v>
      </c>
      <c r="CQ15" s="8" t="e" cm="1">
        <f t="array" ref="CQ15">_xlfn.IFS(AS15="De acuerdo",0,AS15="Ni de acuerdo ni en desacuerdo",0.5,AS15="En desacuerdo",1)</f>
        <v>#N/A</v>
      </c>
      <c r="CR15" s="8" t="e" cm="1">
        <f t="array" ref="CR15">_xlfn.IFS(AT15="De acuerdo",0,AT15="Ni de acuerdo ni en desacuerdo",0.5,AT15="En desacuerdo",1)</f>
        <v>#N/A</v>
      </c>
      <c r="CS15" s="8" t="e" cm="1">
        <f t="array" ref="CS15">_xlfn.IFS(AU15="De acuerdo",0,AU15="Ni de acuerdo ni en desacuerdo",0.5,AU15="En desacuerdo",1)</f>
        <v>#N/A</v>
      </c>
      <c r="CT15" s="25" t="e" cm="1">
        <f t="array" ref="CT15">_xlfn.IFS(AV15="De acuerdo",1,AV15="Ni de acuerdo ni en desacuerdo",0.5,AV15="En desacuerdo",0)</f>
        <v>#N/A</v>
      </c>
      <c r="CU15" s="8" t="e" cm="1">
        <f t="array" ref="CU15">_xlfn.IFS(AW15="De acuerdo",0,AW15="Ni de acuerdo ni en desacuerdo",0.5,AW15="En desacuerdo",1)</f>
        <v>#N/A</v>
      </c>
    </row>
    <row r="16" spans="1:99" x14ac:dyDescent="0.2">
      <c r="A16" s="64">
        <v>114469240371</v>
      </c>
      <c r="B16" s="24" t="s">
        <v>267</v>
      </c>
      <c r="C16" s="24" t="s">
        <v>116</v>
      </c>
      <c r="D16" s="24" t="s">
        <v>851</v>
      </c>
      <c r="E16" s="24" t="s">
        <v>827</v>
      </c>
      <c r="F16" s="24" t="s">
        <v>828</v>
      </c>
      <c r="G16" s="24" t="s">
        <v>829</v>
      </c>
      <c r="H16" s="24" t="s">
        <v>85</v>
      </c>
      <c r="I16" s="24" t="s">
        <v>85</v>
      </c>
      <c r="J16" s="24" t="s">
        <v>856</v>
      </c>
      <c r="K16" s="24" t="s">
        <v>831</v>
      </c>
      <c r="L16" s="24" t="s">
        <v>832</v>
      </c>
      <c r="M16" s="24" t="s">
        <v>86</v>
      </c>
      <c r="N16" s="24"/>
      <c r="O16" s="24"/>
      <c r="P16" s="24"/>
      <c r="Q16" s="24"/>
      <c r="R16" s="24"/>
      <c r="S16" s="24"/>
      <c r="T16" s="24"/>
      <c r="U16" s="24" t="s">
        <v>835</v>
      </c>
      <c r="V16" s="24" t="s">
        <v>836</v>
      </c>
      <c r="W16" s="24"/>
      <c r="X16" s="24" t="s">
        <v>183</v>
      </c>
      <c r="Y16" s="24" t="s">
        <v>861</v>
      </c>
      <c r="Z16" s="24" t="s">
        <v>839</v>
      </c>
      <c r="AA16" s="24" t="s">
        <v>863</v>
      </c>
      <c r="AB16" s="24" t="s">
        <v>86</v>
      </c>
      <c r="AC16" s="24" t="s">
        <v>869</v>
      </c>
      <c r="AD16" s="24" t="s">
        <v>885</v>
      </c>
      <c r="AE16" s="24" t="s">
        <v>85</v>
      </c>
      <c r="AF16" s="24" t="s">
        <v>85</v>
      </c>
      <c r="AG16" s="24" t="s">
        <v>86</v>
      </c>
      <c r="AH16" s="24" t="s">
        <v>85</v>
      </c>
      <c r="AI16" s="24" t="s">
        <v>843</v>
      </c>
      <c r="AJ16" s="24" t="s">
        <v>844</v>
      </c>
      <c r="AK16" s="24" t="s">
        <v>845</v>
      </c>
      <c r="AL16" s="24" t="s">
        <v>848</v>
      </c>
      <c r="AM16" s="24" t="s">
        <v>847</v>
      </c>
      <c r="AN16" s="24" t="s">
        <v>847</v>
      </c>
      <c r="AO16" s="24" t="s">
        <v>848</v>
      </c>
      <c r="AP16" s="24" t="s">
        <v>870</v>
      </c>
      <c r="AQ16" s="24" t="s">
        <v>847</v>
      </c>
      <c r="AR16" s="24" t="s">
        <v>847</v>
      </c>
      <c r="AS16" s="24" t="s">
        <v>848</v>
      </c>
      <c r="AT16" s="24" t="s">
        <v>848</v>
      </c>
      <c r="AU16" s="24" t="s">
        <v>848</v>
      </c>
      <c r="AV16" s="24" t="s">
        <v>847</v>
      </c>
      <c r="AW16" s="24" t="s">
        <v>848</v>
      </c>
      <c r="AY16" s="17">
        <v>114469240371</v>
      </c>
      <c r="AZ16" s="24" t="s">
        <v>267</v>
      </c>
      <c r="BA16" s="8" cm="1">
        <f t="array" ref="BA16">_xlfn.IFS(C16="Mucho",1,C16="Más o menos",0.5,C16="Nada",0)</f>
        <v>1</v>
      </c>
      <c r="BB16" s="8" cm="1">
        <f t="array" ref="BB16">_xlfn.IFS(D16="No",1,D16="No estoy segura/seguro",0.5,D16="Sí",0)</f>
        <v>0.5</v>
      </c>
      <c r="BC16" s="8" cm="1">
        <f t="array" ref="BC16">_xlfn.IFS(E16="Es poco",1,E16="Es normal (ni mucho ni poco)",0.5,E16="Es mucho",0)</f>
        <v>0.5</v>
      </c>
      <c r="BD16" s="8" cm="1">
        <f t="array" ref="BD16">_xlfn.IFS(F16="Son pocos",1,F16="Son los necesarios (ni muchos ni pocos)",0.5,F16="Son muchos",0)</f>
        <v>0.5</v>
      </c>
      <c r="BE16" s="8" cm="1">
        <f t="array" ref="BE16">_xlfn.IFS(G16="Es económico",1,G16="Es justo (ni mucho ni poco)",0.5,G16="Es caro",0)</f>
        <v>0.5</v>
      </c>
      <c r="BF16" s="8" cm="1">
        <f t="array" ref="BF16">_xlfn.IFS(H16="No",1,H16="Sí",0)</f>
        <v>0</v>
      </c>
      <c r="BG16" s="8" cm="1">
        <f t="array" ref="BG16">_xlfn.IFS(I16="Sí",1,I16="No sé",0.5,I16="No",0)</f>
        <v>1</v>
      </c>
      <c r="BH16" s="8" cm="1">
        <f t="array" ref="BH16">_xlfn.IFS(J16="El número de personal para atender los trámites en esta dependencia es suficiente",1,J16="Necesitamos más personal para atender los trámites en esta dependencia",0)</f>
        <v>0</v>
      </c>
      <c r="BI16" s="8" cm="1">
        <f t="array" ref="BI16">_xlfn.IFS(K16="Sí existe una área específica para brindar información y atender dudas",1,K16="No, es la misma ventanilla donde se realizan los trámites",0)</f>
        <v>1</v>
      </c>
      <c r="BJ16" s="8" cm="1">
        <f t="array" ref="BJ16">_xlfn.IFS(L16="El mayor número de personas llega a esta oficina conociendo cuáles son los costos, requisitos y tiempos para realizar su trámite",1,L16="El mayor número de personas llega a esta oficina sin conocer cuáles son los costos, requisitos y tiempos para realizar su trámite",0)</f>
        <v>0</v>
      </c>
      <c r="BK16" s="8" cm="1">
        <f t="array" ref="BK16">_xlfn.IFS(M16="Sí",1,M16="No",0)</f>
        <v>0</v>
      </c>
      <c r="BL16" s="8" t="e" cm="1">
        <f t="array" ref="BL16">_xlfn.IFS(N16="Sí",1,N16="No recuerdo",0.5,N16="No",0)</f>
        <v>#N/A</v>
      </c>
      <c r="BM16" s="8" t="e" cm="1">
        <f t="array" ref="BM16">_xlfn.IFS(O16="Sí",1,O16="No recuerdo",0.5,O16="No",0)</f>
        <v>#N/A</v>
      </c>
      <c r="BN16" s="8" t="e" cm="1">
        <f t="array" ref="BN16">_xlfn.IFS(P16="Sí",1,P16="No recuerdo",0.5,P16="No",0)</f>
        <v>#N/A</v>
      </c>
      <c r="BO16" s="8" t="e" cm="1">
        <f t="array" ref="BO16">_xlfn.IFS(Q16="Sí",1,Q16="No recuerdo",0.5,Q16="No",0)</f>
        <v>#N/A</v>
      </c>
      <c r="BP16" s="8" t="e" cm="1">
        <f t="array" ref="BP16">_xlfn.IFS(R16="Sí",1,R16="No recuerdo",0.5,R16="No",0)</f>
        <v>#N/A</v>
      </c>
      <c r="BQ16" s="8" t="e" cm="1">
        <f t="array" ref="BQ16">_xlfn.IFS(S16="Sí",1,S16="No recuerdo",0.5,S16="No",0)</f>
        <v>#N/A</v>
      </c>
      <c r="BR16" s="8" t="e" cm="1">
        <f t="array" ref="BR16">_xlfn.IFS(T16="Han sido buenas (me brindaron nuevos conocimientos para cumplir mejor con mis labores)",1,T16="Han sido malas (no me brindaron nuevos conocimientos para cumplir mejor con mis labores",0)</f>
        <v>#N/A</v>
      </c>
      <c r="BS16" s="8" cm="1">
        <f t="array" ref="BS16">_xlfn.IFS(U16="Actualmente considero que no necesito más capacitaciones para desarrollar mis labores de manera eficiente",1,U16="Actualmente considero que necesito más capacitaciones para desarrollar mis labores de manera eficiente",0)</f>
        <v>1</v>
      </c>
      <c r="BT16" s="8" cm="1">
        <f t="array" ref="BT16">_xlfn.IFS(V16="Pienso que mi desempeño es bueno",1,V16="Pienso que mi desempeño no es ni bueno ni malo (regular)",0.5,V16="Pienso que mi desempeño es malo",0)</f>
        <v>1</v>
      </c>
      <c r="BU16" s="8" t="e" cm="1">
        <f t="array" ref="BU16">_xlfn.IFS(W16="Sí",1,W16="No",0)</f>
        <v>#N/A</v>
      </c>
      <c r="BV16" s="8" cm="1">
        <f t="array" ref="BV16">_xlfn.IFS(X16="Muy eficiente",1,X16="Regular",0.5,X16="Nada eficiente",0)</f>
        <v>0.5</v>
      </c>
      <c r="BW16" s="8" cm="1">
        <f t="array" ref="BW16">_xlfn.IFS(Y16="Los tiempos de respuesta son cortos",1,Y16="Los tiempos de respuesta son regulares (ni largos ni cortos)",0.5,Y16="Los tiempos de respuesta son largos",0)</f>
        <v>0.5</v>
      </c>
      <c r="BX16" s="8" cm="1">
        <f t="array" ref="BX16">_xlfn.IFS(Z16="La relación es buena",1,Z16="La relación es regular (ni buena ni mala)",0.5,Z16="La relación es mala",0)</f>
        <v>1</v>
      </c>
      <c r="BY16" s="8" cm="1">
        <f t="array" ref="BY16">_xlfn.IFS(AA16="Pienso que las cargas de trabajo se distribuyen de manera equitativa dentro de esta dependencia",1,AA16="Pienso que las cargas de trabajo NO se distribuyen de manera equitativa dentro de esta dependencia",0)</f>
        <v>0</v>
      </c>
      <c r="BZ16" s="8" cm="1">
        <f t="array" ref="BZ16">_xlfn.IFS(AB16="Sí",1,AB16="No",0)</f>
        <v>0</v>
      </c>
      <c r="CA16" s="8" cm="1">
        <f t="array" ref="CA16">_xlfn.IFS(AC16="Las atiende una persona diferente a a la que atiende los trámites presenciales en ventanilla",1,AC16="Las atiende la misma persona que atiende los trámites presenciales en ventanilla",0)</f>
        <v>0</v>
      </c>
      <c r="CB16" s="8" cm="1">
        <f t="array" ref="CB16">_xlfn.IFS(AD16="Siguen un proceso diferente al de una solicitud presencial en ventanilla",1,AD16="Siguen el mismo proceso que el de una solicitud presencial en ventanilla",0)</f>
        <v>1</v>
      </c>
      <c r="CC16" s="8" cm="1">
        <f t="array" ref="CC16">_xlfn.IFS(AE16="Sí",1,AE16="No",0)</f>
        <v>1</v>
      </c>
      <c r="CD16" s="8" cm="1">
        <f t="array" ref="CD16">_xlfn.IFS(AF16="Sí",1,AF16="No",0)</f>
        <v>1</v>
      </c>
      <c r="CE16" s="8" cm="1">
        <f t="array" ref="CE16">_xlfn.IFS(AG16="Sí",1,AG16="No",0)</f>
        <v>0</v>
      </c>
      <c r="CF16" s="8" cm="1">
        <f t="array" ref="CF16">_xlfn.IFS(AH16="Sí",1,AH16="No",0)</f>
        <v>1</v>
      </c>
      <c r="CG16" s="8" cm="1">
        <f t="array" ref="CG16">_xlfn.IFS(AI16="El horario es adecuado",1,AI16="El horario debería ampliarse",0)</f>
        <v>1</v>
      </c>
      <c r="CH16" s="8" cm="1">
        <f t="array" ref="CH16">_xlfn.IFS(AJ16="Es un buen ambiente de trabajo",1,AJ16="Es un mal ambiente de trabajo",0)</f>
        <v>1</v>
      </c>
      <c r="CI16" s="8" cm="1">
        <f t="array" ref="CI16">_xlfn.IFS(AK16="Mi jefe/jefa es muy abierto (a) y nos escucha para identificar las necesidades y áreas de mejora de la dependencia",1,AK16="Mi jefe/jefa NO es muy abierto (a) y NO nos escucha para identificar las necesidades y áreas de mejora de la dependencia",0)</f>
        <v>1</v>
      </c>
      <c r="CJ16" s="8" cm="1">
        <f t="array" ref="CJ16">_xlfn.IFS(AL16="De acuerdo",0,AL16="Ni de acuerdo ni en desacuerdo",0.5,AL16="En desacuerdo",1)</f>
        <v>1</v>
      </c>
      <c r="CK16" s="8" cm="1">
        <f t="array" ref="CK16">_xlfn.IFS(AM16="De acuerdo",1,AM16="Ni de acuerdo ni en desacuerdo",0.5,AM16="En desacuerdo",0)</f>
        <v>1</v>
      </c>
      <c r="CL16" s="8" cm="1">
        <f t="array" ref="CL16">_xlfn.IFS(AN16="De acuerdo",1,AN16="Ni de acuerdo ni en desacuerdo",0.5,AN16="En desacuerdo",0)</f>
        <v>1</v>
      </c>
      <c r="CM16" s="8" cm="1">
        <f t="array" ref="CM16">_xlfn.IFS(AO16="De acuerdo",0,AO16="Ni de acuerdo ni en desacuerdo",0.5,AO16="En desacuerdo",1)</f>
        <v>1</v>
      </c>
      <c r="CN16" s="8" cm="1">
        <f t="array" ref="CN16">_xlfn.IFS(AP16="De acuerdo",0,AP16="Ni de acuerdo ni en desacuerdo",0.5,AP16="En desacuerdo",1)</f>
        <v>0.5</v>
      </c>
      <c r="CO16" s="8" cm="1">
        <f t="array" ref="CO16">_xlfn.IFS(AQ16="De acuerdo",1,AQ16="Ni de acuerdo ni en desacuerdo",0.5,AQ16="En desacuerdo",0)</f>
        <v>1</v>
      </c>
      <c r="CP16" s="8" cm="1">
        <f t="array" ref="CP16">_xlfn.IFS(AR16="De acuerdo",1,AR16="Ni de acuerdo ni en desacuerdo",0.5,AR16="En desacuerdo",0)</f>
        <v>1</v>
      </c>
      <c r="CQ16" s="8" cm="1">
        <f t="array" ref="CQ16">_xlfn.IFS(AS16="De acuerdo",0,AS16="Ni de acuerdo ni en desacuerdo",0.5,AS16="En desacuerdo",1)</f>
        <v>1</v>
      </c>
      <c r="CR16" s="8" cm="1">
        <f t="array" ref="CR16">_xlfn.IFS(AT16="De acuerdo",0,AT16="Ni de acuerdo ni en desacuerdo",0.5,AT16="En desacuerdo",1)</f>
        <v>1</v>
      </c>
      <c r="CS16" s="8" cm="1">
        <f t="array" ref="CS16">_xlfn.IFS(AU16="De acuerdo",0,AU16="Ni de acuerdo ni en desacuerdo",0.5,AU16="En desacuerdo",1)</f>
        <v>1</v>
      </c>
      <c r="CT16" s="25" cm="1">
        <f t="array" ref="CT16">_xlfn.IFS(AV16="De acuerdo",1,AV16="Ni de acuerdo ni en desacuerdo",0.5,AV16="En desacuerdo",0)</f>
        <v>1</v>
      </c>
      <c r="CU16" s="8" cm="1">
        <f t="array" ref="CU16">_xlfn.IFS(AW16="De acuerdo",0,AW16="Ni de acuerdo ni en desacuerdo",0.5,AW16="En desacuerdo",1)</f>
        <v>1</v>
      </c>
    </row>
    <row r="17" spans="1:100" x14ac:dyDescent="0.2">
      <c r="A17" s="64">
        <v>114466667280</v>
      </c>
      <c r="B17" s="24" t="s">
        <v>10</v>
      </c>
      <c r="C17" s="24" t="s">
        <v>116</v>
      </c>
      <c r="D17" s="24" t="s">
        <v>86</v>
      </c>
      <c r="E17" s="24" t="s">
        <v>827</v>
      </c>
      <c r="F17" s="24" t="s">
        <v>828</v>
      </c>
      <c r="G17" s="24" t="s">
        <v>829</v>
      </c>
      <c r="H17" s="24" t="s">
        <v>86</v>
      </c>
      <c r="I17" s="24" t="s">
        <v>85</v>
      </c>
      <c r="J17" s="24" t="s">
        <v>830</v>
      </c>
      <c r="K17" s="24" t="s">
        <v>883</v>
      </c>
      <c r="L17" s="24" t="s">
        <v>832</v>
      </c>
      <c r="M17" s="24" t="s">
        <v>85</v>
      </c>
      <c r="N17" s="24" t="s">
        <v>85</v>
      </c>
      <c r="O17" s="24" t="s">
        <v>163</v>
      </c>
      <c r="P17" s="24" t="s">
        <v>85</v>
      </c>
      <c r="Q17" s="24" t="s">
        <v>85</v>
      </c>
      <c r="R17" s="24" t="s">
        <v>163</v>
      </c>
      <c r="S17" s="24" t="s">
        <v>86</v>
      </c>
      <c r="T17" s="24" t="s">
        <v>834</v>
      </c>
      <c r="U17" s="24" t="s">
        <v>835</v>
      </c>
      <c r="V17" s="24" t="s">
        <v>836</v>
      </c>
      <c r="W17" s="24"/>
      <c r="X17" s="24" t="s">
        <v>183</v>
      </c>
      <c r="Y17" s="24" t="s">
        <v>861</v>
      </c>
      <c r="Z17" s="24" t="s">
        <v>839</v>
      </c>
      <c r="AA17" s="24" t="s">
        <v>863</v>
      </c>
      <c r="AB17" s="24" t="s">
        <v>85</v>
      </c>
      <c r="AC17" s="24" t="s">
        <v>869</v>
      </c>
      <c r="AD17" s="24" t="s">
        <v>842</v>
      </c>
      <c r="AE17" s="24" t="s">
        <v>86</v>
      </c>
      <c r="AF17" s="24" t="s">
        <v>85</v>
      </c>
      <c r="AG17" s="24" t="s">
        <v>85</v>
      </c>
      <c r="AH17" s="24" t="s">
        <v>86</v>
      </c>
      <c r="AI17" s="24" t="s">
        <v>843</v>
      </c>
      <c r="AJ17" s="24" t="s">
        <v>844</v>
      </c>
      <c r="AK17" s="24" t="s">
        <v>845</v>
      </c>
      <c r="AL17" s="24" t="s">
        <v>848</v>
      </c>
      <c r="AM17" s="24" t="s">
        <v>847</v>
      </c>
      <c r="AN17" s="24" t="s">
        <v>847</v>
      </c>
      <c r="AO17" s="24" t="s">
        <v>848</v>
      </c>
      <c r="AP17" s="24" t="s">
        <v>848</v>
      </c>
      <c r="AQ17" s="24" t="s">
        <v>847</v>
      </c>
      <c r="AR17" s="24" t="s">
        <v>847</v>
      </c>
      <c r="AS17" s="24" t="s">
        <v>847</v>
      </c>
      <c r="AT17" s="24" t="s">
        <v>870</v>
      </c>
      <c r="AU17" s="24" t="s">
        <v>848</v>
      </c>
      <c r="AV17" s="24" t="s">
        <v>847</v>
      </c>
      <c r="AW17" s="24" t="s">
        <v>848</v>
      </c>
      <c r="AY17" s="17">
        <v>114466667280</v>
      </c>
      <c r="AZ17" s="24" t="s">
        <v>10</v>
      </c>
      <c r="BA17" s="8" cm="1">
        <f t="array" ref="BA17">_xlfn.IFS(C17="Mucho",1,C17="Más o menos",0.5,C17="Nada",0)</f>
        <v>1</v>
      </c>
      <c r="BB17" s="8" cm="1">
        <f t="array" ref="BB17">_xlfn.IFS(D17="No",1,D17="No estoy segura/seguro",0.5,D17="Sí",0)</f>
        <v>1</v>
      </c>
      <c r="BC17" s="8" cm="1">
        <f t="array" ref="BC17">_xlfn.IFS(E17="Es poco",1,E17="Es normal (ni mucho ni poco)",0.5,E17="Es mucho",0)</f>
        <v>0.5</v>
      </c>
      <c r="BD17" s="8" cm="1">
        <f t="array" ref="BD17">_xlfn.IFS(F17="Son pocos",1,F17="Son los necesarios (ni muchos ni pocos)",0.5,F17="Son muchos",0)</f>
        <v>0.5</v>
      </c>
      <c r="BE17" s="8" cm="1">
        <f t="array" ref="BE17">_xlfn.IFS(G17="Es económico",1,G17="Es justo (ni mucho ni poco)",0.5,G17="Es caro",0)</f>
        <v>0.5</v>
      </c>
      <c r="BF17" s="8" cm="1">
        <f t="array" ref="BF17">_xlfn.IFS(H17="No",1,H17="Sí",0)</f>
        <v>1</v>
      </c>
      <c r="BG17" s="8" cm="1">
        <f t="array" ref="BG17">_xlfn.IFS(I17="Sí",1,I17="No sé",0.5,I17="No",0)</f>
        <v>1</v>
      </c>
      <c r="BH17" s="8" cm="1">
        <f t="array" ref="BH17">_xlfn.IFS(J17="El número de personal para atender los trámites en esta dependencia es suficiente",1,J17="Necesitamos más personal para atender los trámites en esta dependencia",0)</f>
        <v>1</v>
      </c>
      <c r="BI17" s="8" cm="1">
        <f t="array" ref="BI17">_xlfn.IFS(K17="Sí existe una área específica para brindar información y atender dudas",1,K17="No, es la misma ventanilla donde se realizan los trámites",0)</f>
        <v>0</v>
      </c>
      <c r="BJ17" s="8" cm="1">
        <f t="array" ref="BJ17">_xlfn.IFS(L17="El mayor número de personas llega a esta oficina conociendo cuáles son los costos, requisitos y tiempos para realizar su trámite",1,L17="El mayor número de personas llega a esta oficina sin conocer cuáles son los costos, requisitos y tiempos para realizar su trámite",0)</f>
        <v>0</v>
      </c>
      <c r="BK17" s="8" cm="1">
        <f t="array" ref="BK17">_xlfn.IFS(M17="Sí",1,M17="No",0)</f>
        <v>1</v>
      </c>
      <c r="BL17" s="8" cm="1">
        <f t="array" ref="BL17">_xlfn.IFS(N17="Sí",1,N17="No recuerdo",0.5,N17="No",0)</f>
        <v>1</v>
      </c>
      <c r="BM17" s="8" cm="1">
        <f t="array" ref="BM17">_xlfn.IFS(O17="Sí",1,O17="No recuerdo",0.5,O17="No",0)</f>
        <v>0.5</v>
      </c>
      <c r="BN17" s="8" cm="1">
        <f t="array" ref="BN17">_xlfn.IFS(P17="Sí",1,P17="No recuerdo",0.5,P17="No",0)</f>
        <v>1</v>
      </c>
      <c r="BO17" s="8" cm="1">
        <f t="array" ref="BO17">_xlfn.IFS(Q17="Sí",1,Q17="No recuerdo",0.5,Q17="No",0)</f>
        <v>1</v>
      </c>
      <c r="BP17" s="8" cm="1">
        <f t="array" ref="BP17">_xlfn.IFS(R17="Sí",1,R17="No recuerdo",0.5,R17="No",0)</f>
        <v>0.5</v>
      </c>
      <c r="BQ17" s="8" cm="1">
        <f t="array" ref="BQ17">_xlfn.IFS(S17="Sí",1,S17="No recuerdo",0.5,S17="No",0)</f>
        <v>0</v>
      </c>
      <c r="BR17" s="8" cm="1">
        <f t="array" ref="BR17">_xlfn.IFS(T17="Han sido buenas (me brindaron nuevos conocimientos para cumplir mejor con mis labores)",1,T17="Han sido malas (no me brindaron nuevos conocimientos para cumplir mejor con mis labores",0)</f>
        <v>1</v>
      </c>
      <c r="BS17" s="8" cm="1">
        <f t="array" ref="BS17">_xlfn.IFS(U17="Actualmente considero que no necesito más capacitaciones para desarrollar mis labores de manera eficiente",1,U17="Actualmente considero que necesito más capacitaciones para desarrollar mis labores de manera eficiente",0)</f>
        <v>1</v>
      </c>
      <c r="BT17" s="8" cm="1">
        <f t="array" ref="BT17">_xlfn.IFS(V17="Pienso que mi desempeño es bueno",1,V17="Pienso que mi desempeño no es ni bueno ni malo (regular)",0.5,V17="Pienso que mi desempeño es malo",0)</f>
        <v>1</v>
      </c>
      <c r="BU17" s="8">
        <v>0</v>
      </c>
      <c r="BV17" s="8" cm="1">
        <f t="array" ref="BV17">_xlfn.IFS(X17="Muy eficiente",1,X17="Regular",0.5,X17="Nada eficiente",0)</f>
        <v>0.5</v>
      </c>
      <c r="BW17" s="8" cm="1">
        <f t="array" ref="BW17">_xlfn.IFS(Y17="Los tiempos de respuesta son cortos",1,Y17="Los tiempos de respuesta son regulares (ni largos ni cortos)",0.5,Y17="Los tiempos de respuesta son largos",0)</f>
        <v>0.5</v>
      </c>
      <c r="BX17" s="8" cm="1">
        <f t="array" ref="BX17">_xlfn.IFS(Z17="La relación es buena",1,Z17="La relación es regular (ni buena ni mala)",0.5,Z17="La relación es mala",0)</f>
        <v>1</v>
      </c>
      <c r="BY17" s="8" cm="1">
        <f t="array" ref="BY17">_xlfn.IFS(AA17="Pienso que las cargas de trabajo se distribuyen de manera equitativa dentro de esta dependencia",1,AA17="Pienso que las cargas de trabajo NO se distribuyen de manera equitativa dentro de esta dependencia",0)</f>
        <v>0</v>
      </c>
      <c r="BZ17" s="8" cm="1">
        <f t="array" ref="BZ17">_xlfn.IFS(AB17="Sí",1,AB17="No",0)</f>
        <v>1</v>
      </c>
      <c r="CA17" s="8" cm="1">
        <f t="array" ref="CA17">_xlfn.IFS(AC17="Las atiende una persona diferente a a la que atiende los trámites presenciales en ventanilla",1,AC17="Las atiende la misma persona que atiende los trámites presenciales en ventanilla",0)</f>
        <v>0</v>
      </c>
      <c r="CB17" s="8" cm="1">
        <f t="array" ref="CB17">_xlfn.IFS(AD17="Siguen un proceso diferente al de una solicitud presencial en ventanilla",1,AD17="Siguen el mismo proceso que el de una solicitud presencial en ventanilla",0)</f>
        <v>0</v>
      </c>
      <c r="CC17" s="8" cm="1">
        <f t="array" ref="CC17">_xlfn.IFS(AE17="Sí",1,AE17="No",0)</f>
        <v>0</v>
      </c>
      <c r="CD17" s="8" cm="1">
        <f t="array" ref="CD17">_xlfn.IFS(AF17="Sí",1,AF17="No",0)</f>
        <v>1</v>
      </c>
      <c r="CE17" s="8" cm="1">
        <f t="array" ref="CE17">_xlfn.IFS(AG17="Sí",1,AG17="No",0)</f>
        <v>1</v>
      </c>
      <c r="CF17" s="8" cm="1">
        <f t="array" ref="CF17">_xlfn.IFS(AH17="Sí",1,AH17="No",0)</f>
        <v>0</v>
      </c>
      <c r="CG17" s="8" cm="1">
        <f t="array" ref="CG17">_xlfn.IFS(AI17="El horario es adecuado",1,AI17="El horario debería ampliarse",0)</f>
        <v>1</v>
      </c>
      <c r="CH17" s="8" cm="1">
        <f t="array" ref="CH17">_xlfn.IFS(AJ17="Es un buen ambiente de trabajo",1,AJ17="Es un mal ambiente de trabajo",0)</f>
        <v>1</v>
      </c>
      <c r="CI17" s="8" cm="1">
        <f t="array" ref="CI17">_xlfn.IFS(AK17="Mi jefe/jefa es muy abierto (a) y nos escucha para identificar las necesidades y áreas de mejora de la dependencia",1,AK17="Mi jefe/jefa NO es muy abierto (a) y NO nos escucha para identificar las necesidades y áreas de mejora de la dependencia",0)</f>
        <v>1</v>
      </c>
      <c r="CJ17" s="8" cm="1">
        <f t="array" ref="CJ17">_xlfn.IFS(AL17="De acuerdo",0,AL17="Ni de acuerdo ni en desacuerdo",0.5,AL17="En desacuerdo",1)</f>
        <v>1</v>
      </c>
      <c r="CK17" s="8" cm="1">
        <f t="array" ref="CK17">_xlfn.IFS(AM17="De acuerdo",1,AM17="Ni de acuerdo ni en desacuerdo",0.5,AM17="En desacuerdo",0)</f>
        <v>1</v>
      </c>
      <c r="CL17" s="8" cm="1">
        <f t="array" ref="CL17">_xlfn.IFS(AN17="De acuerdo",1,AN17="Ni de acuerdo ni en desacuerdo",0.5,AN17="En desacuerdo",0)</f>
        <v>1</v>
      </c>
      <c r="CM17" s="8" cm="1">
        <f t="array" ref="CM17">_xlfn.IFS(AO17="De acuerdo",0,AO17="Ni de acuerdo ni en desacuerdo",0.5,AO17="En desacuerdo",1)</f>
        <v>1</v>
      </c>
      <c r="CN17" s="8" cm="1">
        <f t="array" ref="CN17">_xlfn.IFS(AP17="De acuerdo",0,AP17="Ni de acuerdo ni en desacuerdo",0.5,AP17="En desacuerdo",1)</f>
        <v>1</v>
      </c>
      <c r="CO17" s="8" cm="1">
        <f t="array" ref="CO17">_xlfn.IFS(AQ17="De acuerdo",1,AQ17="Ni de acuerdo ni en desacuerdo",0.5,AQ17="En desacuerdo",0)</f>
        <v>1</v>
      </c>
      <c r="CP17" s="8" cm="1">
        <f t="array" ref="CP17">_xlfn.IFS(AR17="De acuerdo",1,AR17="Ni de acuerdo ni en desacuerdo",0.5,AR17="En desacuerdo",0)</f>
        <v>1</v>
      </c>
      <c r="CQ17" s="8" cm="1">
        <f t="array" ref="CQ17">_xlfn.IFS(AS17="De acuerdo",0,AS17="Ni de acuerdo ni en desacuerdo",0.5,AS17="En desacuerdo",1)</f>
        <v>0</v>
      </c>
      <c r="CR17" s="8" cm="1">
        <f t="array" ref="CR17">_xlfn.IFS(AT17="De acuerdo",0,AT17="Ni de acuerdo ni en desacuerdo",0.5,AT17="En desacuerdo",1)</f>
        <v>0.5</v>
      </c>
      <c r="CS17" s="8" cm="1">
        <f t="array" ref="CS17">_xlfn.IFS(AU17="De acuerdo",0,AU17="Ni de acuerdo ni en desacuerdo",0.5,AU17="En desacuerdo",1)</f>
        <v>1</v>
      </c>
      <c r="CT17" s="25" cm="1">
        <f t="array" ref="CT17">_xlfn.IFS(AV17="De acuerdo",1,AV17="Ni de acuerdo ni en desacuerdo",0.5,AV17="En desacuerdo",0)</f>
        <v>1</v>
      </c>
      <c r="CU17" s="8" cm="1">
        <f t="array" ref="CU17">_xlfn.IFS(AW17="De acuerdo",0,AW17="Ni de acuerdo ni en desacuerdo",0.5,AW17="En desacuerdo",1)</f>
        <v>1</v>
      </c>
    </row>
    <row r="18" spans="1:100" x14ac:dyDescent="0.2">
      <c r="A18" s="64">
        <v>114466667508</v>
      </c>
      <c r="B18" s="66" t="s">
        <v>10</v>
      </c>
      <c r="C18" s="66" t="s">
        <v>925</v>
      </c>
      <c r="D18" s="66" t="s">
        <v>85</v>
      </c>
      <c r="E18" s="66" t="s">
        <v>827</v>
      </c>
      <c r="F18" s="66" t="s">
        <v>1635</v>
      </c>
      <c r="G18" s="66" t="s">
        <v>829</v>
      </c>
      <c r="H18" s="66" t="s">
        <v>86</v>
      </c>
      <c r="I18" s="66" t="s">
        <v>85</v>
      </c>
      <c r="J18" s="66" t="s">
        <v>856</v>
      </c>
      <c r="K18" s="66" t="s">
        <v>883</v>
      </c>
      <c r="L18" s="66" t="s">
        <v>832</v>
      </c>
      <c r="M18" s="66" t="s">
        <v>85</v>
      </c>
      <c r="N18" s="66" t="s">
        <v>85</v>
      </c>
      <c r="O18" s="66" t="s">
        <v>86</v>
      </c>
      <c r="P18" s="66" t="s">
        <v>86</v>
      </c>
      <c r="Q18" s="66" t="s">
        <v>86</v>
      </c>
      <c r="R18" s="66" t="s">
        <v>86</v>
      </c>
      <c r="S18" s="66" t="s">
        <v>86</v>
      </c>
      <c r="T18" s="66" t="s">
        <v>834</v>
      </c>
      <c r="U18" s="66" t="s">
        <v>835</v>
      </c>
      <c r="V18" s="66" t="s">
        <v>836</v>
      </c>
      <c r="W18" s="66"/>
      <c r="X18" s="66" t="s">
        <v>183</v>
      </c>
      <c r="Y18" s="66" t="s">
        <v>861</v>
      </c>
      <c r="Z18" s="66" t="s">
        <v>839</v>
      </c>
      <c r="AA18" s="66" t="s">
        <v>863</v>
      </c>
      <c r="AB18" s="66" t="s">
        <v>85</v>
      </c>
      <c r="AC18" s="66" t="s">
        <v>841</v>
      </c>
      <c r="AD18" s="66" t="s">
        <v>885</v>
      </c>
      <c r="AE18" s="66" t="s">
        <v>86</v>
      </c>
      <c r="AF18" s="66" t="s">
        <v>85</v>
      </c>
      <c r="AG18" s="66" t="s">
        <v>85</v>
      </c>
      <c r="AH18" s="24" t="s">
        <v>86</v>
      </c>
      <c r="AI18" s="66" t="s">
        <v>843</v>
      </c>
      <c r="AJ18" s="66" t="s">
        <v>844</v>
      </c>
      <c r="AK18" s="66" t="s">
        <v>919</v>
      </c>
      <c r="AL18" s="66" t="s">
        <v>848</v>
      </c>
      <c r="AM18" s="66" t="s">
        <v>847</v>
      </c>
      <c r="AN18" s="66" t="s">
        <v>847</v>
      </c>
      <c r="AO18" s="66" t="s">
        <v>848</v>
      </c>
      <c r="AP18" s="66" t="s">
        <v>848</v>
      </c>
      <c r="AQ18" s="66" t="s">
        <v>847</v>
      </c>
      <c r="AR18" s="66" t="s">
        <v>847</v>
      </c>
      <c r="AS18" s="66" t="s">
        <v>848</v>
      </c>
      <c r="AT18" s="66" t="s">
        <v>848</v>
      </c>
      <c r="AU18" s="66" t="s">
        <v>848</v>
      </c>
      <c r="AV18" s="66" t="s">
        <v>847</v>
      </c>
      <c r="AW18" s="66" t="s">
        <v>848</v>
      </c>
      <c r="AY18" s="67">
        <v>114466667508</v>
      </c>
      <c r="AZ18" s="66" t="s">
        <v>10</v>
      </c>
      <c r="BA18" s="8" cm="1">
        <f t="array" ref="BA18">_xlfn.IFS(C18="Mucho",1,C18="Más o menos",0.5,C18="Nada",0)</f>
        <v>0.5</v>
      </c>
      <c r="BB18" s="8" cm="1">
        <f t="array" ref="BB18">_xlfn.IFS(D18="No",1,D18="No estoy segura/seguro",0.5,D18="Sí",0)</f>
        <v>0</v>
      </c>
      <c r="BC18" s="8" cm="1">
        <f t="array" ref="BC18">_xlfn.IFS(E18="Es poco",1,E18="Es normal (ni mucho ni poco)",0.5,E18="Es mucho",0)</f>
        <v>0.5</v>
      </c>
      <c r="BD18" s="8">
        <v>0</v>
      </c>
      <c r="BE18" s="8" cm="1">
        <f t="array" ref="BE18">_xlfn.IFS(G18="Es económico",1,G18="Es justo (ni mucho ni poco)",0.5,G18="Es caro",0)</f>
        <v>0.5</v>
      </c>
      <c r="BF18" s="8" cm="1">
        <f t="array" ref="BF18">_xlfn.IFS(H18="No",1,H18="Sí",0)</f>
        <v>1</v>
      </c>
      <c r="BG18" s="8" cm="1">
        <f t="array" ref="BG18">_xlfn.IFS(I18="Sí",1,I18="No sé",0.5,I18="No",0)</f>
        <v>1</v>
      </c>
      <c r="BH18" s="8" cm="1">
        <f t="array" ref="BH18">_xlfn.IFS(J18="El número de personal para atender los trámites en esta dependencia es suficiente",1,J18="Necesitamos más personal para atender los trámites en esta dependencia",0)</f>
        <v>0</v>
      </c>
      <c r="BI18" s="8" cm="1">
        <f t="array" ref="BI18">_xlfn.IFS(K18="Sí existe una área específica para brindar información y atender dudas",1,K18="No, es la misma ventanilla donde se realizan los trámites",0)</f>
        <v>0</v>
      </c>
      <c r="BJ18" s="8" cm="1">
        <f t="array" ref="BJ18">_xlfn.IFS(L18="El mayor número de personas llega a esta oficina conociendo cuáles son los costos, requisitos y tiempos para realizar su trámite",1,L18="El mayor número de personas llega a esta oficina sin conocer cuáles son los costos, requisitos y tiempos para realizar su trámite",0)</f>
        <v>0</v>
      </c>
      <c r="BK18" s="8" cm="1">
        <f t="array" ref="BK18">_xlfn.IFS(M18="Sí",1,M18="No",0)</f>
        <v>1</v>
      </c>
      <c r="BL18" s="8" cm="1">
        <f t="array" ref="BL18">_xlfn.IFS(N18="Sí",1,N18="No recuerdo",0.5,N18="No",0)</f>
        <v>1</v>
      </c>
      <c r="BM18" s="8" cm="1">
        <f t="array" ref="BM18">_xlfn.IFS(O18="Sí",1,O18="No recuerdo",0.5,O18="No",0)</f>
        <v>0</v>
      </c>
      <c r="BN18" s="8" cm="1">
        <f t="array" ref="BN18">_xlfn.IFS(P18="Sí",1,P18="No recuerdo",0.5,P18="No",0)</f>
        <v>0</v>
      </c>
      <c r="BO18" s="8" cm="1">
        <f t="array" ref="BO18">_xlfn.IFS(Q18="Sí",1,Q18="No recuerdo",0.5,Q18="No",0)</f>
        <v>0</v>
      </c>
      <c r="BP18" s="8" cm="1">
        <f t="array" ref="BP18">_xlfn.IFS(R18="Sí",1,R18="No recuerdo",0.5,R18="No",0)</f>
        <v>0</v>
      </c>
      <c r="BQ18" s="8" cm="1">
        <f t="array" ref="BQ18">_xlfn.IFS(S18="Sí",1,S18="No recuerdo",0.5,S18="No",0)</f>
        <v>0</v>
      </c>
      <c r="BR18" s="8" cm="1">
        <f t="array" ref="BR18">_xlfn.IFS(T18="Han sido buenas (me brindaron nuevos conocimientos para cumplir mejor con mis labores)",1,T18="Han sido malas (no me brindaron nuevos conocimientos para cumplir mejor con mis labores",0)</f>
        <v>1</v>
      </c>
      <c r="BS18" s="8" cm="1">
        <f t="array" ref="BS18">_xlfn.IFS(U18="Actualmente considero que no necesito más capacitaciones para desarrollar mis labores de manera eficiente",1,U18="Actualmente considero que necesito más capacitaciones para desarrollar mis labores de manera eficiente",0)</f>
        <v>1</v>
      </c>
      <c r="BT18" s="8" cm="1">
        <f t="array" ref="BT18">_xlfn.IFS(V18="Pienso que mi desempeño es bueno",1,V18="Pienso que mi desempeño no es ni bueno ni malo (regular)",0.5,V18="Pienso que mi desempeño es malo",0)</f>
        <v>1</v>
      </c>
      <c r="BU18" s="8">
        <v>0</v>
      </c>
      <c r="BV18" s="8" cm="1">
        <f t="array" ref="BV18">_xlfn.IFS(X18="Muy eficiente",1,X18="Regular",0.5,X18="Nada eficiente",0)</f>
        <v>0.5</v>
      </c>
      <c r="BW18" s="8" cm="1">
        <f t="array" ref="BW18">_xlfn.IFS(Y18="Los tiempos de respuesta son cortos",1,Y18="Los tiempos de respuesta son regulares (ni largos ni cortos)",0.5,Y18="Los tiempos de respuesta son largos",0)</f>
        <v>0.5</v>
      </c>
      <c r="BX18" s="8" cm="1">
        <f t="array" ref="BX18">_xlfn.IFS(Z18="La relación es buena",1,Z18="La relación es regular (ni buena ni mala)",0.5,Z18="La relación es mala",0)</f>
        <v>1</v>
      </c>
      <c r="BY18" s="8" cm="1">
        <f t="array" ref="BY18">_xlfn.IFS(AA18="Pienso que las cargas de trabajo se distribuyen de manera equitativa dentro de esta dependencia",1,AA18="Pienso que las cargas de trabajo NO se distribuyen de manera equitativa dentro de esta dependencia",0)</f>
        <v>0</v>
      </c>
      <c r="BZ18" s="8" cm="1">
        <f t="array" ref="BZ18">_xlfn.IFS(AB18="Sí",1,AB18="No",0)</f>
        <v>1</v>
      </c>
      <c r="CA18" s="8" cm="1">
        <f t="array" ref="CA18">_xlfn.IFS(AC18="Las atiende una persona diferente a a la que atiende los trámites presenciales en ventanilla",1,AC18="Las atiende la misma persona que atiende los trámites presenciales en ventanilla",0)</f>
        <v>1</v>
      </c>
      <c r="CB18" s="8" cm="1">
        <f t="array" ref="CB18">_xlfn.IFS(AD18="Siguen un proceso diferente al de una solicitud presencial en ventanilla",1,AD18="Siguen el mismo proceso que el de una solicitud presencial en ventanilla",0)</f>
        <v>1</v>
      </c>
      <c r="CC18" s="8" cm="1">
        <f t="array" ref="CC18">_xlfn.IFS(AE18="Sí",1,AE18="No",0)</f>
        <v>0</v>
      </c>
      <c r="CD18" s="8" cm="1">
        <f t="array" ref="CD18">_xlfn.IFS(AF18="Sí",1,AF18="No",0)</f>
        <v>1</v>
      </c>
      <c r="CE18" s="8" cm="1">
        <f t="array" ref="CE18">_xlfn.IFS(AG18="Sí",1,AG18="No",0)</f>
        <v>1</v>
      </c>
      <c r="CF18" s="8" cm="1">
        <f t="array" ref="CF18">_xlfn.IFS(AH18="Sí",1,AH18="No",0)</f>
        <v>0</v>
      </c>
      <c r="CG18" s="8" cm="1">
        <f t="array" ref="CG18">_xlfn.IFS(AI18="El horario es adecuado",1,AI18="El horario debería ampliarse",0)</f>
        <v>1</v>
      </c>
      <c r="CH18" s="8" cm="1">
        <f t="array" ref="CH18">_xlfn.IFS(AJ18="Es un buen ambiente de trabajo",1,AJ18="Es un mal ambiente de trabajo",0)</f>
        <v>1</v>
      </c>
      <c r="CI18" s="8" cm="1">
        <f t="array" ref="CI18">_xlfn.IFS(AK18="Mi jefe/jefa es muy abierto (a) y nos escucha para identificar las necesidades y áreas de mejora de la dependencia",1,AK18="Mi jefe/jefa NO es muy abierto (a) y NO nos escucha para identificar las necesidades y áreas de mejora de la dependencia",0)</f>
        <v>0</v>
      </c>
      <c r="CJ18" s="8" cm="1">
        <f t="array" ref="CJ18">_xlfn.IFS(AL18="De acuerdo",0,AL18="Ni de acuerdo ni en desacuerdo",0.5,AL18="En desacuerdo",1)</f>
        <v>1</v>
      </c>
      <c r="CK18" s="8" cm="1">
        <f t="array" ref="CK18">_xlfn.IFS(AM18="De acuerdo",1,AM18="Ni de acuerdo ni en desacuerdo",0.5,AM18="En desacuerdo",0)</f>
        <v>1</v>
      </c>
      <c r="CL18" s="8" cm="1">
        <f t="array" ref="CL18">_xlfn.IFS(AN18="De acuerdo",1,AN18="Ni de acuerdo ni en desacuerdo",0.5,AN18="En desacuerdo",0)</f>
        <v>1</v>
      </c>
      <c r="CM18" s="8" cm="1">
        <f t="array" ref="CM18">_xlfn.IFS(AO18="De acuerdo",0,AO18="Ni de acuerdo ni en desacuerdo",0.5,AO18="En desacuerdo",1)</f>
        <v>1</v>
      </c>
      <c r="CN18" s="8" cm="1">
        <f t="array" ref="CN18">_xlfn.IFS(AP18="De acuerdo",0,AP18="Ni de acuerdo ni en desacuerdo",0.5,AP18="En desacuerdo",1)</f>
        <v>1</v>
      </c>
      <c r="CO18" s="8" cm="1">
        <f t="array" ref="CO18">_xlfn.IFS(AQ18="De acuerdo",1,AQ18="Ni de acuerdo ni en desacuerdo",0.5,AQ18="En desacuerdo",0)</f>
        <v>1</v>
      </c>
      <c r="CP18" s="8" cm="1">
        <f t="array" ref="CP18">_xlfn.IFS(AR18="De acuerdo",1,AR18="Ni de acuerdo ni en desacuerdo",0.5,AR18="En desacuerdo",0)</f>
        <v>1</v>
      </c>
      <c r="CQ18" s="8" cm="1">
        <f t="array" ref="CQ18">_xlfn.IFS(AS18="De acuerdo",0,AS18="Ni de acuerdo ni en desacuerdo",0.5,AS18="En desacuerdo",1)</f>
        <v>1</v>
      </c>
      <c r="CR18" s="8" cm="1">
        <f t="array" ref="CR18">_xlfn.IFS(AT18="De acuerdo",0,AT18="Ni de acuerdo ni en desacuerdo",0.5,AT18="En desacuerdo",1)</f>
        <v>1</v>
      </c>
      <c r="CS18" s="8" cm="1">
        <f t="array" ref="CS18">_xlfn.IFS(AU18="De acuerdo",0,AU18="Ni de acuerdo ni en desacuerdo",0.5,AU18="En desacuerdo",1)</f>
        <v>1</v>
      </c>
      <c r="CT18" s="25" cm="1">
        <f t="array" ref="CT18">_xlfn.IFS(AV18="De acuerdo",1,AV18="Ni de acuerdo ni en desacuerdo",0.5,AV18="En desacuerdo",0)</f>
        <v>1</v>
      </c>
      <c r="CU18" s="8" cm="1">
        <f t="array" ref="CU18">_xlfn.IFS(AW18="De acuerdo",0,AW18="Ni de acuerdo ni en desacuerdo",0.5,AW18="En desacuerdo",1)</f>
        <v>1</v>
      </c>
    </row>
    <row r="19" spans="1:100" x14ac:dyDescent="0.2">
      <c r="A19" s="64">
        <v>114466664449</v>
      </c>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t="s">
        <v>624</v>
      </c>
      <c r="AI19" s="24"/>
      <c r="AJ19" s="24"/>
      <c r="AK19" s="24"/>
      <c r="AL19" s="24"/>
      <c r="AM19" s="24"/>
      <c r="AN19" s="24"/>
      <c r="AO19" s="24"/>
      <c r="AP19" s="24"/>
      <c r="AQ19" s="24"/>
      <c r="AR19" s="24"/>
      <c r="AS19" s="24"/>
      <c r="AT19" s="24"/>
      <c r="AU19" s="24"/>
      <c r="AV19" s="24"/>
      <c r="AW19" s="24"/>
      <c r="AX19" s="77"/>
      <c r="AY19" s="17">
        <v>114466664449</v>
      </c>
      <c r="AZ19" s="24"/>
      <c r="BA19" s="8" t="e" cm="1">
        <f t="array" ref="BA19">_xlfn.IFS(C19="Mucho",1,C19="Más o menos",0.5,C19="Nada",0)</f>
        <v>#N/A</v>
      </c>
      <c r="BB19" s="8" t="e" cm="1">
        <f t="array" ref="BB19">_xlfn.IFS(D19="No",1,D19="No estoy segura/seguro",0.5,D19="Sí",0)</f>
        <v>#N/A</v>
      </c>
      <c r="BC19" s="8" t="e" cm="1">
        <f t="array" ref="BC19">_xlfn.IFS(E19="Es poco",1,E19="Es normal (ni mucho ni poco)",0.5,E19="Es mucho",0)</f>
        <v>#N/A</v>
      </c>
      <c r="BD19" s="8" t="e" cm="1">
        <f t="array" ref="BD19">_xlfn.IFS(F19="Son pocos",1,F19="Son los necesarios (ni muchos ni pocos)",0.5,F19="Son muchos",0)</f>
        <v>#N/A</v>
      </c>
      <c r="BE19" s="8" t="e" cm="1">
        <f t="array" ref="BE19">_xlfn.IFS(G19="Es económico",1,G19="Es justo (ni mucho ni poco)",0.5,G19="Es caro",0)</f>
        <v>#N/A</v>
      </c>
      <c r="BF19" s="8" t="e" cm="1">
        <f t="array" ref="BF19">_xlfn.IFS(H19="No",1,H19="Sí",0)</f>
        <v>#N/A</v>
      </c>
      <c r="BG19" s="8" t="e" cm="1">
        <f t="array" ref="BG19">_xlfn.IFS(I19="Sí",1,I19="No sé",0.5,I19="No",0)</f>
        <v>#N/A</v>
      </c>
      <c r="BH19" s="8" t="e" cm="1">
        <f t="array" ref="BH19">_xlfn.IFS(J19="El número de personal para atender los trámites en esta dependencia es suficiente",1,J19="Necesitamos más personal para atender los trámites en esta dependencia",0)</f>
        <v>#N/A</v>
      </c>
      <c r="BI19" s="8" t="e" cm="1">
        <f t="array" ref="BI19">_xlfn.IFS(K19="Sí existe una área específica para brindar información y atender dudas",1,K19="No, es la misma ventanilla donde se realizan los trámites",0)</f>
        <v>#N/A</v>
      </c>
      <c r="BJ19" s="8" t="e" cm="1">
        <f t="array" ref="BJ19">_xlfn.IFS(L19="El mayor número de personas llega a esta oficina conociendo cuáles son los costos, requisitos y tiempos para realizar su trámite",1,L19="El mayor número de personas llega a esta oficina sin conocer cuáles son los costos, requisitos y tiempos para realizar su trámite",0)</f>
        <v>#N/A</v>
      </c>
      <c r="BK19" s="8" t="e" cm="1">
        <f t="array" ref="BK19">_xlfn.IFS(M19="Sí",1,M19="No",0)</f>
        <v>#N/A</v>
      </c>
      <c r="BL19" s="8" t="e" cm="1">
        <f t="array" ref="BL19">_xlfn.IFS(N19="Sí",1,N19="No recuerdo",0.5,N19="No",0)</f>
        <v>#N/A</v>
      </c>
      <c r="BM19" s="8" t="e" cm="1">
        <f t="array" ref="BM19">_xlfn.IFS(O19="Sí",1,O19="No recuerdo",0.5,O19="No",0)</f>
        <v>#N/A</v>
      </c>
      <c r="BN19" s="8" t="e" cm="1">
        <f t="array" ref="BN19">_xlfn.IFS(P19="Sí",1,P19="No recuerdo",0.5,P19="No",0)</f>
        <v>#N/A</v>
      </c>
      <c r="BO19" s="8" t="e" cm="1">
        <f t="array" ref="BO19">_xlfn.IFS(Q19="Sí",1,Q19="No recuerdo",0.5,Q19="No",0)</f>
        <v>#N/A</v>
      </c>
      <c r="BP19" s="8" t="e" cm="1">
        <f t="array" ref="BP19">_xlfn.IFS(R19="Sí",1,R19="No recuerdo",0.5,R19="No",0)</f>
        <v>#N/A</v>
      </c>
      <c r="BQ19" s="8" t="e" cm="1">
        <f t="array" ref="BQ19">_xlfn.IFS(S19="Sí",1,S19="No recuerdo",0.5,S19="No",0)</f>
        <v>#N/A</v>
      </c>
      <c r="BR19" s="8" t="e" cm="1">
        <f t="array" ref="BR19">_xlfn.IFS(T19="Han sido buenas (me brindaron nuevos conocimientos para cumplir mejor con mis labores)",1,T19="Han sido malas (no me brindaron nuevos conocimientos para cumplir mejor con mis labores",0)</f>
        <v>#N/A</v>
      </c>
      <c r="BS19" s="8" t="e" cm="1">
        <f t="array" ref="BS19">_xlfn.IFS(U19="Actualmente considero que no necesito más capacitaciones para desarrollar mis labores de manera eficiente",1,U19="Actualmente considero que necesito más capacitaciones para desarrollar mis labores de manera eficiente",0)</f>
        <v>#N/A</v>
      </c>
      <c r="BT19" s="8" t="e" cm="1">
        <f t="array" ref="BT19">_xlfn.IFS(V19="Pienso que mi desempeño es bueno",1,V19="Pienso que mi desempeño no es ni bueno ni malo (regular)",0.5,V19="Pienso que mi desempeño es malo",0)</f>
        <v>#N/A</v>
      </c>
      <c r="BU19" s="8" t="e" cm="1">
        <f t="array" ref="BU19">_xlfn.IFS(W19="Sí",1,W19="No",0)</f>
        <v>#N/A</v>
      </c>
      <c r="BV19" s="8" t="e" cm="1">
        <f t="array" ref="BV19">_xlfn.IFS(X19="Muy eficiente",1,X19="Regular",0.5,X19="Nada eficiente",0)</f>
        <v>#N/A</v>
      </c>
      <c r="BW19" s="8" t="e" cm="1">
        <f t="array" ref="BW19">_xlfn.IFS(Y19="Los tiempos de respuesta son cortos",1,Y19="Los tiempos de respuesta son regulares (ni largos ni cortos)",0.5,Y19="Los tiempos de respuesta son largos",0)</f>
        <v>#N/A</v>
      </c>
      <c r="BX19" s="8" t="e" cm="1">
        <f t="array" ref="BX19">_xlfn.IFS(Z19="La relación es buena",1,Z19="La relación es regular (ni buena ni mala)",0.5,Z19="La relación es mala",0)</f>
        <v>#N/A</v>
      </c>
      <c r="BY19" s="8" t="e" cm="1">
        <f t="array" ref="BY19">_xlfn.IFS(AA19="Pienso que las cargas de trabajo se distribuyen de manera equitativa dentro de esta dependencia",1,AA19="Pienso que las cargas de trabajo NO se distribuyen de manera equitativa dentro de esta dependencia",0)</f>
        <v>#N/A</v>
      </c>
      <c r="BZ19" s="8" t="e" cm="1">
        <f t="array" ref="BZ19">_xlfn.IFS(AB19="Sí",1,AB19="No",0)</f>
        <v>#N/A</v>
      </c>
      <c r="CA19" s="8" t="e" cm="1">
        <f t="array" ref="CA19">_xlfn.IFS(AC19="Las atiende una persona diferente a a la que atiende los trámites presenciales en ventanilla",1,AC19="Las atiende la misma persona que atiende los trámites presenciales en ventanilla",0)</f>
        <v>#N/A</v>
      </c>
      <c r="CB19" s="8" t="e" cm="1">
        <f t="array" ref="CB19">_xlfn.IFS(AD19="Siguen un proceso diferente al de una solicitud presencial en ventanilla",1,AD19="Siguen el mismo proceso que el de una solicitud presencial en ventanilla",0)</f>
        <v>#N/A</v>
      </c>
      <c r="CC19" s="8" t="e" cm="1">
        <f t="array" ref="CC19">_xlfn.IFS(AE19="Sí",1,AE19="No",0)</f>
        <v>#N/A</v>
      </c>
      <c r="CD19" s="8" t="e" cm="1">
        <f t="array" ref="CD19">_xlfn.IFS(AF19="Sí",1,AF19="No",0)</f>
        <v>#N/A</v>
      </c>
      <c r="CE19" s="8" t="e" cm="1">
        <f t="array" ref="CE19">_xlfn.IFS(AG19="Sí",1,AG19="No",0)</f>
        <v>#N/A</v>
      </c>
      <c r="CF19" s="8" t="e" cm="1">
        <f t="array" ref="CF19">_xlfn.IFS(AH19="Sí",1,AH19="No",0)</f>
        <v>#N/A</v>
      </c>
      <c r="CG19" s="8" t="e" cm="1">
        <f t="array" ref="CG19">_xlfn.IFS(AI19="El horario es adecuado",1,AI19="El horario debería ampliarse",0)</f>
        <v>#N/A</v>
      </c>
      <c r="CH19" s="8" t="e" cm="1">
        <f t="array" ref="CH19">_xlfn.IFS(AJ19="Es un buen ambiente de trabajo",1,AJ19="Es un mal ambiente de trabajo",0)</f>
        <v>#N/A</v>
      </c>
      <c r="CI19" s="8" t="e" cm="1">
        <f t="array" ref="CI19">_xlfn.IFS(AK19="Mi jefe/jefa es muy abierto (a) y nos escucha para identificar las necesidades y áreas de mejora de la dependencia",1,AK19="Mi jefe/jefa NO es muy abierto (a) y NO nos escucha para identificar las necesidades y áreas de mejora de la dependencia",0)</f>
        <v>#N/A</v>
      </c>
      <c r="CJ19" s="8" t="e" cm="1">
        <f t="array" ref="CJ19">_xlfn.IFS(AL19="De acuerdo",0,AL19="Ni de acuerdo ni en desacuerdo",0.5,AL19="En desacuerdo",1)</f>
        <v>#N/A</v>
      </c>
      <c r="CK19" s="8" t="e" cm="1">
        <f t="array" ref="CK19">_xlfn.IFS(AM19="De acuerdo",1,AM19="Ni de acuerdo ni en desacuerdo",0.5,AM19="En desacuerdo",0)</f>
        <v>#N/A</v>
      </c>
      <c r="CL19" s="8" t="e" cm="1">
        <f t="array" ref="CL19">_xlfn.IFS(AN19="De acuerdo",1,AN19="Ni de acuerdo ni en desacuerdo",0.5,AN19="En desacuerdo",0)</f>
        <v>#N/A</v>
      </c>
      <c r="CM19" s="8" t="e" cm="1">
        <f t="array" ref="CM19">_xlfn.IFS(AO19="De acuerdo",0,AO19="Ni de acuerdo ni en desacuerdo",0.5,AO19="En desacuerdo",1)</f>
        <v>#N/A</v>
      </c>
      <c r="CN19" s="8" t="e" cm="1">
        <f t="array" ref="CN19">_xlfn.IFS(AP19="De acuerdo",0,AP19="Ni de acuerdo ni en desacuerdo",0.5,AP19="En desacuerdo",1)</f>
        <v>#N/A</v>
      </c>
      <c r="CO19" s="8" t="e" cm="1">
        <f t="array" ref="CO19">_xlfn.IFS(AQ19="De acuerdo",1,AQ19="Ni de acuerdo ni en desacuerdo",0.5,AQ19="En desacuerdo",0)</f>
        <v>#N/A</v>
      </c>
      <c r="CP19" s="8" t="e" cm="1">
        <f t="array" ref="CP19">_xlfn.IFS(AR19="De acuerdo",1,AR19="Ni de acuerdo ni en desacuerdo",0.5,AR19="En desacuerdo",0)</f>
        <v>#N/A</v>
      </c>
      <c r="CQ19" s="8" t="e" cm="1">
        <f t="array" ref="CQ19">_xlfn.IFS(AS19="De acuerdo",0,AS19="Ni de acuerdo ni en desacuerdo",0.5,AS19="En desacuerdo",1)</f>
        <v>#N/A</v>
      </c>
      <c r="CR19" s="8" t="e" cm="1">
        <f t="array" ref="CR19">_xlfn.IFS(AT19="De acuerdo",0,AT19="Ni de acuerdo ni en desacuerdo",0.5,AT19="En desacuerdo",1)</f>
        <v>#N/A</v>
      </c>
      <c r="CS19" s="8" t="e" cm="1">
        <f t="array" ref="CS19">_xlfn.IFS(AU19="De acuerdo",0,AU19="Ni de acuerdo ni en desacuerdo",0.5,AU19="En desacuerdo",1)</f>
        <v>#N/A</v>
      </c>
      <c r="CT19" s="25" t="e" cm="1">
        <f t="array" ref="CT19">_xlfn.IFS(AV19="De acuerdo",1,AV19="Ni de acuerdo ni en desacuerdo",0.5,AV19="En desacuerdo",0)</f>
        <v>#N/A</v>
      </c>
      <c r="CU19" s="8" t="e" cm="1">
        <f t="array" ref="CU19">_xlfn.IFS(AW19="De acuerdo",0,AW19="Ni de acuerdo ni en desacuerdo",0.5,AW19="En desacuerdo",1)</f>
        <v>#N/A</v>
      </c>
      <c r="CV19" s="48"/>
    </row>
    <row r="20" spans="1:100" x14ac:dyDescent="0.2">
      <c r="A20" s="80">
        <v>114466439534</v>
      </c>
      <c r="B20" s="24" t="s">
        <v>14</v>
      </c>
      <c r="C20" s="24" t="s">
        <v>925</v>
      </c>
      <c r="D20" s="24" t="s">
        <v>851</v>
      </c>
      <c r="E20" s="24" t="s">
        <v>1608</v>
      </c>
      <c r="F20" s="24" t="s">
        <v>873</v>
      </c>
      <c r="G20" s="24" t="s">
        <v>878</v>
      </c>
      <c r="H20" s="24" t="s">
        <v>85</v>
      </c>
      <c r="I20" s="24" t="s">
        <v>85</v>
      </c>
      <c r="J20" s="24" t="s">
        <v>856</v>
      </c>
      <c r="K20" s="24" t="s">
        <v>883</v>
      </c>
      <c r="L20" s="24" t="s">
        <v>867</v>
      </c>
      <c r="M20" s="24" t="s">
        <v>85</v>
      </c>
      <c r="N20" s="24" t="s">
        <v>86</v>
      </c>
      <c r="O20" s="24" t="s">
        <v>85</v>
      </c>
      <c r="P20" s="24" t="s">
        <v>86</v>
      </c>
      <c r="Q20" s="24" t="s">
        <v>85</v>
      </c>
      <c r="R20" s="24" t="s">
        <v>85</v>
      </c>
      <c r="S20" s="24" t="s">
        <v>86</v>
      </c>
      <c r="T20" s="24" t="s">
        <v>834</v>
      </c>
      <c r="U20" s="24" t="s">
        <v>859</v>
      </c>
      <c r="V20" s="24" t="s">
        <v>926</v>
      </c>
      <c r="W20" s="24" t="s">
        <v>85</v>
      </c>
      <c r="X20" s="24" t="s">
        <v>183</v>
      </c>
      <c r="Y20" s="24" t="s">
        <v>861</v>
      </c>
      <c r="Z20" s="24" t="s">
        <v>862</v>
      </c>
      <c r="AA20" s="24" t="s">
        <v>863</v>
      </c>
      <c r="AB20" s="24" t="s">
        <v>85</v>
      </c>
      <c r="AC20" s="24" t="s">
        <v>869</v>
      </c>
      <c r="AD20" s="24" t="s">
        <v>842</v>
      </c>
      <c r="AE20" s="24" t="s">
        <v>85</v>
      </c>
      <c r="AF20" s="24" t="s">
        <v>86</v>
      </c>
      <c r="AG20" s="24" t="s">
        <v>85</v>
      </c>
      <c r="AH20" s="24" t="s">
        <v>85</v>
      </c>
      <c r="AI20" s="24" t="s">
        <v>843</v>
      </c>
      <c r="AJ20" s="24" t="s">
        <v>844</v>
      </c>
      <c r="AK20" s="24" t="s">
        <v>919</v>
      </c>
      <c r="AL20" s="24" t="s">
        <v>870</v>
      </c>
      <c r="AM20" s="24" t="s">
        <v>847</v>
      </c>
      <c r="AN20" s="24" t="s">
        <v>870</v>
      </c>
      <c r="AO20" s="24" t="s">
        <v>848</v>
      </c>
      <c r="AP20" s="24" t="s">
        <v>870</v>
      </c>
      <c r="AQ20" s="24" t="s">
        <v>847</v>
      </c>
      <c r="AR20" s="24" t="s">
        <v>847</v>
      </c>
      <c r="AS20" s="24" t="s">
        <v>847</v>
      </c>
      <c r="AT20" s="24" t="s">
        <v>848</v>
      </c>
      <c r="AU20" s="24" t="s">
        <v>848</v>
      </c>
      <c r="AV20" s="24" t="s">
        <v>847</v>
      </c>
      <c r="AW20" s="24" t="s">
        <v>847</v>
      </c>
      <c r="AY20" s="17">
        <v>114466439534</v>
      </c>
      <c r="AZ20" s="24" t="s">
        <v>14</v>
      </c>
      <c r="BA20" s="8" cm="1">
        <f t="array" ref="BA20">_xlfn.IFS(C20="Mucho",1,C20="Más o menos",0.5,C20="Nada",0)</f>
        <v>0.5</v>
      </c>
      <c r="BB20" s="8" cm="1">
        <f t="array" ref="BB20">_xlfn.IFS(D20="No",1,D20="No estoy segura/seguro",0.5,D20="Sí",0)</f>
        <v>0.5</v>
      </c>
      <c r="BC20" s="8" cm="1">
        <f t="array" ref="BC20">_xlfn.IFS(E20="Es poco",1,E20="Es normal (ni mucho ni poco)",0.5,E20="Es mucho",0)</f>
        <v>0</v>
      </c>
      <c r="BD20" s="8" cm="1">
        <f t="array" ref="BD20">_xlfn.IFS(F20="Son pocos",1,F20="Son los necesarios (ni muchos ni pocos)",0.5,F20="Son muchos",0)</f>
        <v>1</v>
      </c>
      <c r="BE20" s="8" cm="1">
        <f t="array" ref="BE20">_xlfn.IFS(G20="Es económico",1,G20="Es justo (ni mucho ni poco)",0.5,G20="Es caro",0)</f>
        <v>1</v>
      </c>
      <c r="BF20" s="8" cm="1">
        <f t="array" ref="BF20">_xlfn.IFS(H20="No",1,H20="Sí",0)</f>
        <v>0</v>
      </c>
      <c r="BG20" s="8" cm="1">
        <f t="array" ref="BG20">_xlfn.IFS(I20="Sí",1,I20="No sé",0.5,I20="No",0)</f>
        <v>1</v>
      </c>
      <c r="BH20" s="8" cm="1">
        <f t="array" ref="BH20">_xlfn.IFS(J20="El número de personal para atender los trámites en esta dependencia es suficiente",1,J20="Necesitamos más personal para atender los trámites en esta dependencia",0)</f>
        <v>0</v>
      </c>
      <c r="BI20" s="8" cm="1">
        <f t="array" ref="BI20">_xlfn.IFS(K20="Sí existe una área específica para brindar información y atender dudas",1,K20="No, es la misma ventanilla donde se realizan los trámites",0)</f>
        <v>0</v>
      </c>
      <c r="BJ20" s="8" cm="1">
        <f t="array" ref="BJ20">_xlfn.IFS(L20="El mayor número de personas llega a esta oficina conociendo cuáles son los costos, requisitos y tiempos para realizar su trámite",1,L20="El mayor número de personas llega a esta oficina sin conocer cuáles son los costos, requisitos y tiempos para realizar su trámite",0)</f>
        <v>1</v>
      </c>
      <c r="BK20" s="8" cm="1">
        <f t="array" ref="BK20">_xlfn.IFS(M20="Sí",1,M20="No",0)</f>
        <v>1</v>
      </c>
      <c r="BL20" s="8" cm="1">
        <f t="array" ref="BL20">_xlfn.IFS(N20="Sí",1,N20="No recuerdo",0.5,N20="No",0)</f>
        <v>0</v>
      </c>
      <c r="BM20" s="8" cm="1">
        <f t="array" ref="BM20">_xlfn.IFS(O20="Sí",1,O20="No recuerdo",0.5,O20="No",0)</f>
        <v>1</v>
      </c>
      <c r="BN20" s="8" cm="1">
        <f t="array" ref="BN20">_xlfn.IFS(P20="Sí",1,P20="No recuerdo",0.5,P20="No",0)</f>
        <v>0</v>
      </c>
      <c r="BO20" s="8" cm="1">
        <f t="array" ref="BO20">_xlfn.IFS(Q20="Sí",1,Q20="No recuerdo",0.5,Q20="No",0)</f>
        <v>1</v>
      </c>
      <c r="BP20" s="8" cm="1">
        <f t="array" ref="BP20">_xlfn.IFS(R20="Sí",1,R20="No recuerdo",0.5,R20="No",0)</f>
        <v>1</v>
      </c>
      <c r="BQ20" s="8" cm="1">
        <f t="array" ref="BQ20">_xlfn.IFS(S20="Sí",1,S20="No recuerdo",0.5,S20="No",0)</f>
        <v>0</v>
      </c>
      <c r="BR20" s="8" cm="1">
        <f t="array" ref="BR20">_xlfn.IFS(T20="Han sido buenas (me brindaron nuevos conocimientos para cumplir mejor con mis labores)",1,T20="Han sido malas (no me brindaron nuevos conocimientos para cumplir mejor con mis labores",0)</f>
        <v>1</v>
      </c>
      <c r="BS20" s="8" cm="1">
        <f t="array" ref="BS20">_xlfn.IFS(U20="Actualmente considero que no necesito más capacitaciones para desarrollar mis labores de manera eficiente",1,U20="Actualmente considero que necesito más capacitaciones para desarrollar mis labores de manera eficiente",0)</f>
        <v>0</v>
      </c>
      <c r="BT20" s="8" cm="1">
        <f t="array" ref="BT20">_xlfn.IFS(V20="Pienso que mi desempeño es bueno",1,V20="Pienso que mi desempeño no es ni bueno ni malo (regular)",0.5,V20="Pienso que mi desempeño es malo",0)</f>
        <v>0.5</v>
      </c>
      <c r="BU20" s="8" cm="1">
        <f t="array" ref="BU20">_xlfn.IFS(W20="Sí",1,W20="No",0)</f>
        <v>1</v>
      </c>
      <c r="BV20" s="8" cm="1">
        <f t="array" ref="BV20">_xlfn.IFS(X20="Muy eficiente",1,X20="Regular",0.5,X20="Nada eficiente",0)</f>
        <v>0.5</v>
      </c>
      <c r="BW20" s="8" cm="1">
        <f t="array" ref="BW20">_xlfn.IFS(Y20="Los tiempos de respuesta son cortos",1,Y20="Los tiempos de respuesta son regulares (ni largos ni cortos)",0.5,Y20="Los tiempos de respuesta son largos",0)</f>
        <v>0.5</v>
      </c>
      <c r="BX20" s="8" cm="1">
        <f t="array" ref="BX20">_xlfn.IFS(Z20="La relación es buena",1,Z20="La relación es regular (ni buena ni mala)",0.5,Z20="La relación es mala",0)</f>
        <v>0.5</v>
      </c>
      <c r="BY20" s="8" cm="1">
        <f t="array" ref="BY20">_xlfn.IFS(AA20="Pienso que las cargas de trabajo se distribuyen de manera equitativa dentro de esta dependencia",1,AA20="Pienso que las cargas de trabajo NO se distribuyen de manera equitativa dentro de esta dependencia",0)</f>
        <v>0</v>
      </c>
      <c r="BZ20" s="8" cm="1">
        <f t="array" ref="BZ20">_xlfn.IFS(AB20="Sí",1,AB20="No",0)</f>
        <v>1</v>
      </c>
      <c r="CA20" s="8" cm="1">
        <f t="array" ref="CA20">_xlfn.IFS(AC20="Las atiende una persona diferente a a la que atiende los trámites presenciales en ventanilla",1,AC20="Las atiende la misma persona que atiende los trámites presenciales en ventanilla",0)</f>
        <v>0</v>
      </c>
      <c r="CB20" s="8" cm="1">
        <f t="array" ref="CB20">_xlfn.IFS(AD20="Siguen un proceso diferente al de una solicitud presencial en ventanilla",1,AD20="Siguen el mismo proceso que el de una solicitud presencial en ventanilla",0)</f>
        <v>0</v>
      </c>
      <c r="CC20" s="8" cm="1">
        <f t="array" ref="CC20">_xlfn.IFS(AE20="Sí",1,AE20="No",0)</f>
        <v>1</v>
      </c>
      <c r="CD20" s="8" cm="1">
        <f t="array" ref="CD20">_xlfn.IFS(AF20="Sí",1,AF20="No",0)</f>
        <v>0</v>
      </c>
      <c r="CE20" s="8" cm="1">
        <f t="array" ref="CE20">_xlfn.IFS(AG20="Sí",1,AG20="No",0)</f>
        <v>1</v>
      </c>
      <c r="CF20" s="8" cm="1">
        <f t="array" ref="CF20">_xlfn.IFS(AH20="Sí",1,AH20="No",0)</f>
        <v>1</v>
      </c>
      <c r="CG20" s="8" cm="1">
        <f t="array" ref="CG20">_xlfn.IFS(AI20="El horario es adecuado",1,AI20="El horario debería ampliarse",0)</f>
        <v>1</v>
      </c>
      <c r="CH20" s="8" cm="1">
        <f t="array" ref="CH20">_xlfn.IFS(AJ20="Es un buen ambiente de trabajo",1,AJ20="Es un mal ambiente de trabajo",0)</f>
        <v>1</v>
      </c>
      <c r="CI20" s="8" cm="1">
        <f t="array" ref="CI20">_xlfn.IFS(AK20="Mi jefe/jefa es muy abierto (a) y nos escucha para identificar las necesidades y áreas de mejora de la dependencia",1,AK20="Mi jefe/jefa NO es muy abierto (a) y NO nos escucha para identificar las necesidades y áreas de mejora de la dependencia",0)</f>
        <v>0</v>
      </c>
      <c r="CJ20" s="8" cm="1">
        <f t="array" ref="CJ20">_xlfn.IFS(AL20="De acuerdo",0,AL20="Ni de acuerdo ni en desacuerdo",0.5,AL20="En desacuerdo",1)</f>
        <v>0.5</v>
      </c>
      <c r="CK20" s="8" cm="1">
        <f t="array" ref="CK20">_xlfn.IFS(AM20="De acuerdo",1,AM20="Ni de acuerdo ni en desacuerdo",0.5,AM20="En desacuerdo",0)</f>
        <v>1</v>
      </c>
      <c r="CL20" s="8" cm="1">
        <f t="array" ref="CL20">_xlfn.IFS(AN20="De acuerdo",1,AN20="Ni de acuerdo ni en desacuerdo",0.5,AN20="En desacuerdo",0)</f>
        <v>0.5</v>
      </c>
      <c r="CM20" s="8" cm="1">
        <f t="array" ref="CM20">_xlfn.IFS(AO20="De acuerdo",0,AO20="Ni de acuerdo ni en desacuerdo",0.5,AO20="En desacuerdo",1)</f>
        <v>1</v>
      </c>
      <c r="CN20" s="8" cm="1">
        <f t="array" ref="CN20">_xlfn.IFS(AP20="De acuerdo",0,AP20="Ni de acuerdo ni en desacuerdo",0.5,AP20="En desacuerdo",1)</f>
        <v>0.5</v>
      </c>
      <c r="CO20" s="8" cm="1">
        <f t="array" ref="CO20">_xlfn.IFS(AQ20="De acuerdo",1,AQ20="Ni de acuerdo ni en desacuerdo",0.5,AQ20="En desacuerdo",0)</f>
        <v>1</v>
      </c>
      <c r="CP20" s="8" cm="1">
        <f t="array" ref="CP20">_xlfn.IFS(AR20="De acuerdo",1,AR20="Ni de acuerdo ni en desacuerdo",0.5,AR20="En desacuerdo",0)</f>
        <v>1</v>
      </c>
      <c r="CQ20" s="8" cm="1">
        <f t="array" ref="CQ20">_xlfn.IFS(AS20="De acuerdo",0,AS20="Ni de acuerdo ni en desacuerdo",0.5,AS20="En desacuerdo",1)</f>
        <v>0</v>
      </c>
      <c r="CR20" s="8" cm="1">
        <f t="array" ref="CR20">_xlfn.IFS(AT20="De acuerdo",0,AT20="Ni de acuerdo ni en desacuerdo",0.5,AT20="En desacuerdo",1)</f>
        <v>1</v>
      </c>
      <c r="CS20" s="8" cm="1">
        <f t="array" ref="CS20">_xlfn.IFS(AU20="De acuerdo",0,AU20="Ni de acuerdo ni en desacuerdo",0.5,AU20="En desacuerdo",1)</f>
        <v>1</v>
      </c>
      <c r="CT20" s="25" cm="1">
        <f t="array" ref="CT20">_xlfn.IFS(AV20="De acuerdo",1,AV20="Ni de acuerdo ni en desacuerdo",0.5,AV20="En desacuerdo",0)</f>
        <v>1</v>
      </c>
      <c r="CU20" s="8" cm="1">
        <f t="array" ref="CU20">_xlfn.IFS(AW20="De acuerdo",0,AW20="Ni de acuerdo ni en desacuerdo",0.5,AW20="En desacuerdo",1)</f>
        <v>0</v>
      </c>
      <c r="CV20" s="48"/>
    </row>
    <row r="21" spans="1:100" x14ac:dyDescent="0.2">
      <c r="A21" s="69"/>
      <c r="B21" s="35"/>
      <c r="C21" s="35"/>
      <c r="D21" s="35"/>
      <c r="E21" s="35"/>
      <c r="F21" s="35"/>
      <c r="G21" s="35"/>
      <c r="H21" s="35"/>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Y21" s="78"/>
      <c r="AZ21" s="79"/>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row>
    <row r="22" spans="1:100" x14ac:dyDescent="0.2">
      <c r="A22" s="69"/>
      <c r="B22" s="35"/>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Y22" s="71"/>
      <c r="AZ22" s="72"/>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row>
    <row r="23" spans="1:100" x14ac:dyDescent="0.2">
      <c r="A23" s="69"/>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Y23" s="71"/>
      <c r="AZ23" s="72"/>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row>
    <row r="24" spans="1:100" x14ac:dyDescent="0.2">
      <c r="A24" s="69"/>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Y24" s="71"/>
      <c r="AZ24" s="72"/>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row>
    <row r="25" spans="1:100" x14ac:dyDescent="0.2">
      <c r="A25" s="69"/>
      <c r="B25" s="35"/>
      <c r="C25" s="35"/>
      <c r="D25" s="35"/>
      <c r="E25" s="35"/>
      <c r="F25" s="35"/>
      <c r="G25" s="35"/>
      <c r="H25" s="35"/>
      <c r="I25" s="35"/>
      <c r="J25" s="35"/>
      <c r="K25" s="35"/>
      <c r="L25" s="35"/>
      <c r="M25" s="35"/>
      <c r="N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Y25" s="71"/>
      <c r="AZ25" s="72"/>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row>
    <row r="26" spans="1:100" x14ac:dyDescent="0.2">
      <c r="A26" s="69"/>
      <c r="B26" s="35"/>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Y26" s="71"/>
      <c r="AZ26" s="72"/>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row>
    <row r="27" spans="1:100" x14ac:dyDescent="0.2">
      <c r="A27" s="69"/>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Y27" s="71"/>
      <c r="AZ27" s="72"/>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row>
    <row r="28" spans="1:100" x14ac:dyDescent="0.2">
      <c r="A28" s="69"/>
      <c r="B28" s="35"/>
      <c r="C28" s="35"/>
      <c r="D28" s="35"/>
      <c r="E28" s="35"/>
      <c r="F28" s="35"/>
      <c r="G28" s="35"/>
      <c r="H28" s="35"/>
      <c r="I28" s="35"/>
      <c r="J28" s="35"/>
      <c r="K28" s="35"/>
      <c r="L28" s="35"/>
      <c r="M28" s="35"/>
      <c r="N28" s="35"/>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Y28" s="71"/>
      <c r="AZ28" s="72"/>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row>
    <row r="29" spans="1:100" x14ac:dyDescent="0.2">
      <c r="A29" s="69"/>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Y29" s="71"/>
      <c r="AZ29" s="72"/>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row>
    <row r="30" spans="1:100" x14ac:dyDescent="0.2">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row>
  </sheetData>
  <pageMargins left="0.7" right="0.7" top="0.75" bottom="0.75" header="0.3" footer="0.3"/>
  <ignoredErrors>
    <ignoredError sqref="CT2:CT6 CT8:CT12 CT14 CT16:CT18 CT20" formula="1"/>
    <ignoredError sqref="BL5:BU5 BA7:CS7 CU7 BL9:BU9 BA13:CS13 CU13 BA15:CS15 CU15 BA19:CS19 CU19 BL16:BU16" evalError="1"/>
    <ignoredError sqref="CT7 CT13 CT15 CT19" evalError="1"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1F246-1128-1545-B354-81F123648757}">
  <sheetPr codeName="Hoja3"/>
  <dimension ref="A1:DU226"/>
  <sheetViews>
    <sheetView workbookViewId="0"/>
  </sheetViews>
  <sheetFormatPr baseColWidth="10" defaultColWidth="8.83203125" defaultRowHeight="15" x14ac:dyDescent="0.2"/>
  <cols>
    <col min="1" max="1" width="12.6640625" style="5" bestFit="1" customWidth="1"/>
    <col min="2" max="2" width="10.33203125" style="5" bestFit="1" customWidth="1"/>
    <col min="3" max="4" width="17.6640625" style="5" bestFit="1" customWidth="1"/>
    <col min="5" max="5" width="14.6640625" style="5" bestFit="1" customWidth="1"/>
    <col min="6" max="6" width="13" style="5" bestFit="1" customWidth="1"/>
    <col min="7" max="8" width="8.83203125" style="5"/>
    <col min="9" max="9" width="9.1640625" style="5" bestFit="1" customWidth="1"/>
    <col min="10" max="16384" width="8.83203125" style="5"/>
  </cols>
  <sheetData>
    <row r="1" spans="1:125" s="4" customFormat="1" ht="14" x14ac:dyDescent="0.15">
      <c r="A1" s="4" t="s">
        <v>17</v>
      </c>
      <c r="B1" s="4" t="s">
        <v>18</v>
      </c>
      <c r="C1" s="4" t="s">
        <v>19</v>
      </c>
      <c r="D1" s="4" t="s">
        <v>20</v>
      </c>
      <c r="E1" s="4" t="s">
        <v>21</v>
      </c>
      <c r="F1" s="4" t="s">
        <v>22</v>
      </c>
      <c r="G1" s="4" t="s">
        <v>23</v>
      </c>
      <c r="H1" s="4" t="s">
        <v>24</v>
      </c>
      <c r="I1" s="4" t="s">
        <v>25</v>
      </c>
      <c r="J1" s="4" t="s">
        <v>26</v>
      </c>
      <c r="K1" s="4" t="s">
        <v>27</v>
      </c>
      <c r="L1" s="4" t="s">
        <v>28</v>
      </c>
      <c r="M1" s="4" t="s">
        <v>29</v>
      </c>
      <c r="N1" s="4" t="s">
        <v>30</v>
      </c>
      <c r="O1" s="4" t="s">
        <v>31</v>
      </c>
      <c r="P1" s="4" t="s">
        <v>32</v>
      </c>
      <c r="Q1" s="4" t="s">
        <v>33</v>
      </c>
      <c r="X1" s="4" t="s">
        <v>34</v>
      </c>
      <c r="Z1" s="4" t="s">
        <v>35</v>
      </c>
      <c r="AA1" s="4" t="s">
        <v>36</v>
      </c>
      <c r="AG1" s="4" t="s">
        <v>37</v>
      </c>
      <c r="AM1" s="4" t="s">
        <v>38</v>
      </c>
      <c r="AO1" s="4" t="s">
        <v>39</v>
      </c>
      <c r="AR1" s="4" t="s">
        <v>40</v>
      </c>
      <c r="AT1" s="4" t="s">
        <v>41</v>
      </c>
      <c r="AV1" s="4" t="s">
        <v>42</v>
      </c>
      <c r="AX1" s="4" t="s">
        <v>43</v>
      </c>
      <c r="BA1" s="4" t="s">
        <v>44</v>
      </c>
      <c r="BC1" s="4" t="s">
        <v>45</v>
      </c>
      <c r="BE1" s="4" t="s">
        <v>46</v>
      </c>
      <c r="BH1" s="4" t="s">
        <v>47</v>
      </c>
      <c r="BK1" s="4" t="s">
        <v>48</v>
      </c>
      <c r="BN1" s="4" t="s">
        <v>49</v>
      </c>
      <c r="BT1" s="4" t="s">
        <v>50</v>
      </c>
      <c r="BW1" s="4" t="s">
        <v>51</v>
      </c>
      <c r="BZ1" s="4" t="s">
        <v>52</v>
      </c>
      <c r="CF1" s="4" t="s">
        <v>53</v>
      </c>
      <c r="CL1" s="4" t="s">
        <v>54</v>
      </c>
      <c r="CM1" s="4" t="s">
        <v>55</v>
      </c>
      <c r="CP1" s="4" t="s">
        <v>56</v>
      </c>
      <c r="DA1" s="4" t="s">
        <v>57</v>
      </c>
      <c r="DD1" s="4" t="s">
        <v>58</v>
      </c>
      <c r="DE1" s="4" t="s">
        <v>59</v>
      </c>
      <c r="DL1" s="4" t="s">
        <v>60</v>
      </c>
      <c r="DO1" s="4" t="s">
        <v>61</v>
      </c>
      <c r="DU1" s="4" t="s">
        <v>62</v>
      </c>
    </row>
    <row r="2" spans="1:125" s="4" customFormat="1" ht="14" x14ac:dyDescent="0.15">
      <c r="J2" s="4" t="s">
        <v>65</v>
      </c>
      <c r="K2" s="4" t="s">
        <v>65</v>
      </c>
      <c r="L2" s="4" t="s">
        <v>65</v>
      </c>
      <c r="M2" s="4" t="s">
        <v>65</v>
      </c>
      <c r="N2" s="4" t="s">
        <v>65</v>
      </c>
      <c r="O2" s="4" t="s">
        <v>65</v>
      </c>
      <c r="P2" s="4" t="s">
        <v>65</v>
      </c>
      <c r="Q2" s="4" t="s">
        <v>66</v>
      </c>
      <c r="R2" s="4" t="s">
        <v>67</v>
      </c>
      <c r="S2" s="4" t="s">
        <v>68</v>
      </c>
      <c r="T2" s="4" t="s">
        <v>69</v>
      </c>
      <c r="U2" s="4" t="s">
        <v>70</v>
      </c>
      <c r="V2" s="4" t="s">
        <v>71</v>
      </c>
      <c r="W2" s="4" t="s">
        <v>72</v>
      </c>
      <c r="X2" s="4" t="s">
        <v>73</v>
      </c>
      <c r="Y2" s="4" t="s">
        <v>74</v>
      </c>
      <c r="Z2" s="4" t="s">
        <v>65</v>
      </c>
      <c r="AA2" s="4" t="s">
        <v>75</v>
      </c>
      <c r="AB2" s="4" t="s">
        <v>76</v>
      </c>
      <c r="AC2" s="4" t="s">
        <v>77</v>
      </c>
      <c r="AD2" s="4" t="s">
        <v>78</v>
      </c>
      <c r="AE2" s="4" t="s">
        <v>79</v>
      </c>
      <c r="AF2" s="4" t="s">
        <v>72</v>
      </c>
      <c r="AG2" s="4" t="s">
        <v>80</v>
      </c>
      <c r="AH2" s="4" t="s">
        <v>81</v>
      </c>
      <c r="AI2" s="4" t="s">
        <v>82</v>
      </c>
      <c r="AJ2" s="4" t="s">
        <v>83</v>
      </c>
      <c r="AK2" s="4" t="s">
        <v>84</v>
      </c>
      <c r="AL2" s="4" t="s">
        <v>72</v>
      </c>
      <c r="AM2" s="4" t="s">
        <v>85</v>
      </c>
      <c r="AN2" s="4" t="s">
        <v>86</v>
      </c>
      <c r="AO2" s="4" t="s">
        <v>87</v>
      </c>
      <c r="AP2" s="4" t="s">
        <v>88</v>
      </c>
      <c r="AQ2" s="4" t="s">
        <v>89</v>
      </c>
      <c r="AR2" s="4" t="s">
        <v>90</v>
      </c>
      <c r="AS2" s="4" t="s">
        <v>91</v>
      </c>
      <c r="AT2" s="4" t="s">
        <v>92</v>
      </c>
      <c r="AU2" s="4" t="s">
        <v>93</v>
      </c>
      <c r="AV2" s="4" t="s">
        <v>85</v>
      </c>
      <c r="AW2" s="4" t="s">
        <v>86</v>
      </c>
      <c r="AX2" s="4" t="s">
        <v>94</v>
      </c>
      <c r="AY2" s="4" t="s">
        <v>95</v>
      </c>
      <c r="AZ2" s="4" t="s">
        <v>96</v>
      </c>
      <c r="BA2" s="4" t="s">
        <v>97</v>
      </c>
      <c r="BB2" s="4" t="s">
        <v>98</v>
      </c>
      <c r="BC2" s="4" t="s">
        <v>85</v>
      </c>
      <c r="BD2" s="4" t="s">
        <v>86</v>
      </c>
      <c r="BE2" s="4" t="s">
        <v>99</v>
      </c>
      <c r="BF2" s="4" t="s">
        <v>100</v>
      </c>
      <c r="BG2" s="4" t="s">
        <v>101</v>
      </c>
      <c r="BH2" s="4" t="s">
        <v>102</v>
      </c>
      <c r="BI2" s="4" t="s">
        <v>103</v>
      </c>
      <c r="BJ2" s="4" t="s">
        <v>104</v>
      </c>
      <c r="BK2" s="4" t="s">
        <v>105</v>
      </c>
      <c r="BL2" s="4" t="s">
        <v>106</v>
      </c>
      <c r="BM2" s="4" t="s">
        <v>107</v>
      </c>
      <c r="BN2" s="4" t="s">
        <v>108</v>
      </c>
      <c r="BO2" s="4" t="s">
        <v>109</v>
      </c>
      <c r="BP2" s="4" t="s">
        <v>110</v>
      </c>
      <c r="BQ2" s="4" t="s">
        <v>111</v>
      </c>
      <c r="BR2" s="4" t="s">
        <v>112</v>
      </c>
      <c r="BS2" s="4" t="s">
        <v>113</v>
      </c>
      <c r="BT2" s="4" t="s">
        <v>114</v>
      </c>
      <c r="BU2" s="4" t="s">
        <v>115</v>
      </c>
      <c r="BV2" s="4" t="s">
        <v>116</v>
      </c>
      <c r="BW2" s="4" t="s">
        <v>117</v>
      </c>
      <c r="BX2" s="4" t="s">
        <v>118</v>
      </c>
      <c r="BY2" s="4" t="s">
        <v>119</v>
      </c>
      <c r="BZ2" s="4" t="s">
        <v>120</v>
      </c>
      <c r="CA2" s="4" t="s">
        <v>121</v>
      </c>
      <c r="CB2" s="4" t="s">
        <v>122</v>
      </c>
      <c r="CC2" s="4" t="s">
        <v>123</v>
      </c>
      <c r="CD2" s="4" t="s">
        <v>124</v>
      </c>
      <c r="CE2" s="4" t="s">
        <v>72</v>
      </c>
      <c r="CF2" s="4" t="s">
        <v>125</v>
      </c>
      <c r="CG2" s="4" t="s">
        <v>126</v>
      </c>
      <c r="CH2" s="4" t="s">
        <v>127</v>
      </c>
      <c r="CI2" s="4" t="s">
        <v>128</v>
      </c>
      <c r="CJ2" s="4" t="s">
        <v>129</v>
      </c>
      <c r="CK2" s="4" t="s">
        <v>72</v>
      </c>
      <c r="CL2" s="4" t="s">
        <v>65</v>
      </c>
      <c r="CM2" s="4" t="s">
        <v>130</v>
      </c>
      <c r="CN2" s="4" t="s">
        <v>131</v>
      </c>
      <c r="CO2" s="4" t="s">
        <v>132</v>
      </c>
      <c r="CP2" s="4" t="s">
        <v>133</v>
      </c>
      <c r="CQ2" s="4" t="s">
        <v>134</v>
      </c>
      <c r="CR2" s="4" t="s">
        <v>135</v>
      </c>
      <c r="CS2" s="4" t="s">
        <v>136</v>
      </c>
      <c r="CT2" s="4" t="s">
        <v>137</v>
      </c>
      <c r="CU2" s="4" t="s">
        <v>138</v>
      </c>
      <c r="CV2" s="4" t="s">
        <v>139</v>
      </c>
      <c r="CW2" s="4" t="s">
        <v>140</v>
      </c>
      <c r="CX2" s="4" t="s">
        <v>141</v>
      </c>
      <c r="CY2" s="4" t="s">
        <v>142</v>
      </c>
      <c r="CZ2" s="4" t="s">
        <v>72</v>
      </c>
      <c r="DA2" s="4" t="s">
        <v>143</v>
      </c>
      <c r="DB2" s="4" t="s">
        <v>144</v>
      </c>
      <c r="DC2" s="4" t="s">
        <v>145</v>
      </c>
      <c r="DD2" s="4" t="s">
        <v>65</v>
      </c>
      <c r="DE2" s="4" t="s">
        <v>146</v>
      </c>
      <c r="DF2" s="4" t="s">
        <v>147</v>
      </c>
      <c r="DG2" s="4" t="s">
        <v>148</v>
      </c>
      <c r="DH2" s="4" t="s">
        <v>149</v>
      </c>
      <c r="DI2" s="4" t="s">
        <v>150</v>
      </c>
      <c r="DJ2" s="4" t="s">
        <v>151</v>
      </c>
      <c r="DK2" s="4" t="s">
        <v>152</v>
      </c>
      <c r="DL2" s="4" t="s">
        <v>153</v>
      </c>
      <c r="DM2" s="4" t="s">
        <v>154</v>
      </c>
      <c r="DN2" s="4" t="s">
        <v>155</v>
      </c>
      <c r="DO2" s="4" t="s">
        <v>156</v>
      </c>
      <c r="DP2" s="4" t="s">
        <v>157</v>
      </c>
      <c r="DQ2" s="4" t="s">
        <v>158</v>
      </c>
      <c r="DR2" s="4" t="s">
        <v>159</v>
      </c>
      <c r="DS2" s="4" t="s">
        <v>160</v>
      </c>
      <c r="DT2" s="4" t="s">
        <v>161</v>
      </c>
      <c r="DU2" s="4" t="s">
        <v>65</v>
      </c>
    </row>
    <row r="3" spans="1:125" x14ac:dyDescent="0.2">
      <c r="A3" s="5">
        <v>118508030632</v>
      </c>
      <c r="B3" s="5">
        <v>453190696</v>
      </c>
      <c r="C3" s="6">
        <v>45299.441168981481</v>
      </c>
      <c r="D3" s="6">
        <v>45299.442361111112</v>
      </c>
      <c r="E3" s="5" t="s">
        <v>162</v>
      </c>
      <c r="J3" s="5" t="s">
        <v>63</v>
      </c>
      <c r="K3" s="5" t="s">
        <v>163</v>
      </c>
      <c r="L3" s="5" t="s">
        <v>11</v>
      </c>
      <c r="M3" s="5" t="s">
        <v>164</v>
      </c>
      <c r="N3" s="5" t="s">
        <v>165</v>
      </c>
    </row>
    <row r="4" spans="1:125" x14ac:dyDescent="0.2">
      <c r="A4" s="5">
        <v>118507022287</v>
      </c>
      <c r="B4" s="5">
        <v>453190696</v>
      </c>
      <c r="C4" s="6">
        <v>45297.505509259259</v>
      </c>
      <c r="D4" s="6">
        <v>45297.50608796296</v>
      </c>
      <c r="E4" s="5" t="s">
        <v>166</v>
      </c>
      <c r="J4" s="5" t="s">
        <v>63</v>
      </c>
      <c r="K4" s="5" t="s">
        <v>167</v>
      </c>
      <c r="L4" s="5" t="s">
        <v>10</v>
      </c>
      <c r="M4" s="5" t="s">
        <v>168</v>
      </c>
      <c r="N4" s="5" t="s">
        <v>169</v>
      </c>
    </row>
    <row r="5" spans="1:125" x14ac:dyDescent="0.2">
      <c r="A5" s="5">
        <v>118506998651</v>
      </c>
      <c r="B5" s="5">
        <v>453190696</v>
      </c>
      <c r="C5" s="6">
        <v>45297.470995370371</v>
      </c>
      <c r="D5" s="6">
        <v>45297.473680555559</v>
      </c>
      <c r="E5" s="5" t="s">
        <v>170</v>
      </c>
      <c r="J5" s="5" t="s">
        <v>63</v>
      </c>
      <c r="K5" s="5" t="s">
        <v>171</v>
      </c>
      <c r="L5" s="5" t="s">
        <v>10</v>
      </c>
      <c r="M5" s="5" t="s">
        <v>164</v>
      </c>
      <c r="N5" s="5" t="s">
        <v>172</v>
      </c>
      <c r="O5" s="5" t="s">
        <v>173</v>
      </c>
      <c r="P5" s="5" t="s">
        <v>85</v>
      </c>
      <c r="S5" s="5" t="s">
        <v>68</v>
      </c>
      <c r="X5" s="5" t="s">
        <v>73</v>
      </c>
      <c r="Z5" s="5" t="s">
        <v>174</v>
      </c>
      <c r="AC5" s="5" t="s">
        <v>77</v>
      </c>
      <c r="AM5" s="5" t="s">
        <v>85</v>
      </c>
      <c r="AQ5" s="5" t="s">
        <v>89</v>
      </c>
      <c r="AS5" s="5" t="s">
        <v>91</v>
      </c>
      <c r="AT5" s="5" t="s">
        <v>92</v>
      </c>
      <c r="AV5" s="5" t="s">
        <v>85</v>
      </c>
      <c r="AZ5" s="5" t="s">
        <v>96</v>
      </c>
      <c r="BB5" s="5" t="s">
        <v>98</v>
      </c>
      <c r="BC5" s="5" t="s">
        <v>85</v>
      </c>
      <c r="BI5" s="5" t="s">
        <v>103</v>
      </c>
      <c r="BM5" s="5" t="s">
        <v>107</v>
      </c>
      <c r="BR5" s="5" t="s">
        <v>112</v>
      </c>
      <c r="BV5" s="5" t="s">
        <v>116</v>
      </c>
      <c r="BY5" s="5" t="s">
        <v>119</v>
      </c>
      <c r="CE5" s="5" t="s">
        <v>175</v>
      </c>
    </row>
    <row r="6" spans="1:125" x14ac:dyDescent="0.2">
      <c r="A6" s="5">
        <v>118506937360</v>
      </c>
      <c r="B6" s="5">
        <v>453190696</v>
      </c>
      <c r="C6" s="6">
        <v>45297.368101851855</v>
      </c>
      <c r="D6" s="6">
        <v>45297.373425925929</v>
      </c>
      <c r="E6" s="5" t="s">
        <v>176</v>
      </c>
      <c r="J6" s="5" t="s">
        <v>63</v>
      </c>
      <c r="K6" s="5" t="s">
        <v>171</v>
      </c>
      <c r="L6" s="5" t="s">
        <v>10</v>
      </c>
      <c r="M6" s="5" t="s">
        <v>168</v>
      </c>
      <c r="N6" s="5" t="s">
        <v>172</v>
      </c>
      <c r="O6" s="5" t="s">
        <v>177</v>
      </c>
      <c r="P6" s="5" t="s">
        <v>86</v>
      </c>
      <c r="X6" s="5" t="s">
        <v>73</v>
      </c>
      <c r="Z6" s="5" t="s">
        <v>174</v>
      </c>
      <c r="AA6" s="5" t="s">
        <v>75</v>
      </c>
      <c r="AC6" s="5" t="s">
        <v>77</v>
      </c>
      <c r="AD6" s="5" t="s">
        <v>78</v>
      </c>
      <c r="AN6" s="5" t="s">
        <v>86</v>
      </c>
      <c r="AP6" s="5" t="s">
        <v>88</v>
      </c>
      <c r="AS6" s="5" t="s">
        <v>91</v>
      </c>
      <c r="AU6" s="5" t="s">
        <v>93</v>
      </c>
      <c r="AV6" s="5" t="s">
        <v>85</v>
      </c>
      <c r="AX6" s="5" t="s">
        <v>94</v>
      </c>
      <c r="BA6" s="5" t="s">
        <v>97</v>
      </c>
      <c r="BD6" s="5" t="s">
        <v>86</v>
      </c>
      <c r="BG6" s="5" t="s">
        <v>101</v>
      </c>
      <c r="BJ6" s="5" t="s">
        <v>104</v>
      </c>
      <c r="BL6" s="5" t="s">
        <v>106</v>
      </c>
      <c r="BP6" s="5" t="s">
        <v>110</v>
      </c>
      <c r="BV6" s="5" t="s">
        <v>116</v>
      </c>
      <c r="BY6" s="5" t="s">
        <v>119</v>
      </c>
      <c r="BZ6" s="5" t="s">
        <v>120</v>
      </c>
      <c r="CA6" s="5" t="s">
        <v>121</v>
      </c>
      <c r="CL6" s="5" t="s">
        <v>178</v>
      </c>
      <c r="CN6" s="5" t="s">
        <v>131</v>
      </c>
      <c r="CP6" s="5" t="s">
        <v>133</v>
      </c>
      <c r="CQ6" s="5" t="s">
        <v>134</v>
      </c>
      <c r="CR6" s="5" t="s">
        <v>135</v>
      </c>
      <c r="CT6" s="5" t="s">
        <v>137</v>
      </c>
      <c r="CU6" s="5" t="s">
        <v>138</v>
      </c>
      <c r="CW6" s="5" t="s">
        <v>140</v>
      </c>
      <c r="CX6" s="5" t="s">
        <v>141</v>
      </c>
      <c r="CZ6" s="5" t="s">
        <v>179</v>
      </c>
      <c r="DA6" s="5" t="s">
        <v>143</v>
      </c>
      <c r="DD6" s="5" t="s">
        <v>85</v>
      </c>
      <c r="DG6" s="5" t="s">
        <v>148</v>
      </c>
      <c r="DL6" s="5" t="s">
        <v>153</v>
      </c>
      <c r="DR6" s="5" t="s">
        <v>159</v>
      </c>
      <c r="DU6" s="5">
        <v>3</v>
      </c>
    </row>
    <row r="7" spans="1:125" x14ac:dyDescent="0.2">
      <c r="A7" s="5">
        <v>118506487717</v>
      </c>
      <c r="B7" s="5">
        <v>453190696</v>
      </c>
      <c r="C7" s="6">
        <v>45296.52447916667</v>
      </c>
      <c r="D7" s="6">
        <v>45296.535624999997</v>
      </c>
      <c r="E7" s="5" t="s">
        <v>180</v>
      </c>
      <c r="J7" s="5" t="s">
        <v>63</v>
      </c>
      <c r="K7" s="5" t="s">
        <v>171</v>
      </c>
      <c r="L7" s="5" t="s">
        <v>10</v>
      </c>
      <c r="M7" s="5" t="s">
        <v>168</v>
      </c>
      <c r="N7" s="5" t="s">
        <v>172</v>
      </c>
      <c r="O7" s="5" t="s">
        <v>177</v>
      </c>
      <c r="P7" s="5" t="s">
        <v>86</v>
      </c>
      <c r="Y7" s="5" t="s">
        <v>74</v>
      </c>
      <c r="Z7" s="5" t="s">
        <v>174</v>
      </c>
      <c r="AC7" s="5" t="s">
        <v>77</v>
      </c>
      <c r="AN7" s="5" t="s">
        <v>86</v>
      </c>
      <c r="AQ7" s="5" t="s">
        <v>89</v>
      </c>
      <c r="AR7" s="5" t="s">
        <v>90</v>
      </c>
      <c r="AT7" s="5" t="s">
        <v>92</v>
      </c>
      <c r="AV7" s="5" t="s">
        <v>85</v>
      </c>
      <c r="AZ7" s="5" t="s">
        <v>96</v>
      </c>
      <c r="BA7" s="5" t="s">
        <v>97</v>
      </c>
      <c r="BD7" s="5" t="s">
        <v>86</v>
      </c>
      <c r="BF7" s="5" t="s">
        <v>100</v>
      </c>
      <c r="BI7" s="5" t="s">
        <v>103</v>
      </c>
      <c r="BM7" s="5" t="s">
        <v>107</v>
      </c>
      <c r="BQ7" s="5" t="s">
        <v>111</v>
      </c>
      <c r="BV7" s="5" t="s">
        <v>116</v>
      </c>
      <c r="BY7" s="5" t="s">
        <v>119</v>
      </c>
      <c r="CE7" s="5" t="s">
        <v>181</v>
      </c>
      <c r="CF7" s="5" t="s">
        <v>125</v>
      </c>
      <c r="CL7" s="5" t="s">
        <v>178</v>
      </c>
      <c r="CN7" s="5" t="s">
        <v>131</v>
      </c>
      <c r="CT7" s="5" t="s">
        <v>137</v>
      </c>
      <c r="CU7" s="5" t="s">
        <v>138</v>
      </c>
      <c r="CV7" s="5" t="s">
        <v>139</v>
      </c>
      <c r="CY7" s="5" t="s">
        <v>142</v>
      </c>
      <c r="CZ7" s="5" t="s">
        <v>182</v>
      </c>
      <c r="DA7" s="5" t="s">
        <v>143</v>
      </c>
      <c r="DD7" s="5" t="s">
        <v>85</v>
      </c>
      <c r="DH7" s="5" t="s">
        <v>149</v>
      </c>
      <c r="DL7" s="5" t="s">
        <v>153</v>
      </c>
      <c r="DR7" s="5" t="s">
        <v>159</v>
      </c>
      <c r="DU7" s="5" t="s">
        <v>183</v>
      </c>
    </row>
    <row r="8" spans="1:125" x14ac:dyDescent="0.2">
      <c r="A8" s="5">
        <v>118506391210</v>
      </c>
      <c r="B8" s="5">
        <v>453190696</v>
      </c>
      <c r="C8" s="6">
        <v>45296.433078703703</v>
      </c>
      <c r="D8" s="6">
        <v>45296.438194444447</v>
      </c>
      <c r="E8" s="5" t="s">
        <v>184</v>
      </c>
      <c r="J8" s="5" t="s">
        <v>63</v>
      </c>
      <c r="K8" s="5" t="s">
        <v>171</v>
      </c>
      <c r="L8" s="5" t="s">
        <v>10</v>
      </c>
      <c r="M8" s="5" t="s">
        <v>168</v>
      </c>
      <c r="N8" s="5" t="s">
        <v>172</v>
      </c>
      <c r="O8" s="5" t="s">
        <v>173</v>
      </c>
      <c r="P8" s="5" t="s">
        <v>86</v>
      </c>
      <c r="X8" s="5" t="s">
        <v>73</v>
      </c>
      <c r="Z8" s="5" t="s">
        <v>174</v>
      </c>
      <c r="AA8" s="5" t="s">
        <v>75</v>
      </c>
      <c r="AC8" s="5" t="s">
        <v>77</v>
      </c>
      <c r="AD8" s="5" t="s">
        <v>78</v>
      </c>
      <c r="AM8" s="5" t="s">
        <v>85</v>
      </c>
      <c r="AQ8" s="5" t="s">
        <v>89</v>
      </c>
      <c r="AS8" s="5" t="s">
        <v>91</v>
      </c>
      <c r="AU8" s="5" t="s">
        <v>93</v>
      </c>
      <c r="AV8" s="5" t="s">
        <v>85</v>
      </c>
      <c r="AX8" s="5" t="s">
        <v>94</v>
      </c>
      <c r="BA8" s="5" t="s">
        <v>97</v>
      </c>
      <c r="BD8" s="5" t="s">
        <v>86</v>
      </c>
      <c r="BG8" s="5" t="s">
        <v>101</v>
      </c>
      <c r="BI8" s="5" t="s">
        <v>103</v>
      </c>
      <c r="BM8" s="5" t="s">
        <v>107</v>
      </c>
      <c r="BR8" s="5" t="s">
        <v>112</v>
      </c>
      <c r="BV8" s="5" t="s">
        <v>116</v>
      </c>
      <c r="BY8" s="5" t="s">
        <v>119</v>
      </c>
      <c r="CE8" s="5" t="s">
        <v>185</v>
      </c>
      <c r="CK8" s="5" t="s">
        <v>186</v>
      </c>
      <c r="CL8" s="5" t="s">
        <v>187</v>
      </c>
      <c r="CN8" s="5" t="s">
        <v>131</v>
      </c>
      <c r="CP8" s="5" t="s">
        <v>133</v>
      </c>
      <c r="CQ8" s="5" t="s">
        <v>134</v>
      </c>
      <c r="CS8" s="5" t="s">
        <v>136</v>
      </c>
      <c r="CT8" s="5" t="s">
        <v>137</v>
      </c>
      <c r="CV8" s="5" t="s">
        <v>139</v>
      </c>
      <c r="CW8" s="5" t="s">
        <v>140</v>
      </c>
      <c r="CY8" s="5" t="s">
        <v>142</v>
      </c>
      <c r="DA8" s="5" t="s">
        <v>143</v>
      </c>
      <c r="DD8" s="5" t="s">
        <v>86</v>
      </c>
      <c r="DE8" s="5" t="s">
        <v>146</v>
      </c>
      <c r="DL8" s="5" t="s">
        <v>153</v>
      </c>
      <c r="DQ8" s="5" t="s">
        <v>158</v>
      </c>
      <c r="DU8" s="5">
        <v>2</v>
      </c>
    </row>
    <row r="9" spans="1:125" x14ac:dyDescent="0.2">
      <c r="A9" s="5">
        <v>118504147628</v>
      </c>
      <c r="B9" s="5">
        <v>453190696</v>
      </c>
      <c r="C9" s="6">
        <v>45293.451122685183</v>
      </c>
      <c r="D9" s="6">
        <v>45293.45616898148</v>
      </c>
      <c r="E9" s="5" t="s">
        <v>188</v>
      </c>
      <c r="J9" s="5" t="s">
        <v>63</v>
      </c>
      <c r="K9" s="5" t="s">
        <v>171</v>
      </c>
      <c r="L9" s="5" t="s">
        <v>10</v>
      </c>
      <c r="M9" s="5" t="s">
        <v>168</v>
      </c>
      <c r="N9" s="5" t="s">
        <v>172</v>
      </c>
      <c r="O9" s="5" t="s">
        <v>189</v>
      </c>
      <c r="P9" s="5" t="s">
        <v>86</v>
      </c>
      <c r="X9" s="5" t="s">
        <v>73</v>
      </c>
      <c r="Z9" s="5" t="s">
        <v>174</v>
      </c>
      <c r="AA9" s="5" t="s">
        <v>75</v>
      </c>
      <c r="AD9" s="5" t="s">
        <v>78</v>
      </c>
      <c r="AE9" s="5" t="s">
        <v>79</v>
      </c>
      <c r="AM9" s="5" t="s">
        <v>85</v>
      </c>
      <c r="AO9" s="5" t="s">
        <v>87</v>
      </c>
      <c r="AR9" s="5" t="s">
        <v>90</v>
      </c>
      <c r="AT9" s="5" t="s">
        <v>92</v>
      </c>
      <c r="AV9" s="5" t="s">
        <v>85</v>
      </c>
      <c r="AY9" s="5" t="s">
        <v>95</v>
      </c>
      <c r="BA9" s="5" t="s">
        <v>97</v>
      </c>
      <c r="BD9" s="5" t="s">
        <v>86</v>
      </c>
      <c r="BE9" s="5" t="s">
        <v>99</v>
      </c>
      <c r="BI9" s="5" t="s">
        <v>103</v>
      </c>
      <c r="BL9" s="5" t="s">
        <v>106</v>
      </c>
      <c r="BP9" s="5" t="s">
        <v>110</v>
      </c>
      <c r="BU9" s="5" t="s">
        <v>115</v>
      </c>
      <c r="BW9" s="5" t="s">
        <v>117</v>
      </c>
      <c r="CF9" s="5" t="s">
        <v>125</v>
      </c>
      <c r="CL9" s="5" t="s">
        <v>178</v>
      </c>
      <c r="CN9" s="5" t="s">
        <v>131</v>
      </c>
      <c r="CS9" s="5" t="s">
        <v>136</v>
      </c>
      <c r="CV9" s="5" t="s">
        <v>139</v>
      </c>
      <c r="CW9" s="5" t="s">
        <v>140</v>
      </c>
      <c r="CX9" s="5" t="s">
        <v>141</v>
      </c>
      <c r="DB9" s="5" t="s">
        <v>144</v>
      </c>
      <c r="DD9" s="5" t="s">
        <v>86</v>
      </c>
      <c r="DI9" s="5" t="s">
        <v>150</v>
      </c>
      <c r="DL9" s="5" t="s">
        <v>153</v>
      </c>
      <c r="DQ9" s="5" t="s">
        <v>158</v>
      </c>
      <c r="DU9" s="5" t="s">
        <v>190</v>
      </c>
    </row>
    <row r="10" spans="1:125" x14ac:dyDescent="0.2">
      <c r="A10" s="5">
        <v>118502217366</v>
      </c>
      <c r="B10" s="5">
        <v>453190696</v>
      </c>
      <c r="C10" s="6">
        <v>45288.456435185188</v>
      </c>
      <c r="D10" s="6">
        <v>45288.486620370371</v>
      </c>
      <c r="E10" s="5" t="s">
        <v>191</v>
      </c>
      <c r="J10" s="5" t="s">
        <v>63</v>
      </c>
      <c r="K10" s="5" t="s">
        <v>171</v>
      </c>
      <c r="L10" s="5" t="s">
        <v>14</v>
      </c>
      <c r="M10" s="5" t="s">
        <v>168</v>
      </c>
      <c r="N10" s="5" t="s">
        <v>172</v>
      </c>
      <c r="O10" s="5" t="s">
        <v>177</v>
      </c>
      <c r="P10" s="5" t="s">
        <v>85</v>
      </c>
      <c r="R10" s="5" t="s">
        <v>67</v>
      </c>
      <c r="X10" s="5" t="s">
        <v>73</v>
      </c>
      <c r="Z10" s="5" t="s">
        <v>174</v>
      </c>
      <c r="AB10" s="5" t="s">
        <v>76</v>
      </c>
      <c r="AM10" s="5" t="s">
        <v>85</v>
      </c>
      <c r="AQ10" s="5" t="s">
        <v>89</v>
      </c>
      <c r="AS10" s="5" t="s">
        <v>91</v>
      </c>
      <c r="AU10" s="5" t="s">
        <v>93</v>
      </c>
      <c r="AV10" s="5" t="s">
        <v>85</v>
      </c>
      <c r="AX10" s="5" t="s">
        <v>94</v>
      </c>
      <c r="BA10" s="5" t="s">
        <v>97</v>
      </c>
      <c r="BC10" s="5" t="s">
        <v>85</v>
      </c>
      <c r="BI10" s="5" t="s">
        <v>103</v>
      </c>
      <c r="BM10" s="5" t="s">
        <v>107</v>
      </c>
      <c r="BS10" s="5" t="s">
        <v>113</v>
      </c>
      <c r="BV10" s="5" t="s">
        <v>116</v>
      </c>
      <c r="BY10" s="5" t="s">
        <v>119</v>
      </c>
      <c r="CA10" s="5" t="s">
        <v>121</v>
      </c>
      <c r="CC10" s="5" t="s">
        <v>123</v>
      </c>
      <c r="CL10" s="5" t="s">
        <v>192</v>
      </c>
      <c r="CN10" s="5" t="s">
        <v>131</v>
      </c>
      <c r="CT10" s="5" t="s">
        <v>137</v>
      </c>
      <c r="CU10" s="5" t="s">
        <v>138</v>
      </c>
      <c r="CV10" s="5" t="s">
        <v>139</v>
      </c>
      <c r="CY10" s="5" t="s">
        <v>142</v>
      </c>
      <c r="DA10" s="5" t="s">
        <v>143</v>
      </c>
      <c r="DD10" s="5" t="s">
        <v>86</v>
      </c>
      <c r="DG10" s="5" t="s">
        <v>148</v>
      </c>
      <c r="DL10" s="5" t="s">
        <v>153</v>
      </c>
      <c r="DR10" s="5" t="s">
        <v>159</v>
      </c>
      <c r="DU10" s="5" t="s">
        <v>193</v>
      </c>
    </row>
    <row r="11" spans="1:125" x14ac:dyDescent="0.2">
      <c r="A11" s="5">
        <v>118502208281</v>
      </c>
      <c r="B11" s="5">
        <v>453190696</v>
      </c>
      <c r="C11" s="6">
        <v>45288.469594907408</v>
      </c>
      <c r="D11" s="6">
        <v>45288.475393518522</v>
      </c>
      <c r="E11" s="5" t="s">
        <v>194</v>
      </c>
      <c r="J11" s="5" t="s">
        <v>63</v>
      </c>
      <c r="K11" s="5" t="s">
        <v>171</v>
      </c>
      <c r="L11" s="5" t="s">
        <v>10</v>
      </c>
      <c r="M11" s="5" t="s">
        <v>168</v>
      </c>
      <c r="N11" s="5" t="s">
        <v>172</v>
      </c>
      <c r="O11" s="5" t="s">
        <v>177</v>
      </c>
      <c r="P11" s="5" t="s">
        <v>86</v>
      </c>
      <c r="X11" s="5" t="s">
        <v>73</v>
      </c>
      <c r="Z11" s="5" t="s">
        <v>174</v>
      </c>
      <c r="AC11" s="5" t="s">
        <v>77</v>
      </c>
      <c r="AN11" s="5" t="s">
        <v>86</v>
      </c>
      <c r="AQ11" s="5" t="s">
        <v>89</v>
      </c>
      <c r="AR11" s="5" t="s">
        <v>90</v>
      </c>
      <c r="AU11" s="5" t="s">
        <v>93</v>
      </c>
      <c r="AV11" s="5" t="s">
        <v>85</v>
      </c>
      <c r="AX11" s="5" t="s">
        <v>94</v>
      </c>
      <c r="BA11" s="5" t="s">
        <v>97</v>
      </c>
      <c r="BD11" s="5" t="s">
        <v>86</v>
      </c>
      <c r="BF11" s="5" t="s">
        <v>100</v>
      </c>
      <c r="BJ11" s="5" t="s">
        <v>104</v>
      </c>
      <c r="BM11" s="5" t="s">
        <v>107</v>
      </c>
      <c r="BP11" s="5" t="s">
        <v>110</v>
      </c>
      <c r="BV11" s="5" t="s">
        <v>116</v>
      </c>
      <c r="BY11" s="5" t="s">
        <v>119</v>
      </c>
      <c r="CA11" s="5" t="s">
        <v>121</v>
      </c>
      <c r="CE11" s="5" t="s">
        <v>195</v>
      </c>
      <c r="CL11" s="5" t="s">
        <v>192</v>
      </c>
      <c r="CM11" s="5" t="s">
        <v>130</v>
      </c>
      <c r="CR11" s="5" t="s">
        <v>135</v>
      </c>
      <c r="CS11" s="5" t="s">
        <v>136</v>
      </c>
      <c r="CT11" s="5" t="s">
        <v>137</v>
      </c>
      <c r="CU11" s="5" t="s">
        <v>138</v>
      </c>
      <c r="CV11" s="5" t="s">
        <v>139</v>
      </c>
      <c r="CW11" s="5" t="s">
        <v>140</v>
      </c>
      <c r="CY11" s="5" t="s">
        <v>142</v>
      </c>
      <c r="CZ11" s="5" t="s">
        <v>196</v>
      </c>
      <c r="DA11" s="5" t="s">
        <v>143</v>
      </c>
      <c r="DD11" s="5" t="s">
        <v>197</v>
      </c>
      <c r="DI11" s="5" t="s">
        <v>150</v>
      </c>
      <c r="DL11" s="5" t="s">
        <v>153</v>
      </c>
      <c r="DQ11" s="5" t="s">
        <v>158</v>
      </c>
      <c r="DU11" s="5" t="s">
        <v>183</v>
      </c>
    </row>
    <row r="12" spans="1:125" x14ac:dyDescent="0.2">
      <c r="A12" s="5">
        <v>118501886312</v>
      </c>
      <c r="B12" s="5">
        <v>453190696</v>
      </c>
      <c r="C12" s="6">
        <v>45287.767777777779</v>
      </c>
      <c r="D12" s="6">
        <v>45287.823217592595</v>
      </c>
      <c r="E12" s="5" t="s">
        <v>198</v>
      </c>
      <c r="J12" s="5" t="s">
        <v>63</v>
      </c>
      <c r="K12" s="5" t="s">
        <v>163</v>
      </c>
      <c r="L12" s="5" t="s">
        <v>10</v>
      </c>
      <c r="M12" s="5" t="s">
        <v>164</v>
      </c>
      <c r="N12" s="5" t="s">
        <v>172</v>
      </c>
    </row>
    <row r="13" spans="1:125" x14ac:dyDescent="0.2">
      <c r="A13" s="5">
        <v>118501208138</v>
      </c>
      <c r="B13" s="5">
        <v>453190696</v>
      </c>
      <c r="C13" s="6">
        <v>45286.481134259258</v>
      </c>
      <c r="D13" s="6">
        <v>45286.486643518518</v>
      </c>
      <c r="E13" s="5" t="s">
        <v>199</v>
      </c>
      <c r="J13" s="5" t="s">
        <v>63</v>
      </c>
      <c r="K13" s="5" t="s">
        <v>200</v>
      </c>
      <c r="L13" s="5" t="s">
        <v>14</v>
      </c>
      <c r="M13" s="5" t="s">
        <v>164</v>
      </c>
      <c r="N13" s="5" t="s">
        <v>201</v>
      </c>
      <c r="O13" s="5" t="s">
        <v>189</v>
      </c>
      <c r="P13" s="5" t="s">
        <v>85</v>
      </c>
      <c r="R13" s="5" t="s">
        <v>67</v>
      </c>
      <c r="X13" s="5" t="s">
        <v>73</v>
      </c>
      <c r="Z13" s="5" t="s">
        <v>174</v>
      </c>
      <c r="AA13" s="5" t="s">
        <v>75</v>
      </c>
      <c r="AC13" s="5" t="s">
        <v>77</v>
      </c>
      <c r="AM13" s="5" t="s">
        <v>85</v>
      </c>
      <c r="AO13" s="5" t="s">
        <v>87</v>
      </c>
      <c r="AR13" s="5" t="s">
        <v>90</v>
      </c>
      <c r="AT13" s="5" t="s">
        <v>92</v>
      </c>
      <c r="AV13" s="5" t="s">
        <v>85</v>
      </c>
      <c r="AX13" s="5" t="s">
        <v>94</v>
      </c>
      <c r="BA13" s="5" t="s">
        <v>97</v>
      </c>
      <c r="BC13" s="5" t="s">
        <v>85</v>
      </c>
      <c r="BI13" s="5" t="s">
        <v>103</v>
      </c>
      <c r="BL13" s="5" t="s">
        <v>106</v>
      </c>
      <c r="BN13" s="5" t="s">
        <v>108</v>
      </c>
      <c r="BU13" s="5" t="s">
        <v>115</v>
      </c>
      <c r="BW13" s="5" t="s">
        <v>117</v>
      </c>
      <c r="CF13" s="5" t="s">
        <v>125</v>
      </c>
      <c r="CL13" s="5" t="s">
        <v>187</v>
      </c>
      <c r="CO13" s="5" t="s">
        <v>132</v>
      </c>
      <c r="CS13" s="5" t="s">
        <v>136</v>
      </c>
      <c r="CT13" s="5" t="s">
        <v>137</v>
      </c>
      <c r="CY13" s="5" t="s">
        <v>142</v>
      </c>
      <c r="DA13" s="5" t="s">
        <v>143</v>
      </c>
      <c r="DD13" s="5" t="s">
        <v>86</v>
      </c>
      <c r="DG13" s="5" t="s">
        <v>148</v>
      </c>
      <c r="DL13" s="5" t="s">
        <v>153</v>
      </c>
      <c r="DR13" s="5" t="s">
        <v>159</v>
      </c>
      <c r="DU13" s="5" t="s">
        <v>190</v>
      </c>
    </row>
    <row r="14" spans="1:125" x14ac:dyDescent="0.2">
      <c r="A14" s="5">
        <v>118501114198</v>
      </c>
      <c r="B14" s="5">
        <v>453190696</v>
      </c>
      <c r="C14" s="6">
        <v>45286.288483796299</v>
      </c>
      <c r="D14" s="6">
        <v>45286.289027777777</v>
      </c>
      <c r="E14" s="5" t="s">
        <v>202</v>
      </c>
      <c r="J14" s="5" t="s">
        <v>63</v>
      </c>
      <c r="K14" s="5" t="s">
        <v>167</v>
      </c>
      <c r="L14" s="5" t="s">
        <v>10</v>
      </c>
      <c r="M14" s="5" t="s">
        <v>164</v>
      </c>
      <c r="N14" s="5" t="s">
        <v>172</v>
      </c>
    </row>
    <row r="15" spans="1:125" x14ac:dyDescent="0.2">
      <c r="A15" s="5">
        <v>118500364195</v>
      </c>
      <c r="B15" s="5">
        <v>453190696</v>
      </c>
      <c r="C15" s="6">
        <v>45283.354618055557</v>
      </c>
      <c r="D15" s="6">
        <v>45283.359050925923</v>
      </c>
      <c r="E15" s="5" t="s">
        <v>203</v>
      </c>
      <c r="J15" s="5" t="s">
        <v>63</v>
      </c>
      <c r="K15" s="5" t="s">
        <v>171</v>
      </c>
      <c r="L15" s="5" t="s">
        <v>10</v>
      </c>
      <c r="M15" s="5" t="s">
        <v>168</v>
      </c>
      <c r="N15" s="5" t="s">
        <v>172</v>
      </c>
      <c r="O15" s="5" t="s">
        <v>177</v>
      </c>
      <c r="P15" s="5" t="s">
        <v>86</v>
      </c>
      <c r="X15" s="5" t="s">
        <v>73</v>
      </c>
      <c r="Z15" s="5" t="s">
        <v>174</v>
      </c>
      <c r="AA15" s="5" t="s">
        <v>75</v>
      </c>
      <c r="AC15" s="5" t="s">
        <v>77</v>
      </c>
      <c r="AM15" s="5" t="s">
        <v>85</v>
      </c>
      <c r="AP15" s="5" t="s">
        <v>88</v>
      </c>
      <c r="AS15" s="5" t="s">
        <v>91</v>
      </c>
      <c r="AU15" s="5" t="s">
        <v>93</v>
      </c>
      <c r="AV15" s="5" t="s">
        <v>85</v>
      </c>
      <c r="AX15" s="5" t="s">
        <v>94</v>
      </c>
      <c r="BA15" s="5" t="s">
        <v>97</v>
      </c>
      <c r="BD15" s="5" t="s">
        <v>86</v>
      </c>
      <c r="BG15" s="5" t="s">
        <v>101</v>
      </c>
      <c r="BI15" s="5" t="s">
        <v>103</v>
      </c>
      <c r="BM15" s="5" t="s">
        <v>107</v>
      </c>
      <c r="BR15" s="5" t="s">
        <v>112</v>
      </c>
      <c r="BV15" s="5" t="s">
        <v>116</v>
      </c>
      <c r="BY15" s="5" t="s">
        <v>119</v>
      </c>
      <c r="BZ15" s="5" t="s">
        <v>120</v>
      </c>
      <c r="CE15" s="5" t="s">
        <v>204</v>
      </c>
      <c r="CL15" s="5" t="s">
        <v>192</v>
      </c>
      <c r="CM15" s="5" t="s">
        <v>130</v>
      </c>
      <c r="CQ15" s="5" t="s">
        <v>134</v>
      </c>
      <c r="CU15" s="5" t="s">
        <v>138</v>
      </c>
      <c r="CY15" s="5" t="s">
        <v>142</v>
      </c>
      <c r="DA15" s="5" t="s">
        <v>143</v>
      </c>
      <c r="DD15" s="5" t="s">
        <v>85</v>
      </c>
      <c r="DH15" s="5" t="s">
        <v>149</v>
      </c>
      <c r="DM15" s="5" t="s">
        <v>154</v>
      </c>
      <c r="DS15" s="5" t="s">
        <v>160</v>
      </c>
      <c r="DU15" s="5" t="s">
        <v>183</v>
      </c>
    </row>
    <row r="16" spans="1:125" x14ac:dyDescent="0.2">
      <c r="A16" s="5">
        <v>118500207578</v>
      </c>
      <c r="B16" s="5">
        <v>453190696</v>
      </c>
      <c r="C16" s="6">
        <v>45282.893090277779</v>
      </c>
      <c r="D16" s="6">
        <v>45282.893495370372</v>
      </c>
      <c r="E16" s="5" t="s">
        <v>205</v>
      </c>
      <c r="J16" s="5" t="s">
        <v>63</v>
      </c>
    </row>
    <row r="17" spans="1:125" x14ac:dyDescent="0.2">
      <c r="A17" s="5">
        <v>118499855396</v>
      </c>
      <c r="B17" s="5">
        <v>453190696</v>
      </c>
      <c r="C17" s="6">
        <v>45282.348217592589</v>
      </c>
      <c r="D17" s="6">
        <v>45282.348657407405</v>
      </c>
      <c r="E17" s="5" t="s">
        <v>206</v>
      </c>
      <c r="J17" s="5" t="s">
        <v>63</v>
      </c>
      <c r="K17" s="5" t="s">
        <v>167</v>
      </c>
      <c r="L17" s="5" t="s">
        <v>10</v>
      </c>
      <c r="M17" s="5" t="s">
        <v>168</v>
      </c>
      <c r="N17" s="5" t="s">
        <v>172</v>
      </c>
    </row>
    <row r="18" spans="1:125" x14ac:dyDescent="0.2">
      <c r="A18" s="5">
        <v>118497885728</v>
      </c>
      <c r="B18" s="5">
        <v>453190696</v>
      </c>
      <c r="C18" s="6">
        <v>45279.497106481482</v>
      </c>
      <c r="D18" s="6">
        <v>45279.501793981479</v>
      </c>
      <c r="E18" s="5" t="s">
        <v>207</v>
      </c>
      <c r="J18" s="5" t="s">
        <v>63</v>
      </c>
      <c r="K18" s="5" t="s">
        <v>171</v>
      </c>
      <c r="L18" s="5" t="s">
        <v>10</v>
      </c>
      <c r="M18" s="5" t="s">
        <v>208</v>
      </c>
      <c r="N18" s="5" t="s">
        <v>201</v>
      </c>
      <c r="O18" s="5" t="s">
        <v>173</v>
      </c>
      <c r="P18" s="5" t="s">
        <v>86</v>
      </c>
      <c r="X18" s="5" t="s">
        <v>73</v>
      </c>
      <c r="Z18" s="5" t="s">
        <v>174</v>
      </c>
      <c r="AA18" s="5" t="s">
        <v>75</v>
      </c>
      <c r="AN18" s="5" t="s">
        <v>86</v>
      </c>
      <c r="AQ18" s="5" t="s">
        <v>89</v>
      </c>
      <c r="AS18" s="5" t="s">
        <v>91</v>
      </c>
      <c r="AU18" s="5" t="s">
        <v>93</v>
      </c>
      <c r="AV18" s="5" t="s">
        <v>85</v>
      </c>
      <c r="AY18" s="5" t="s">
        <v>95</v>
      </c>
      <c r="BA18" s="5" t="s">
        <v>97</v>
      </c>
      <c r="BD18" s="5" t="s">
        <v>86</v>
      </c>
      <c r="BG18" s="5" t="s">
        <v>101</v>
      </c>
      <c r="BJ18" s="5" t="s">
        <v>104</v>
      </c>
      <c r="BM18" s="5" t="s">
        <v>107</v>
      </c>
      <c r="BR18" s="5" t="s">
        <v>112</v>
      </c>
      <c r="BV18" s="5" t="s">
        <v>116</v>
      </c>
      <c r="BY18" s="5" t="s">
        <v>119</v>
      </c>
      <c r="CE18" s="5" t="s">
        <v>209</v>
      </c>
      <c r="CK18" s="5" t="s">
        <v>210</v>
      </c>
      <c r="CL18" s="5" t="s">
        <v>192</v>
      </c>
      <c r="CM18" s="5" t="s">
        <v>130</v>
      </c>
      <c r="CP18" s="5" t="s">
        <v>133</v>
      </c>
      <c r="DA18" s="5" t="s">
        <v>143</v>
      </c>
      <c r="DD18" s="5" t="s">
        <v>197</v>
      </c>
      <c r="DH18" s="5" t="s">
        <v>149</v>
      </c>
      <c r="DL18" s="5" t="s">
        <v>153</v>
      </c>
      <c r="DR18" s="5" t="s">
        <v>159</v>
      </c>
      <c r="DU18" s="5" t="s">
        <v>193</v>
      </c>
    </row>
    <row r="19" spans="1:125" x14ac:dyDescent="0.2">
      <c r="A19" s="5">
        <v>118497153519</v>
      </c>
      <c r="B19" s="5">
        <v>453190696</v>
      </c>
      <c r="C19" s="6">
        <v>45278.583078703705</v>
      </c>
      <c r="D19" s="6">
        <v>45278.669166666667</v>
      </c>
      <c r="E19" s="5" t="s">
        <v>211</v>
      </c>
      <c r="J19" s="5" t="s">
        <v>63</v>
      </c>
      <c r="K19" s="5" t="s">
        <v>171</v>
      </c>
      <c r="L19" s="5" t="s">
        <v>10</v>
      </c>
      <c r="M19" s="5" t="s">
        <v>168</v>
      </c>
      <c r="N19" s="5" t="s">
        <v>172</v>
      </c>
      <c r="O19" s="5" t="s">
        <v>173</v>
      </c>
      <c r="P19" s="5" t="s">
        <v>86</v>
      </c>
      <c r="X19" s="5" t="s">
        <v>73</v>
      </c>
      <c r="Z19" s="5" t="s">
        <v>174</v>
      </c>
      <c r="AC19" s="5" t="s">
        <v>77</v>
      </c>
      <c r="AN19" s="5" t="s">
        <v>86</v>
      </c>
      <c r="AP19" s="5" t="s">
        <v>88</v>
      </c>
      <c r="AS19" s="5" t="s">
        <v>91</v>
      </c>
      <c r="AU19" s="5" t="s">
        <v>93</v>
      </c>
      <c r="AV19" s="5" t="s">
        <v>85</v>
      </c>
      <c r="AY19" s="5" t="s">
        <v>95</v>
      </c>
      <c r="BA19" s="5" t="s">
        <v>97</v>
      </c>
      <c r="BD19" s="5" t="s">
        <v>86</v>
      </c>
      <c r="BF19" s="5" t="s">
        <v>100</v>
      </c>
      <c r="BJ19" s="5" t="s">
        <v>104</v>
      </c>
      <c r="BM19" s="5" t="s">
        <v>107</v>
      </c>
      <c r="BP19" s="5" t="s">
        <v>110</v>
      </c>
      <c r="BV19" s="5" t="s">
        <v>116</v>
      </c>
      <c r="BY19" s="5" t="s">
        <v>119</v>
      </c>
      <c r="CE19" s="5" t="s">
        <v>212</v>
      </c>
      <c r="CK19" s="5" t="s">
        <v>213</v>
      </c>
      <c r="CL19" s="5" t="s">
        <v>178</v>
      </c>
      <c r="CM19" s="5" t="s">
        <v>130</v>
      </c>
      <c r="CP19" s="5" t="s">
        <v>133</v>
      </c>
      <c r="CQ19" s="5" t="s">
        <v>134</v>
      </c>
      <c r="CR19" s="5" t="s">
        <v>135</v>
      </c>
      <c r="CS19" s="5" t="s">
        <v>136</v>
      </c>
      <c r="CT19" s="5" t="s">
        <v>137</v>
      </c>
      <c r="CV19" s="5" t="s">
        <v>139</v>
      </c>
      <c r="CX19" s="5" t="s">
        <v>141</v>
      </c>
      <c r="DA19" s="5" t="s">
        <v>143</v>
      </c>
      <c r="DD19" s="5" t="s">
        <v>86</v>
      </c>
      <c r="DH19" s="5" t="s">
        <v>149</v>
      </c>
      <c r="DM19" s="5" t="s">
        <v>154</v>
      </c>
      <c r="DS19" s="5" t="s">
        <v>160</v>
      </c>
      <c r="DU19" s="5" t="s">
        <v>183</v>
      </c>
    </row>
    <row r="20" spans="1:125" x14ac:dyDescent="0.2">
      <c r="A20" s="5">
        <v>118496857293</v>
      </c>
      <c r="B20" s="5">
        <v>453190696</v>
      </c>
      <c r="C20" s="6">
        <v>45278.369664351849</v>
      </c>
      <c r="D20" s="6">
        <v>45278.374212962961</v>
      </c>
      <c r="E20" s="5" t="s">
        <v>214</v>
      </c>
      <c r="J20" s="5" t="s">
        <v>63</v>
      </c>
      <c r="K20" s="5" t="s">
        <v>171</v>
      </c>
      <c r="L20" s="5" t="s">
        <v>10</v>
      </c>
      <c r="M20" s="5" t="s">
        <v>168</v>
      </c>
      <c r="N20" s="5" t="s">
        <v>172</v>
      </c>
      <c r="O20" s="5" t="s">
        <v>189</v>
      </c>
      <c r="P20" s="5" t="s">
        <v>85</v>
      </c>
      <c r="T20" s="5" t="s">
        <v>69</v>
      </c>
      <c r="X20" s="5" t="s">
        <v>73</v>
      </c>
      <c r="Z20" s="5" t="s">
        <v>174</v>
      </c>
      <c r="AA20" s="5" t="s">
        <v>75</v>
      </c>
      <c r="AM20" s="5" t="s">
        <v>85</v>
      </c>
      <c r="AQ20" s="5" t="s">
        <v>89</v>
      </c>
      <c r="AS20" s="5" t="s">
        <v>91</v>
      </c>
      <c r="AU20" s="5" t="s">
        <v>93</v>
      </c>
      <c r="AV20" s="5" t="s">
        <v>85</v>
      </c>
      <c r="AY20" s="5" t="s">
        <v>95</v>
      </c>
      <c r="BB20" s="5" t="s">
        <v>98</v>
      </c>
      <c r="BD20" s="5" t="s">
        <v>86</v>
      </c>
      <c r="BG20" s="5" t="s">
        <v>101</v>
      </c>
      <c r="BJ20" s="5" t="s">
        <v>104</v>
      </c>
      <c r="BM20" s="5" t="s">
        <v>107</v>
      </c>
      <c r="BP20" s="5" t="s">
        <v>110</v>
      </c>
      <c r="BV20" s="5" t="s">
        <v>116</v>
      </c>
      <c r="BY20" s="5" t="s">
        <v>119</v>
      </c>
      <c r="BZ20" s="5" t="s">
        <v>120</v>
      </c>
      <c r="CD20" s="5" t="s">
        <v>124</v>
      </c>
      <c r="CL20" s="5" t="s">
        <v>187</v>
      </c>
      <c r="CM20" s="5" t="s">
        <v>130</v>
      </c>
      <c r="CQ20" s="5" t="s">
        <v>134</v>
      </c>
      <c r="CS20" s="5" t="s">
        <v>136</v>
      </c>
      <c r="CV20" s="5" t="s">
        <v>139</v>
      </c>
      <c r="CX20" s="5" t="s">
        <v>141</v>
      </c>
      <c r="DA20" s="5" t="s">
        <v>143</v>
      </c>
      <c r="DD20" s="5" t="s">
        <v>86</v>
      </c>
      <c r="DH20" s="5" t="s">
        <v>149</v>
      </c>
      <c r="DM20" s="5" t="s">
        <v>154</v>
      </c>
      <c r="DQ20" s="5" t="s">
        <v>158</v>
      </c>
      <c r="DU20" s="5" t="s">
        <v>183</v>
      </c>
    </row>
    <row r="21" spans="1:125" x14ac:dyDescent="0.2">
      <c r="A21" s="5">
        <v>118496008427</v>
      </c>
      <c r="B21" s="5">
        <v>453190696</v>
      </c>
      <c r="C21" s="6">
        <v>45277.364201388889</v>
      </c>
      <c r="D21" s="6">
        <v>45277.373043981483</v>
      </c>
      <c r="E21" s="5" t="s">
        <v>215</v>
      </c>
      <c r="J21" s="5" t="s">
        <v>63</v>
      </c>
      <c r="K21" s="5" t="s">
        <v>200</v>
      </c>
      <c r="L21" s="5" t="s">
        <v>15</v>
      </c>
      <c r="M21" s="5" t="s">
        <v>168</v>
      </c>
      <c r="N21" s="5" t="s">
        <v>201</v>
      </c>
      <c r="O21" s="5" t="s">
        <v>177</v>
      </c>
      <c r="P21" s="5" t="s">
        <v>86</v>
      </c>
      <c r="Y21" s="5" t="s">
        <v>74</v>
      </c>
      <c r="Z21" s="5" t="s">
        <v>174</v>
      </c>
      <c r="AC21" s="5" t="s">
        <v>77</v>
      </c>
      <c r="AM21" s="5" t="s">
        <v>85</v>
      </c>
      <c r="AQ21" s="5" t="s">
        <v>89</v>
      </c>
      <c r="AR21" s="5" t="s">
        <v>90</v>
      </c>
      <c r="AT21" s="5" t="s">
        <v>92</v>
      </c>
      <c r="AV21" s="5" t="s">
        <v>85</v>
      </c>
      <c r="AX21" s="5" t="s">
        <v>94</v>
      </c>
      <c r="BA21" s="5" t="s">
        <v>97</v>
      </c>
      <c r="BD21" s="5" t="s">
        <v>86</v>
      </c>
      <c r="BG21" s="5" t="s">
        <v>101</v>
      </c>
      <c r="BJ21" s="5" t="s">
        <v>104</v>
      </c>
      <c r="BM21" s="5" t="s">
        <v>107</v>
      </c>
      <c r="BS21" s="5" t="s">
        <v>113</v>
      </c>
      <c r="BV21" s="5" t="s">
        <v>116</v>
      </c>
      <c r="BW21" s="5" t="s">
        <v>117</v>
      </c>
      <c r="CF21" s="5" t="s">
        <v>125</v>
      </c>
      <c r="CL21" s="5" t="s">
        <v>192</v>
      </c>
      <c r="CM21" s="5" t="s">
        <v>130</v>
      </c>
      <c r="CR21" s="5" t="s">
        <v>135</v>
      </c>
      <c r="CS21" s="5" t="s">
        <v>136</v>
      </c>
      <c r="CV21" s="5" t="s">
        <v>139</v>
      </c>
      <c r="DA21" s="5" t="s">
        <v>143</v>
      </c>
      <c r="DD21" s="5" t="s">
        <v>86</v>
      </c>
      <c r="DH21" s="5" t="s">
        <v>149</v>
      </c>
      <c r="DL21" s="5" t="s">
        <v>153</v>
      </c>
      <c r="DQ21" s="5" t="s">
        <v>158</v>
      </c>
      <c r="DU21" s="5" t="s">
        <v>193</v>
      </c>
    </row>
    <row r="22" spans="1:125" x14ac:dyDescent="0.2">
      <c r="A22" s="5">
        <v>118495816047</v>
      </c>
      <c r="B22" s="5">
        <v>453190696</v>
      </c>
      <c r="C22" s="6">
        <v>45276.847604166665</v>
      </c>
      <c r="D22" s="6">
        <v>45276.854432870372</v>
      </c>
      <c r="E22" s="5" t="s">
        <v>216</v>
      </c>
      <c r="J22" s="5" t="s">
        <v>63</v>
      </c>
      <c r="K22" s="5" t="s">
        <v>217</v>
      </c>
      <c r="L22" s="5" t="s">
        <v>10</v>
      </c>
      <c r="M22" s="5" t="s">
        <v>168</v>
      </c>
      <c r="N22" s="5" t="s">
        <v>165</v>
      </c>
      <c r="O22" s="5" t="s">
        <v>173</v>
      </c>
      <c r="P22" s="5" t="s">
        <v>86</v>
      </c>
      <c r="X22" s="5" t="s">
        <v>73</v>
      </c>
      <c r="Z22" s="5" t="s">
        <v>174</v>
      </c>
      <c r="AA22" s="5" t="s">
        <v>75</v>
      </c>
      <c r="AN22" s="5" t="s">
        <v>86</v>
      </c>
      <c r="AQ22" s="5" t="s">
        <v>89</v>
      </c>
      <c r="AS22" s="5" t="s">
        <v>91</v>
      </c>
      <c r="AU22" s="5" t="s">
        <v>93</v>
      </c>
      <c r="AV22" s="5" t="s">
        <v>85</v>
      </c>
      <c r="AX22" s="5" t="s">
        <v>94</v>
      </c>
      <c r="BA22" s="5" t="s">
        <v>97</v>
      </c>
      <c r="BD22" s="5" t="s">
        <v>86</v>
      </c>
      <c r="BG22" s="5" t="s">
        <v>101</v>
      </c>
      <c r="BJ22" s="5" t="s">
        <v>104</v>
      </c>
      <c r="BM22" s="5" t="s">
        <v>107</v>
      </c>
      <c r="BS22" s="5" t="s">
        <v>113</v>
      </c>
      <c r="BV22" s="5" t="s">
        <v>116</v>
      </c>
      <c r="BY22" s="5" t="s">
        <v>119</v>
      </c>
      <c r="CE22" s="5" t="s">
        <v>218</v>
      </c>
      <c r="CL22" s="5" t="s">
        <v>192</v>
      </c>
      <c r="CM22" s="5" t="s">
        <v>130</v>
      </c>
      <c r="CR22" s="5" t="s">
        <v>135</v>
      </c>
      <c r="CS22" s="5" t="s">
        <v>136</v>
      </c>
      <c r="CT22" s="5" t="s">
        <v>137</v>
      </c>
      <c r="DA22" s="5" t="s">
        <v>143</v>
      </c>
      <c r="DD22" s="5" t="s">
        <v>86</v>
      </c>
      <c r="DI22" s="5" t="s">
        <v>150</v>
      </c>
      <c r="DL22" s="5" t="s">
        <v>153</v>
      </c>
      <c r="DP22" s="5" t="s">
        <v>157</v>
      </c>
      <c r="DU22" s="5" t="s">
        <v>193</v>
      </c>
    </row>
    <row r="23" spans="1:125" x14ac:dyDescent="0.2">
      <c r="A23" s="5">
        <v>118495785883</v>
      </c>
      <c r="B23" s="5">
        <v>453190696</v>
      </c>
      <c r="C23" s="6">
        <v>45276.756828703707</v>
      </c>
      <c r="D23" s="6">
        <v>45276.756990740738</v>
      </c>
      <c r="E23" s="5" t="s">
        <v>219</v>
      </c>
      <c r="J23" s="5" t="s">
        <v>63</v>
      </c>
    </row>
    <row r="24" spans="1:125" x14ac:dyDescent="0.2">
      <c r="A24" s="5">
        <v>118495601810</v>
      </c>
      <c r="B24" s="5">
        <v>453190696</v>
      </c>
      <c r="C24" s="6">
        <v>45276.377245370371</v>
      </c>
      <c r="D24" s="6">
        <v>45276.377476851849</v>
      </c>
      <c r="E24" s="5" t="s">
        <v>220</v>
      </c>
      <c r="J24" s="5" t="s">
        <v>63</v>
      </c>
    </row>
    <row r="25" spans="1:125" x14ac:dyDescent="0.2">
      <c r="A25" s="5">
        <v>118495575696</v>
      </c>
      <c r="B25" s="5">
        <v>453190696</v>
      </c>
      <c r="C25" s="6">
        <v>45276.325972222221</v>
      </c>
      <c r="D25" s="6">
        <v>45276.326631944445</v>
      </c>
      <c r="E25" s="5" t="s">
        <v>221</v>
      </c>
      <c r="J25" s="5" t="s">
        <v>63</v>
      </c>
      <c r="K25" s="5" t="s">
        <v>167</v>
      </c>
      <c r="L25" s="5" t="s">
        <v>10</v>
      </c>
      <c r="M25" s="5" t="s">
        <v>164</v>
      </c>
      <c r="N25" s="5" t="s">
        <v>172</v>
      </c>
    </row>
    <row r="26" spans="1:125" x14ac:dyDescent="0.2">
      <c r="A26" s="5">
        <v>118495454850</v>
      </c>
      <c r="B26" s="5">
        <v>453190696</v>
      </c>
      <c r="C26" s="6">
        <v>45276.023275462961</v>
      </c>
      <c r="D26" s="6">
        <v>45276.024328703701</v>
      </c>
      <c r="E26" s="5" t="s">
        <v>222</v>
      </c>
      <c r="J26" s="5" t="s">
        <v>63</v>
      </c>
      <c r="K26" s="5" t="s">
        <v>167</v>
      </c>
      <c r="L26" s="5" t="s">
        <v>10</v>
      </c>
      <c r="M26" s="5" t="s">
        <v>168</v>
      </c>
      <c r="N26" s="5" t="s">
        <v>201</v>
      </c>
    </row>
    <row r="27" spans="1:125" x14ac:dyDescent="0.2">
      <c r="A27" s="5">
        <v>118495383508</v>
      </c>
      <c r="B27" s="5">
        <v>453190696</v>
      </c>
      <c r="C27" s="6">
        <v>45275.861435185187</v>
      </c>
      <c r="D27" s="6">
        <v>45275.868888888886</v>
      </c>
      <c r="E27" s="5" t="s">
        <v>223</v>
      </c>
      <c r="J27" s="5" t="s">
        <v>63</v>
      </c>
      <c r="K27" s="5" t="s">
        <v>224</v>
      </c>
      <c r="L27" s="5" t="s">
        <v>10</v>
      </c>
      <c r="M27" s="5" t="s">
        <v>168</v>
      </c>
      <c r="N27" s="5" t="s">
        <v>172</v>
      </c>
      <c r="O27" s="5" t="s">
        <v>177</v>
      </c>
      <c r="P27" s="5" t="s">
        <v>85</v>
      </c>
      <c r="R27" s="5" t="s">
        <v>67</v>
      </c>
      <c r="V27" s="5" t="s">
        <v>71</v>
      </c>
      <c r="Y27" s="5" t="s">
        <v>74</v>
      </c>
      <c r="Z27" s="5" t="s">
        <v>174</v>
      </c>
      <c r="AA27" s="5" t="s">
        <v>75</v>
      </c>
      <c r="AC27" s="5" t="s">
        <v>77</v>
      </c>
      <c r="AN27" s="5" t="s">
        <v>86</v>
      </c>
      <c r="AP27" s="5" t="s">
        <v>88</v>
      </c>
      <c r="AR27" s="5" t="s">
        <v>90</v>
      </c>
      <c r="AU27" s="5" t="s">
        <v>93</v>
      </c>
      <c r="AV27" s="5" t="s">
        <v>85</v>
      </c>
      <c r="AX27" s="5" t="s">
        <v>94</v>
      </c>
      <c r="BA27" s="5" t="s">
        <v>97</v>
      </c>
      <c r="BD27" s="5" t="s">
        <v>86</v>
      </c>
      <c r="BF27" s="5" t="s">
        <v>100</v>
      </c>
      <c r="BI27" s="5" t="s">
        <v>103</v>
      </c>
      <c r="BM27" s="5" t="s">
        <v>107</v>
      </c>
      <c r="BP27" s="5" t="s">
        <v>110</v>
      </c>
      <c r="BV27" s="5" t="s">
        <v>116</v>
      </c>
      <c r="BY27" s="5" t="s">
        <v>119</v>
      </c>
      <c r="BZ27" s="5" t="s">
        <v>120</v>
      </c>
      <c r="CL27" s="5" t="s">
        <v>178</v>
      </c>
      <c r="CM27" s="5" t="s">
        <v>130</v>
      </c>
      <c r="CQ27" s="5" t="s">
        <v>134</v>
      </c>
      <c r="CS27" s="5" t="s">
        <v>136</v>
      </c>
      <c r="CT27" s="5" t="s">
        <v>137</v>
      </c>
      <c r="CU27" s="5" t="s">
        <v>138</v>
      </c>
      <c r="CY27" s="5" t="s">
        <v>142</v>
      </c>
      <c r="DB27" s="5" t="s">
        <v>144</v>
      </c>
      <c r="DD27" s="5" t="s">
        <v>86</v>
      </c>
      <c r="DH27" s="5" t="s">
        <v>149</v>
      </c>
      <c r="DL27" s="5" t="s">
        <v>153</v>
      </c>
      <c r="DP27" s="5" t="s">
        <v>157</v>
      </c>
      <c r="DU27" s="5" t="s">
        <v>183</v>
      </c>
    </row>
    <row r="28" spans="1:125" x14ac:dyDescent="0.2">
      <c r="A28" s="5">
        <v>118494544140</v>
      </c>
      <c r="B28" s="5">
        <v>453190696</v>
      </c>
      <c r="C28" s="6">
        <v>45274.914895833332</v>
      </c>
      <c r="D28" s="6">
        <v>45274.915300925924</v>
      </c>
      <c r="E28" s="5" t="s">
        <v>225</v>
      </c>
      <c r="J28" s="5" t="s">
        <v>64</v>
      </c>
    </row>
    <row r="29" spans="1:125" x14ac:dyDescent="0.2">
      <c r="A29" s="5">
        <v>118494535350</v>
      </c>
      <c r="B29" s="5">
        <v>453190696</v>
      </c>
      <c r="C29" s="6">
        <v>45274.900069444448</v>
      </c>
      <c r="D29" s="6">
        <v>45274.905358796299</v>
      </c>
      <c r="E29" s="5" t="s">
        <v>226</v>
      </c>
      <c r="J29" s="5" t="s">
        <v>63</v>
      </c>
      <c r="K29" s="5" t="s">
        <v>217</v>
      </c>
      <c r="L29" s="5" t="s">
        <v>10</v>
      </c>
      <c r="M29" s="5" t="s">
        <v>168</v>
      </c>
      <c r="N29" s="5" t="s">
        <v>165</v>
      </c>
      <c r="O29" s="5" t="s">
        <v>189</v>
      </c>
      <c r="P29" s="5" t="s">
        <v>85</v>
      </c>
      <c r="R29" s="5" t="s">
        <v>67</v>
      </c>
      <c r="X29" s="5" t="s">
        <v>73</v>
      </c>
      <c r="Z29" s="5" t="s">
        <v>174</v>
      </c>
      <c r="AC29" s="5" t="s">
        <v>77</v>
      </c>
      <c r="AM29" s="5" t="s">
        <v>85</v>
      </c>
      <c r="AO29" s="5" t="s">
        <v>87</v>
      </c>
      <c r="AR29" s="5" t="s">
        <v>90</v>
      </c>
      <c r="AT29" s="5" t="s">
        <v>92</v>
      </c>
      <c r="AV29" s="5" t="s">
        <v>85</v>
      </c>
      <c r="AX29" s="5" t="s">
        <v>94</v>
      </c>
      <c r="BA29" s="5" t="s">
        <v>97</v>
      </c>
      <c r="BD29" s="5" t="s">
        <v>86</v>
      </c>
      <c r="BE29" s="5" t="s">
        <v>99</v>
      </c>
      <c r="BI29" s="5" t="s">
        <v>103</v>
      </c>
      <c r="BM29" s="5" t="s">
        <v>107</v>
      </c>
      <c r="BP29" s="5" t="s">
        <v>110</v>
      </c>
      <c r="BU29" s="5" t="s">
        <v>115</v>
      </c>
      <c r="BW29" s="5" t="s">
        <v>117</v>
      </c>
      <c r="CF29" s="5" t="s">
        <v>125</v>
      </c>
      <c r="CL29" s="5" t="s">
        <v>187</v>
      </c>
      <c r="CN29" s="5" t="s">
        <v>131</v>
      </c>
      <c r="CS29" s="5" t="s">
        <v>136</v>
      </c>
      <c r="DC29" s="5" t="s">
        <v>145</v>
      </c>
      <c r="DD29" s="5" t="s">
        <v>86</v>
      </c>
      <c r="DG29" s="5" t="s">
        <v>148</v>
      </c>
      <c r="DL29" s="5" t="s">
        <v>153</v>
      </c>
      <c r="DP29" s="5" t="s">
        <v>157</v>
      </c>
      <c r="DU29" s="5" t="s">
        <v>190</v>
      </c>
    </row>
    <row r="30" spans="1:125" x14ac:dyDescent="0.2">
      <c r="A30" s="5">
        <v>118494518286</v>
      </c>
      <c r="B30" s="5">
        <v>453190696</v>
      </c>
      <c r="C30" s="6">
        <v>45274.873819444445</v>
      </c>
      <c r="D30" s="6">
        <v>45274.87427083333</v>
      </c>
      <c r="E30" s="5" t="s">
        <v>227</v>
      </c>
      <c r="J30" s="5" t="s">
        <v>63</v>
      </c>
      <c r="K30" s="5" t="s">
        <v>167</v>
      </c>
      <c r="L30" s="5" t="s">
        <v>10</v>
      </c>
      <c r="M30" s="5" t="s">
        <v>168</v>
      </c>
      <c r="N30" s="5" t="s">
        <v>172</v>
      </c>
    </row>
    <row r="31" spans="1:125" x14ac:dyDescent="0.2">
      <c r="A31" s="5">
        <v>118494476082</v>
      </c>
      <c r="B31" s="5">
        <v>453190696</v>
      </c>
      <c r="C31" s="6">
        <v>45274.817152777781</v>
      </c>
      <c r="D31" s="6">
        <v>45274.82508101852</v>
      </c>
      <c r="E31" s="5" t="s">
        <v>228</v>
      </c>
      <c r="J31" s="5" t="s">
        <v>63</v>
      </c>
      <c r="K31" s="5" t="s">
        <v>217</v>
      </c>
      <c r="L31" s="5" t="s">
        <v>10</v>
      </c>
      <c r="M31" s="5" t="s">
        <v>208</v>
      </c>
      <c r="N31" s="5" t="s">
        <v>165</v>
      </c>
      <c r="O31" s="5" t="s">
        <v>177</v>
      </c>
      <c r="P31" s="5" t="s">
        <v>86</v>
      </c>
      <c r="X31" s="5" t="s">
        <v>73</v>
      </c>
      <c r="Z31" s="5" t="s">
        <v>174</v>
      </c>
      <c r="AA31" s="5" t="s">
        <v>75</v>
      </c>
      <c r="AM31" s="5" t="s">
        <v>85</v>
      </c>
      <c r="AO31" s="5" t="s">
        <v>87</v>
      </c>
      <c r="AR31" s="5" t="s">
        <v>90</v>
      </c>
      <c r="AT31" s="5" t="s">
        <v>92</v>
      </c>
      <c r="AV31" s="5" t="s">
        <v>85</v>
      </c>
      <c r="AX31" s="5" t="s">
        <v>94</v>
      </c>
      <c r="BA31" s="5" t="s">
        <v>97</v>
      </c>
      <c r="BD31" s="5" t="s">
        <v>86</v>
      </c>
      <c r="BE31" s="5" t="s">
        <v>99</v>
      </c>
      <c r="BH31" s="5" t="s">
        <v>102</v>
      </c>
      <c r="BM31" s="5" t="s">
        <v>107</v>
      </c>
      <c r="BS31" s="5" t="s">
        <v>113</v>
      </c>
      <c r="BU31" s="5" t="s">
        <v>115</v>
      </c>
      <c r="BW31" s="5" t="s">
        <v>117</v>
      </c>
      <c r="CJ31" s="5" t="s">
        <v>129</v>
      </c>
      <c r="CL31" s="5" t="s">
        <v>187</v>
      </c>
      <c r="CN31" s="5" t="s">
        <v>131</v>
      </c>
      <c r="CP31" s="5" t="s">
        <v>133</v>
      </c>
      <c r="DB31" s="5" t="s">
        <v>144</v>
      </c>
      <c r="DD31" s="5" t="s">
        <v>86</v>
      </c>
      <c r="DI31" s="5" t="s">
        <v>150</v>
      </c>
      <c r="DL31" s="5" t="s">
        <v>153</v>
      </c>
      <c r="DP31" s="5" t="s">
        <v>157</v>
      </c>
      <c r="DU31" s="5" t="s">
        <v>183</v>
      </c>
    </row>
    <row r="32" spans="1:125" x14ac:dyDescent="0.2">
      <c r="A32" s="5">
        <v>118494379305</v>
      </c>
      <c r="B32" s="5">
        <v>453190696</v>
      </c>
      <c r="C32" s="6">
        <v>45274.70484953704</v>
      </c>
      <c r="D32" s="6">
        <v>45274.706030092595</v>
      </c>
      <c r="E32" s="5" t="s">
        <v>229</v>
      </c>
      <c r="J32" s="5" t="s">
        <v>63</v>
      </c>
      <c r="K32" s="5" t="s">
        <v>167</v>
      </c>
      <c r="L32" s="5" t="s">
        <v>10</v>
      </c>
      <c r="M32" s="5" t="s">
        <v>168</v>
      </c>
      <c r="N32" s="5" t="s">
        <v>201</v>
      </c>
    </row>
    <row r="33" spans="1:125" x14ac:dyDescent="0.2">
      <c r="A33" s="5">
        <v>118493611211</v>
      </c>
      <c r="B33" s="5">
        <v>453190696</v>
      </c>
      <c r="C33" s="6">
        <v>45274.064444444448</v>
      </c>
      <c r="D33" s="6">
        <v>45274.064814814818</v>
      </c>
      <c r="E33" s="5" t="s">
        <v>230</v>
      </c>
      <c r="J33" s="5" t="s">
        <v>63</v>
      </c>
    </row>
    <row r="34" spans="1:125" x14ac:dyDescent="0.2">
      <c r="A34" s="5">
        <v>118493486300</v>
      </c>
      <c r="B34" s="5">
        <v>453190696</v>
      </c>
      <c r="C34" s="6">
        <v>45273.861724537041</v>
      </c>
      <c r="D34" s="6">
        <v>45273.862013888887</v>
      </c>
      <c r="E34" s="5" t="s">
        <v>231</v>
      </c>
      <c r="J34" s="5" t="s">
        <v>64</v>
      </c>
    </row>
    <row r="35" spans="1:125" x14ac:dyDescent="0.2">
      <c r="A35" s="5">
        <v>118493392203</v>
      </c>
      <c r="B35" s="5">
        <v>453190696</v>
      </c>
      <c r="C35" s="6">
        <v>45273.733391203707</v>
      </c>
      <c r="D35" s="6">
        <v>45273.734351851854</v>
      </c>
      <c r="E35" s="5" t="s">
        <v>232</v>
      </c>
      <c r="J35" s="5" t="s">
        <v>63</v>
      </c>
      <c r="K35" s="5" t="s">
        <v>167</v>
      </c>
      <c r="L35" s="5" t="s">
        <v>14</v>
      </c>
      <c r="M35" s="5" t="s">
        <v>164</v>
      </c>
      <c r="N35" s="5" t="s">
        <v>201</v>
      </c>
    </row>
    <row r="36" spans="1:125" x14ac:dyDescent="0.2">
      <c r="A36" s="5">
        <v>118493218705</v>
      </c>
      <c r="B36" s="5">
        <v>453190696</v>
      </c>
      <c r="C36" s="6">
        <v>45273.571550925924</v>
      </c>
      <c r="D36" s="6">
        <v>45273.576053240744</v>
      </c>
      <c r="E36" s="5" t="s">
        <v>233</v>
      </c>
      <c r="J36" s="5" t="s">
        <v>63</v>
      </c>
      <c r="K36" s="5" t="s">
        <v>217</v>
      </c>
      <c r="L36" s="5" t="s">
        <v>10</v>
      </c>
      <c r="M36" s="5" t="s">
        <v>168</v>
      </c>
      <c r="N36" s="5" t="s">
        <v>172</v>
      </c>
      <c r="O36" s="5" t="s">
        <v>177</v>
      </c>
      <c r="P36" s="5" t="s">
        <v>86</v>
      </c>
      <c r="X36" s="5" t="s">
        <v>73</v>
      </c>
      <c r="Z36" s="5" t="s">
        <v>174</v>
      </c>
      <c r="AC36" s="5" t="s">
        <v>77</v>
      </c>
      <c r="AF36" s="5" t="s">
        <v>234</v>
      </c>
      <c r="AM36" s="5" t="s">
        <v>85</v>
      </c>
      <c r="AP36" s="5" t="s">
        <v>88</v>
      </c>
      <c r="AR36" s="5" t="s">
        <v>90</v>
      </c>
      <c r="AT36" s="5" t="s">
        <v>92</v>
      </c>
      <c r="AV36" s="5" t="s">
        <v>85</v>
      </c>
      <c r="AX36" s="5" t="s">
        <v>94</v>
      </c>
      <c r="BA36" s="5" t="s">
        <v>97</v>
      </c>
      <c r="BD36" s="5" t="s">
        <v>86</v>
      </c>
      <c r="BE36" s="5" t="s">
        <v>99</v>
      </c>
      <c r="BH36" s="5" t="s">
        <v>102</v>
      </c>
      <c r="BM36" s="5" t="s">
        <v>107</v>
      </c>
      <c r="BN36" s="5" t="s">
        <v>108</v>
      </c>
      <c r="BU36" s="5" t="s">
        <v>115</v>
      </c>
      <c r="BW36" s="5" t="s">
        <v>117</v>
      </c>
      <c r="CF36" s="5" t="s">
        <v>125</v>
      </c>
    </row>
    <row r="37" spans="1:125" x14ac:dyDescent="0.2">
      <c r="A37" s="5">
        <v>118492964361</v>
      </c>
      <c r="B37" s="5">
        <v>453190696</v>
      </c>
      <c r="C37" s="6">
        <v>45273.383622685185</v>
      </c>
      <c r="D37" s="6">
        <v>45273.390983796293</v>
      </c>
      <c r="E37" s="5" t="s">
        <v>235</v>
      </c>
      <c r="J37" s="5" t="s">
        <v>63</v>
      </c>
      <c r="K37" s="5" t="s">
        <v>236</v>
      </c>
      <c r="L37" s="5" t="s">
        <v>10</v>
      </c>
      <c r="M37" s="5" t="s">
        <v>168</v>
      </c>
      <c r="N37" s="5" t="s">
        <v>201</v>
      </c>
      <c r="O37" s="5" t="s">
        <v>189</v>
      </c>
      <c r="P37" s="5" t="s">
        <v>85</v>
      </c>
      <c r="T37" s="5" t="s">
        <v>69</v>
      </c>
      <c r="X37" s="5" t="s">
        <v>73</v>
      </c>
      <c r="Z37" s="5" t="s">
        <v>174</v>
      </c>
      <c r="AC37" s="5" t="s">
        <v>77</v>
      </c>
      <c r="AF37" s="5" t="s">
        <v>237</v>
      </c>
      <c r="AM37" s="5" t="s">
        <v>85</v>
      </c>
      <c r="AO37" s="5" t="s">
        <v>87</v>
      </c>
      <c r="AR37" s="5" t="s">
        <v>90</v>
      </c>
      <c r="AT37" s="5" t="s">
        <v>92</v>
      </c>
      <c r="AV37" s="5" t="s">
        <v>85</v>
      </c>
      <c r="AX37" s="5" t="s">
        <v>94</v>
      </c>
      <c r="BA37" s="5" t="s">
        <v>97</v>
      </c>
      <c r="BD37" s="5" t="s">
        <v>86</v>
      </c>
      <c r="BF37" s="5" t="s">
        <v>100</v>
      </c>
      <c r="BI37" s="5" t="s">
        <v>103</v>
      </c>
      <c r="BM37" s="5" t="s">
        <v>107</v>
      </c>
      <c r="BQ37" s="5" t="s">
        <v>111</v>
      </c>
      <c r="BV37" s="5" t="s">
        <v>116</v>
      </c>
      <c r="BW37" s="5" t="s">
        <v>117</v>
      </c>
      <c r="CF37" s="5" t="s">
        <v>125</v>
      </c>
      <c r="CH37" s="5" t="s">
        <v>127</v>
      </c>
      <c r="CL37" s="5" t="s">
        <v>192</v>
      </c>
      <c r="CM37" s="5" t="s">
        <v>130</v>
      </c>
      <c r="CS37" s="5" t="s">
        <v>136</v>
      </c>
      <c r="CT37" s="5" t="s">
        <v>137</v>
      </c>
      <c r="CU37" s="5" t="s">
        <v>138</v>
      </c>
      <c r="CV37" s="5" t="s">
        <v>139</v>
      </c>
      <c r="DA37" s="5" t="s">
        <v>143</v>
      </c>
      <c r="DD37" s="5" t="s">
        <v>86</v>
      </c>
      <c r="DI37" s="5" t="s">
        <v>150</v>
      </c>
      <c r="DL37" s="5" t="s">
        <v>153</v>
      </c>
      <c r="DQ37" s="5" t="s">
        <v>158</v>
      </c>
      <c r="DU37" s="5" t="s">
        <v>183</v>
      </c>
    </row>
    <row r="38" spans="1:125" x14ac:dyDescent="0.2">
      <c r="A38" s="5">
        <v>118492911921</v>
      </c>
      <c r="B38" s="5">
        <v>453190696</v>
      </c>
      <c r="C38" s="6">
        <v>45273.344849537039</v>
      </c>
      <c r="D38" s="6">
        <v>45273.345532407409</v>
      </c>
      <c r="E38" s="5" t="s">
        <v>238</v>
      </c>
      <c r="J38" s="5" t="s">
        <v>63</v>
      </c>
      <c r="K38" s="5" t="s">
        <v>163</v>
      </c>
      <c r="L38" s="5" t="s">
        <v>10</v>
      </c>
      <c r="M38" s="5" t="s">
        <v>168</v>
      </c>
      <c r="N38" s="5" t="s">
        <v>172</v>
      </c>
    </row>
    <row r="39" spans="1:125" x14ac:dyDescent="0.2">
      <c r="A39" s="5">
        <v>118492799093</v>
      </c>
      <c r="B39" s="5">
        <v>453190696</v>
      </c>
      <c r="C39" s="6">
        <v>45273.23877314815</v>
      </c>
      <c r="D39" s="6">
        <v>45273.244537037041</v>
      </c>
      <c r="E39" s="5" t="s">
        <v>239</v>
      </c>
      <c r="J39" s="5" t="s">
        <v>63</v>
      </c>
      <c r="K39" s="5" t="s">
        <v>200</v>
      </c>
      <c r="L39" s="5" t="s">
        <v>10</v>
      </c>
      <c r="M39" s="5" t="s">
        <v>164</v>
      </c>
      <c r="N39" s="5" t="s">
        <v>201</v>
      </c>
      <c r="O39" s="5" t="s">
        <v>177</v>
      </c>
      <c r="P39" s="5" t="s">
        <v>86</v>
      </c>
      <c r="X39" s="5" t="s">
        <v>73</v>
      </c>
      <c r="Z39" s="5" t="s">
        <v>174</v>
      </c>
      <c r="AF39" s="5" t="s">
        <v>240</v>
      </c>
      <c r="AM39" s="5" t="s">
        <v>85</v>
      </c>
      <c r="AP39" s="5" t="s">
        <v>88</v>
      </c>
      <c r="AR39" s="5" t="s">
        <v>90</v>
      </c>
      <c r="AT39" s="5" t="s">
        <v>92</v>
      </c>
      <c r="AV39" s="5" t="s">
        <v>85</v>
      </c>
      <c r="AX39" s="5" t="s">
        <v>94</v>
      </c>
      <c r="BA39" s="5" t="s">
        <v>97</v>
      </c>
      <c r="BD39" s="5" t="s">
        <v>86</v>
      </c>
      <c r="BF39" s="5" t="s">
        <v>100</v>
      </c>
      <c r="BI39" s="5" t="s">
        <v>103</v>
      </c>
      <c r="BL39" s="5" t="s">
        <v>106</v>
      </c>
      <c r="BQ39" s="5" t="s">
        <v>111</v>
      </c>
      <c r="BV39" s="5" t="s">
        <v>116</v>
      </c>
      <c r="BY39" s="5" t="s">
        <v>119</v>
      </c>
      <c r="CE39" s="5" t="s">
        <v>241</v>
      </c>
      <c r="CK39" s="5" t="s">
        <v>242</v>
      </c>
      <c r="CL39" s="5" t="s">
        <v>187</v>
      </c>
      <c r="CN39" s="5" t="s">
        <v>131</v>
      </c>
      <c r="CT39" s="5" t="s">
        <v>137</v>
      </c>
      <c r="CV39" s="5" t="s">
        <v>139</v>
      </c>
      <c r="CZ39" s="5" t="s">
        <v>243</v>
      </c>
      <c r="DA39" s="5" t="s">
        <v>143</v>
      </c>
      <c r="DD39" s="5" t="s">
        <v>86</v>
      </c>
      <c r="DH39" s="5" t="s">
        <v>149</v>
      </c>
      <c r="DL39" s="5" t="s">
        <v>153</v>
      </c>
      <c r="DQ39" s="5" t="s">
        <v>158</v>
      </c>
      <c r="DU39" s="5" t="s">
        <v>183</v>
      </c>
    </row>
    <row r="40" spans="1:125" x14ac:dyDescent="0.2">
      <c r="A40" s="5">
        <v>118492527575</v>
      </c>
      <c r="B40" s="5">
        <v>453190696</v>
      </c>
      <c r="C40" s="6">
        <v>45272.866388888891</v>
      </c>
      <c r="D40" s="6">
        <v>45272.867048611108</v>
      </c>
      <c r="E40" s="5" t="s">
        <v>244</v>
      </c>
      <c r="J40" s="5" t="s">
        <v>63</v>
      </c>
      <c r="K40" s="5" t="s">
        <v>163</v>
      </c>
      <c r="L40" s="5" t="s">
        <v>245</v>
      </c>
      <c r="M40" s="5" t="s">
        <v>164</v>
      </c>
      <c r="N40" s="5" t="s">
        <v>172</v>
      </c>
    </row>
    <row r="41" spans="1:125" x14ac:dyDescent="0.2">
      <c r="A41" s="5">
        <v>118492258769</v>
      </c>
      <c r="B41" s="5">
        <v>453190696</v>
      </c>
      <c r="C41" s="6">
        <v>45272.575937499998</v>
      </c>
      <c r="D41" s="6">
        <v>45272.580810185187</v>
      </c>
      <c r="E41" s="5" t="s">
        <v>246</v>
      </c>
      <c r="J41" s="5" t="s">
        <v>63</v>
      </c>
      <c r="K41" s="5" t="s">
        <v>171</v>
      </c>
      <c r="L41" s="5" t="s">
        <v>10</v>
      </c>
      <c r="M41" s="5" t="s">
        <v>168</v>
      </c>
      <c r="N41" s="5" t="s">
        <v>172</v>
      </c>
      <c r="O41" s="5" t="s">
        <v>173</v>
      </c>
      <c r="P41" s="5" t="s">
        <v>86</v>
      </c>
      <c r="X41" s="5" t="s">
        <v>73</v>
      </c>
      <c r="Z41" s="5" t="s">
        <v>174</v>
      </c>
      <c r="AA41" s="5" t="s">
        <v>75</v>
      </c>
      <c r="AM41" s="5" t="s">
        <v>85</v>
      </c>
      <c r="AQ41" s="5" t="s">
        <v>89</v>
      </c>
      <c r="AS41" s="5" t="s">
        <v>91</v>
      </c>
      <c r="AU41" s="5" t="s">
        <v>93</v>
      </c>
      <c r="AV41" s="5" t="s">
        <v>85</v>
      </c>
      <c r="AY41" s="5" t="s">
        <v>95</v>
      </c>
      <c r="BA41" s="5" t="s">
        <v>97</v>
      </c>
      <c r="BD41" s="5" t="s">
        <v>86</v>
      </c>
      <c r="BG41" s="5" t="s">
        <v>101</v>
      </c>
      <c r="BI41" s="5" t="s">
        <v>103</v>
      </c>
      <c r="BM41" s="5" t="s">
        <v>107</v>
      </c>
      <c r="BS41" s="5" t="s">
        <v>113</v>
      </c>
      <c r="BV41" s="5" t="s">
        <v>116</v>
      </c>
      <c r="BY41" s="5" t="s">
        <v>119</v>
      </c>
      <c r="BZ41" s="5" t="s">
        <v>120</v>
      </c>
      <c r="CA41" s="5" t="s">
        <v>121</v>
      </c>
      <c r="CE41" s="5" t="s">
        <v>247</v>
      </c>
      <c r="CL41" s="5" t="s">
        <v>192</v>
      </c>
      <c r="CM41" s="5" t="s">
        <v>130</v>
      </c>
      <c r="CP41" s="5" t="s">
        <v>133</v>
      </c>
      <c r="CQ41" s="5" t="s">
        <v>134</v>
      </c>
      <c r="CS41" s="5" t="s">
        <v>136</v>
      </c>
      <c r="CT41" s="5" t="s">
        <v>137</v>
      </c>
      <c r="CU41" s="5" t="s">
        <v>138</v>
      </c>
      <c r="CV41" s="5" t="s">
        <v>139</v>
      </c>
      <c r="CW41" s="5" t="s">
        <v>140</v>
      </c>
      <c r="CX41" s="5" t="s">
        <v>141</v>
      </c>
      <c r="CY41" s="5" t="s">
        <v>142</v>
      </c>
      <c r="CZ41" s="5" t="s">
        <v>248</v>
      </c>
      <c r="DA41" s="5" t="s">
        <v>143</v>
      </c>
      <c r="DD41" s="5" t="s">
        <v>85</v>
      </c>
      <c r="DH41" s="5" t="s">
        <v>149</v>
      </c>
      <c r="DM41" s="5" t="s">
        <v>154</v>
      </c>
      <c r="DS41" s="5" t="s">
        <v>160</v>
      </c>
      <c r="DU41" s="5" t="s">
        <v>193</v>
      </c>
    </row>
    <row r="42" spans="1:125" x14ac:dyDescent="0.2">
      <c r="A42" s="5">
        <v>118492246820</v>
      </c>
      <c r="B42" s="5">
        <v>453190696</v>
      </c>
      <c r="C42" s="6">
        <v>45272.565833333334</v>
      </c>
      <c r="D42" s="6">
        <v>45272.577164351853</v>
      </c>
      <c r="E42" s="5" t="s">
        <v>249</v>
      </c>
      <c r="J42" s="5" t="s">
        <v>63</v>
      </c>
      <c r="K42" s="5" t="s">
        <v>171</v>
      </c>
      <c r="L42" s="5" t="s">
        <v>10</v>
      </c>
      <c r="M42" s="5" t="s">
        <v>168</v>
      </c>
      <c r="N42" s="5" t="s">
        <v>172</v>
      </c>
      <c r="O42" s="5" t="s">
        <v>173</v>
      </c>
      <c r="P42" s="5" t="s">
        <v>86</v>
      </c>
      <c r="X42" s="5" t="s">
        <v>73</v>
      </c>
      <c r="Z42" s="5" t="s">
        <v>174</v>
      </c>
      <c r="AA42" s="5" t="s">
        <v>75</v>
      </c>
      <c r="AN42" s="5" t="s">
        <v>86</v>
      </c>
      <c r="AQ42" s="5" t="s">
        <v>89</v>
      </c>
      <c r="AS42" s="5" t="s">
        <v>91</v>
      </c>
      <c r="AU42" s="5" t="s">
        <v>93</v>
      </c>
      <c r="AV42" s="5" t="s">
        <v>85</v>
      </c>
      <c r="AZ42" s="5" t="s">
        <v>96</v>
      </c>
      <c r="BA42" s="5" t="s">
        <v>97</v>
      </c>
      <c r="BD42" s="5" t="s">
        <v>86</v>
      </c>
      <c r="BF42" s="5" t="s">
        <v>100</v>
      </c>
      <c r="BI42" s="5" t="s">
        <v>103</v>
      </c>
      <c r="BM42" s="5" t="s">
        <v>107</v>
      </c>
      <c r="BS42" s="5" t="s">
        <v>113</v>
      </c>
      <c r="BV42" s="5" t="s">
        <v>116</v>
      </c>
      <c r="BY42" s="5" t="s">
        <v>119</v>
      </c>
      <c r="BZ42" s="5" t="s">
        <v>120</v>
      </c>
      <c r="CA42" s="5" t="s">
        <v>121</v>
      </c>
      <c r="CB42" s="5" t="s">
        <v>122</v>
      </c>
      <c r="CE42" s="5" t="s">
        <v>250</v>
      </c>
      <c r="CL42" s="5" t="s">
        <v>192</v>
      </c>
      <c r="CM42" s="5" t="s">
        <v>130</v>
      </c>
      <c r="CP42" s="5" t="s">
        <v>133</v>
      </c>
      <c r="CQ42" s="5" t="s">
        <v>134</v>
      </c>
      <c r="CS42" s="5" t="s">
        <v>136</v>
      </c>
      <c r="CU42" s="5" t="s">
        <v>138</v>
      </c>
      <c r="CV42" s="5" t="s">
        <v>139</v>
      </c>
      <c r="CW42" s="5" t="s">
        <v>140</v>
      </c>
      <c r="CZ42" s="5" t="s">
        <v>251</v>
      </c>
      <c r="DA42" s="5" t="s">
        <v>143</v>
      </c>
      <c r="DD42" s="5" t="s">
        <v>85</v>
      </c>
      <c r="DH42" s="5" t="s">
        <v>149</v>
      </c>
      <c r="DM42" s="5" t="s">
        <v>154</v>
      </c>
      <c r="DS42" s="5" t="s">
        <v>160</v>
      </c>
      <c r="DU42" s="5" t="s">
        <v>193</v>
      </c>
    </row>
    <row r="43" spans="1:125" x14ac:dyDescent="0.2">
      <c r="A43" s="5">
        <v>118492204836</v>
      </c>
      <c r="B43" s="5">
        <v>453190696</v>
      </c>
      <c r="C43" s="6">
        <v>45272.532731481479</v>
      </c>
      <c r="D43" s="6">
        <v>45272.54010416667</v>
      </c>
      <c r="E43" s="5" t="s">
        <v>252</v>
      </c>
      <c r="J43" s="5" t="s">
        <v>63</v>
      </c>
      <c r="K43" s="5" t="s">
        <v>224</v>
      </c>
      <c r="L43" s="5" t="s">
        <v>10</v>
      </c>
      <c r="M43" s="5" t="s">
        <v>168</v>
      </c>
      <c r="N43" s="5" t="s">
        <v>165</v>
      </c>
      <c r="O43" s="5" t="s">
        <v>189</v>
      </c>
      <c r="P43" s="5" t="s">
        <v>85</v>
      </c>
      <c r="S43" s="5" t="s">
        <v>68</v>
      </c>
      <c r="X43" s="5" t="s">
        <v>73</v>
      </c>
      <c r="Z43" s="5" t="s">
        <v>174</v>
      </c>
      <c r="AA43" s="5" t="s">
        <v>75</v>
      </c>
      <c r="AM43" s="5" t="s">
        <v>85</v>
      </c>
      <c r="AO43" s="5" t="s">
        <v>87</v>
      </c>
      <c r="AR43" s="5" t="s">
        <v>90</v>
      </c>
      <c r="AT43" s="5" t="s">
        <v>92</v>
      </c>
      <c r="AV43" s="5" t="s">
        <v>85</v>
      </c>
      <c r="AX43" s="5" t="s">
        <v>94</v>
      </c>
      <c r="BA43" s="5" t="s">
        <v>97</v>
      </c>
      <c r="BD43" s="5" t="s">
        <v>86</v>
      </c>
      <c r="BE43" s="5" t="s">
        <v>99</v>
      </c>
      <c r="BI43" s="5" t="s">
        <v>103</v>
      </c>
      <c r="BL43" s="5" t="s">
        <v>106</v>
      </c>
      <c r="BO43" s="5" t="s">
        <v>109</v>
      </c>
      <c r="BU43" s="5" t="s">
        <v>115</v>
      </c>
      <c r="BW43" s="5" t="s">
        <v>117</v>
      </c>
      <c r="CF43" s="5" t="s">
        <v>125</v>
      </c>
      <c r="CL43" s="5" t="s">
        <v>187</v>
      </c>
      <c r="CN43" s="5" t="s">
        <v>131</v>
      </c>
      <c r="CP43" s="5" t="s">
        <v>133</v>
      </c>
      <c r="CS43" s="5" t="s">
        <v>136</v>
      </c>
      <c r="CY43" s="5" t="s">
        <v>142</v>
      </c>
      <c r="DA43" s="5" t="s">
        <v>143</v>
      </c>
      <c r="DD43" s="5" t="s">
        <v>86</v>
      </c>
      <c r="DI43" s="5" t="s">
        <v>150</v>
      </c>
      <c r="DL43" s="5" t="s">
        <v>153</v>
      </c>
      <c r="DP43" s="5" t="s">
        <v>157</v>
      </c>
      <c r="DU43" s="5" t="s">
        <v>183</v>
      </c>
    </row>
    <row r="44" spans="1:125" x14ac:dyDescent="0.2">
      <c r="A44" s="5">
        <v>118492083809</v>
      </c>
      <c r="B44" s="5">
        <v>453190696</v>
      </c>
      <c r="C44" s="6">
        <v>45272.443298611113</v>
      </c>
      <c r="D44" s="6">
        <v>45272.444282407407</v>
      </c>
      <c r="E44" s="5" t="s">
        <v>253</v>
      </c>
      <c r="J44" s="5" t="s">
        <v>63</v>
      </c>
      <c r="K44" s="5" t="s">
        <v>236</v>
      </c>
      <c r="L44" s="5" t="s">
        <v>10</v>
      </c>
      <c r="M44" s="5" t="s">
        <v>168</v>
      </c>
      <c r="N44" s="5" t="s">
        <v>172</v>
      </c>
      <c r="O44" s="5" t="s">
        <v>177</v>
      </c>
      <c r="P44" s="5" t="s">
        <v>86</v>
      </c>
      <c r="Y44" s="5" t="s">
        <v>74</v>
      </c>
      <c r="Z44" s="5" t="s">
        <v>254</v>
      </c>
    </row>
    <row r="45" spans="1:125" x14ac:dyDescent="0.2">
      <c r="A45" s="5">
        <v>118491589286</v>
      </c>
      <c r="B45" s="5">
        <v>453190696</v>
      </c>
      <c r="C45" s="6">
        <v>45271.897928240738</v>
      </c>
      <c r="D45" s="6">
        <v>45271.902743055558</v>
      </c>
      <c r="E45" s="5" t="s">
        <v>255</v>
      </c>
      <c r="J45" s="5" t="s">
        <v>63</v>
      </c>
      <c r="K45" s="5" t="s">
        <v>217</v>
      </c>
      <c r="L45" s="5" t="s">
        <v>10</v>
      </c>
      <c r="M45" s="5" t="s">
        <v>168</v>
      </c>
      <c r="N45" s="5" t="s">
        <v>201</v>
      </c>
      <c r="O45" s="5" t="s">
        <v>189</v>
      </c>
      <c r="P45" s="5" t="s">
        <v>86</v>
      </c>
      <c r="X45" s="5" t="s">
        <v>73</v>
      </c>
      <c r="Z45" s="5" t="s">
        <v>174</v>
      </c>
      <c r="AA45" s="5" t="s">
        <v>75</v>
      </c>
      <c r="AM45" s="5" t="s">
        <v>85</v>
      </c>
      <c r="AO45" s="5" t="s">
        <v>87</v>
      </c>
      <c r="AR45" s="5" t="s">
        <v>90</v>
      </c>
      <c r="AT45" s="5" t="s">
        <v>92</v>
      </c>
      <c r="AV45" s="5" t="s">
        <v>85</v>
      </c>
      <c r="AX45" s="5" t="s">
        <v>94</v>
      </c>
      <c r="BA45" s="5" t="s">
        <v>97</v>
      </c>
      <c r="BD45" s="5" t="s">
        <v>86</v>
      </c>
      <c r="BE45" s="5" t="s">
        <v>99</v>
      </c>
      <c r="BI45" s="5" t="s">
        <v>103</v>
      </c>
      <c r="BM45" s="5" t="s">
        <v>107</v>
      </c>
      <c r="BO45" s="5" t="s">
        <v>109</v>
      </c>
      <c r="BU45" s="5" t="s">
        <v>115</v>
      </c>
      <c r="BW45" s="5" t="s">
        <v>117</v>
      </c>
      <c r="CF45" s="5" t="s">
        <v>125</v>
      </c>
      <c r="CG45" s="5" t="s">
        <v>126</v>
      </c>
      <c r="CI45" s="5" t="s">
        <v>128</v>
      </c>
      <c r="CL45" s="5" t="s">
        <v>178</v>
      </c>
      <c r="CN45" s="5" t="s">
        <v>131</v>
      </c>
      <c r="CS45" s="5" t="s">
        <v>136</v>
      </c>
      <c r="CV45" s="5" t="s">
        <v>139</v>
      </c>
      <c r="DA45" s="5" t="s">
        <v>143</v>
      </c>
      <c r="DD45" s="5" t="s">
        <v>86</v>
      </c>
      <c r="DI45" s="5" t="s">
        <v>150</v>
      </c>
      <c r="DL45" s="5" t="s">
        <v>153</v>
      </c>
      <c r="DQ45" s="5" t="s">
        <v>158</v>
      </c>
      <c r="DU45" s="5">
        <v>7</v>
      </c>
    </row>
    <row r="46" spans="1:125" x14ac:dyDescent="0.2">
      <c r="A46" s="5">
        <v>118491554717</v>
      </c>
      <c r="B46" s="5">
        <v>453190696</v>
      </c>
      <c r="C46" s="6">
        <v>45271.848506944443</v>
      </c>
      <c r="D46" s="6">
        <v>45271.852500000001</v>
      </c>
      <c r="E46" s="5" t="s">
        <v>256</v>
      </c>
      <c r="J46" s="5" t="s">
        <v>63</v>
      </c>
      <c r="K46" s="5" t="s">
        <v>200</v>
      </c>
      <c r="L46" s="5" t="s">
        <v>10</v>
      </c>
      <c r="M46" s="5" t="s">
        <v>168</v>
      </c>
      <c r="N46" s="5" t="s">
        <v>172</v>
      </c>
      <c r="O46" s="5" t="s">
        <v>189</v>
      </c>
      <c r="P46" s="5" t="s">
        <v>86</v>
      </c>
      <c r="X46" s="5" t="s">
        <v>73</v>
      </c>
      <c r="Z46" s="5" t="s">
        <v>174</v>
      </c>
      <c r="AC46" s="5" t="s">
        <v>77</v>
      </c>
      <c r="AM46" s="5" t="s">
        <v>85</v>
      </c>
      <c r="AO46" s="5" t="s">
        <v>87</v>
      </c>
      <c r="AR46" s="5" t="s">
        <v>90</v>
      </c>
      <c r="AT46" s="5" t="s">
        <v>92</v>
      </c>
      <c r="AV46" s="5" t="s">
        <v>85</v>
      </c>
      <c r="AX46" s="5" t="s">
        <v>94</v>
      </c>
      <c r="BA46" s="5" t="s">
        <v>97</v>
      </c>
      <c r="BD46" s="5" t="s">
        <v>86</v>
      </c>
      <c r="BE46" s="5" t="s">
        <v>99</v>
      </c>
      <c r="BH46" s="5" t="s">
        <v>102</v>
      </c>
      <c r="BM46" s="5" t="s">
        <v>107</v>
      </c>
      <c r="BP46" s="5" t="s">
        <v>110</v>
      </c>
      <c r="BV46" s="5" t="s">
        <v>116</v>
      </c>
      <c r="BW46" s="5" t="s">
        <v>117</v>
      </c>
      <c r="CF46" s="5" t="s">
        <v>125</v>
      </c>
      <c r="CG46" s="5" t="s">
        <v>126</v>
      </c>
      <c r="CI46" s="5" t="s">
        <v>128</v>
      </c>
      <c r="CL46" s="5" t="s">
        <v>178</v>
      </c>
      <c r="CO46" s="5" t="s">
        <v>132</v>
      </c>
      <c r="CP46" s="5" t="s">
        <v>133</v>
      </c>
      <c r="CS46" s="5" t="s">
        <v>136</v>
      </c>
      <c r="DA46" s="5" t="s">
        <v>143</v>
      </c>
      <c r="DD46" s="5" t="s">
        <v>86</v>
      </c>
      <c r="DJ46" s="5" t="s">
        <v>151</v>
      </c>
      <c r="DL46" s="5" t="s">
        <v>153</v>
      </c>
      <c r="DR46" s="5" t="s">
        <v>159</v>
      </c>
      <c r="DU46" s="5" t="s">
        <v>183</v>
      </c>
    </row>
    <row r="47" spans="1:125" x14ac:dyDescent="0.2">
      <c r="A47" s="5">
        <v>118491249020</v>
      </c>
      <c r="B47" s="5">
        <v>453190696</v>
      </c>
      <c r="C47" s="6">
        <v>45271.551446759258</v>
      </c>
      <c r="D47" s="6">
        <v>45271.556076388886</v>
      </c>
      <c r="E47" s="5" t="s">
        <v>257</v>
      </c>
      <c r="J47" s="5" t="s">
        <v>63</v>
      </c>
      <c r="K47" s="5" t="s">
        <v>171</v>
      </c>
      <c r="L47" s="5" t="s">
        <v>10</v>
      </c>
      <c r="M47" s="5" t="s">
        <v>164</v>
      </c>
      <c r="N47" s="5" t="s">
        <v>172</v>
      </c>
      <c r="O47" s="5" t="s">
        <v>189</v>
      </c>
      <c r="P47" s="5" t="s">
        <v>86</v>
      </c>
      <c r="X47" s="5" t="s">
        <v>73</v>
      </c>
      <c r="Z47" s="5" t="s">
        <v>174</v>
      </c>
      <c r="AA47" s="5" t="s">
        <v>75</v>
      </c>
      <c r="AC47" s="5" t="s">
        <v>77</v>
      </c>
      <c r="AM47" s="5" t="s">
        <v>85</v>
      </c>
      <c r="AO47" s="5" t="s">
        <v>87</v>
      </c>
      <c r="AR47" s="5" t="s">
        <v>90</v>
      </c>
      <c r="AT47" s="5" t="s">
        <v>92</v>
      </c>
      <c r="AV47" s="5" t="s">
        <v>85</v>
      </c>
      <c r="AX47" s="5" t="s">
        <v>94</v>
      </c>
      <c r="BA47" s="5" t="s">
        <v>97</v>
      </c>
      <c r="BC47" s="5" t="s">
        <v>85</v>
      </c>
      <c r="BI47" s="5" t="s">
        <v>103</v>
      </c>
      <c r="BM47" s="5" t="s">
        <v>107</v>
      </c>
      <c r="BP47" s="5" t="s">
        <v>110</v>
      </c>
      <c r="BV47" s="5" t="s">
        <v>116</v>
      </c>
      <c r="BW47" s="5" t="s">
        <v>117</v>
      </c>
      <c r="CI47" s="5" t="s">
        <v>128</v>
      </c>
      <c r="CL47" s="5" t="s">
        <v>192</v>
      </c>
      <c r="CO47" s="5" t="s">
        <v>132</v>
      </c>
      <c r="CT47" s="5" t="s">
        <v>137</v>
      </c>
      <c r="CX47" s="5" t="s">
        <v>141</v>
      </c>
      <c r="DA47" s="5" t="s">
        <v>143</v>
      </c>
      <c r="DD47" s="5" t="s">
        <v>86</v>
      </c>
      <c r="DF47" s="5" t="s">
        <v>147</v>
      </c>
      <c r="DM47" s="5" t="s">
        <v>154</v>
      </c>
      <c r="DQ47" s="5" t="s">
        <v>158</v>
      </c>
      <c r="DU47" s="5">
        <v>7</v>
      </c>
    </row>
    <row r="48" spans="1:125" x14ac:dyDescent="0.2">
      <c r="A48" s="5">
        <v>118489207862</v>
      </c>
      <c r="B48" s="5">
        <v>453190696</v>
      </c>
      <c r="C48" s="6">
        <v>45268.390798611108</v>
      </c>
      <c r="D48" s="6">
        <v>45268.394479166665</v>
      </c>
      <c r="E48" s="5" t="s">
        <v>258</v>
      </c>
      <c r="J48" s="5" t="s">
        <v>63</v>
      </c>
      <c r="K48" s="5" t="s">
        <v>171</v>
      </c>
      <c r="L48" s="5" t="s">
        <v>10</v>
      </c>
      <c r="M48" s="5" t="s">
        <v>168</v>
      </c>
      <c r="N48" s="5" t="s">
        <v>169</v>
      </c>
      <c r="O48" s="5" t="s">
        <v>189</v>
      </c>
      <c r="P48" s="5" t="s">
        <v>85</v>
      </c>
      <c r="V48" s="5" t="s">
        <v>71</v>
      </c>
      <c r="X48" s="5" t="s">
        <v>73</v>
      </c>
      <c r="Z48" s="5" t="s">
        <v>174</v>
      </c>
      <c r="AC48" s="5" t="s">
        <v>77</v>
      </c>
      <c r="AM48" s="5" t="s">
        <v>85</v>
      </c>
      <c r="AO48" s="5" t="s">
        <v>87</v>
      </c>
      <c r="AR48" s="5" t="s">
        <v>90</v>
      </c>
      <c r="AT48" s="5" t="s">
        <v>92</v>
      </c>
      <c r="AV48" s="5" t="s">
        <v>85</v>
      </c>
      <c r="AX48" s="5" t="s">
        <v>94</v>
      </c>
      <c r="BA48" s="5" t="s">
        <v>97</v>
      </c>
      <c r="BD48" s="5" t="s">
        <v>86</v>
      </c>
      <c r="BE48" s="5" t="s">
        <v>99</v>
      </c>
      <c r="BH48" s="5" t="s">
        <v>102</v>
      </c>
      <c r="BM48" s="5" t="s">
        <v>107</v>
      </c>
      <c r="BO48" s="5" t="s">
        <v>109</v>
      </c>
      <c r="BU48" s="5" t="s">
        <v>115</v>
      </c>
      <c r="BW48" s="5" t="s">
        <v>117</v>
      </c>
      <c r="CF48" s="5" t="s">
        <v>125</v>
      </c>
      <c r="CG48" s="5" t="s">
        <v>126</v>
      </c>
      <c r="CL48" s="5" t="s">
        <v>178</v>
      </c>
      <c r="CO48" s="5" t="s">
        <v>132</v>
      </c>
      <c r="CS48" s="5" t="s">
        <v>136</v>
      </c>
      <c r="CV48" s="5" t="s">
        <v>139</v>
      </c>
      <c r="CW48" s="5" t="s">
        <v>140</v>
      </c>
      <c r="DA48" s="5" t="s">
        <v>143</v>
      </c>
      <c r="DD48" s="5" t="s">
        <v>86</v>
      </c>
      <c r="DH48" s="5" t="s">
        <v>149</v>
      </c>
      <c r="DL48" s="5" t="s">
        <v>153</v>
      </c>
      <c r="DP48" s="5" t="s">
        <v>157</v>
      </c>
      <c r="DU48" s="5">
        <v>9</v>
      </c>
    </row>
    <row r="49" spans="1:125" x14ac:dyDescent="0.2">
      <c r="A49" s="5">
        <v>118488851530</v>
      </c>
      <c r="B49" s="5">
        <v>453190696</v>
      </c>
      <c r="C49" s="6">
        <v>45267.992719907408</v>
      </c>
      <c r="D49" s="6">
        <v>45267.992905092593</v>
      </c>
      <c r="E49" s="5" t="s">
        <v>259</v>
      </c>
      <c r="J49" s="5" t="s">
        <v>64</v>
      </c>
    </row>
    <row r="50" spans="1:125" x14ac:dyDescent="0.2">
      <c r="A50" s="5">
        <v>118488455240</v>
      </c>
      <c r="B50" s="5">
        <v>453190696</v>
      </c>
      <c r="C50" s="6">
        <v>45267.550462962965</v>
      </c>
      <c r="D50" s="6">
        <v>45267.554155092592</v>
      </c>
      <c r="E50" s="5" t="s">
        <v>260</v>
      </c>
      <c r="J50" s="5" t="s">
        <v>63</v>
      </c>
      <c r="K50" s="5" t="s">
        <v>171</v>
      </c>
      <c r="L50" s="5" t="s">
        <v>10</v>
      </c>
      <c r="M50" s="5" t="s">
        <v>168</v>
      </c>
      <c r="N50" s="5" t="s">
        <v>172</v>
      </c>
      <c r="O50" s="5" t="s">
        <v>189</v>
      </c>
      <c r="P50" s="5" t="s">
        <v>85</v>
      </c>
      <c r="T50" s="5" t="s">
        <v>69</v>
      </c>
      <c r="X50" s="5" t="s">
        <v>73</v>
      </c>
      <c r="Z50" s="5" t="s">
        <v>174</v>
      </c>
      <c r="AA50" s="5" t="s">
        <v>75</v>
      </c>
      <c r="AM50" s="5" t="s">
        <v>85</v>
      </c>
      <c r="AO50" s="5" t="s">
        <v>87</v>
      </c>
      <c r="AR50" s="5" t="s">
        <v>90</v>
      </c>
      <c r="AT50" s="5" t="s">
        <v>92</v>
      </c>
      <c r="AV50" s="5" t="s">
        <v>85</v>
      </c>
      <c r="AX50" s="5" t="s">
        <v>94</v>
      </c>
      <c r="BA50" s="5" t="s">
        <v>97</v>
      </c>
      <c r="BD50" s="5" t="s">
        <v>86</v>
      </c>
      <c r="BE50" s="5" t="s">
        <v>99</v>
      </c>
      <c r="BI50" s="5" t="s">
        <v>103</v>
      </c>
      <c r="BM50" s="5" t="s">
        <v>107</v>
      </c>
      <c r="BN50" s="5" t="s">
        <v>108</v>
      </c>
      <c r="BT50" s="5" t="s">
        <v>114</v>
      </c>
      <c r="BW50" s="5" t="s">
        <v>117</v>
      </c>
      <c r="CF50" s="5" t="s">
        <v>125</v>
      </c>
      <c r="CI50" s="5" t="s">
        <v>128</v>
      </c>
      <c r="CL50" s="5" t="s">
        <v>187</v>
      </c>
      <c r="CO50" s="5" t="s">
        <v>132</v>
      </c>
      <c r="CS50" s="5" t="s">
        <v>136</v>
      </c>
      <c r="DC50" s="5" t="s">
        <v>145</v>
      </c>
      <c r="DD50" s="5" t="s">
        <v>86</v>
      </c>
      <c r="DH50" s="5" t="s">
        <v>149</v>
      </c>
      <c r="DM50" s="5" t="s">
        <v>154</v>
      </c>
      <c r="DQ50" s="5" t="s">
        <v>158</v>
      </c>
      <c r="DU50" s="5" t="s">
        <v>190</v>
      </c>
    </row>
    <row r="51" spans="1:125" x14ac:dyDescent="0.2">
      <c r="A51" s="5">
        <v>118488337479</v>
      </c>
      <c r="B51" s="5">
        <v>453190696</v>
      </c>
      <c r="C51" s="6">
        <v>45267.468449074076</v>
      </c>
      <c r="D51" s="6">
        <v>45267.472997685189</v>
      </c>
      <c r="E51" s="5" t="s">
        <v>261</v>
      </c>
      <c r="J51" s="5" t="s">
        <v>63</v>
      </c>
      <c r="K51" s="5" t="s">
        <v>171</v>
      </c>
      <c r="L51" s="5" t="s">
        <v>11</v>
      </c>
      <c r="M51" s="5" t="s">
        <v>164</v>
      </c>
      <c r="N51" s="5" t="s">
        <v>169</v>
      </c>
      <c r="O51" s="5" t="s">
        <v>173</v>
      </c>
      <c r="P51" s="5" t="s">
        <v>86</v>
      </c>
      <c r="X51" s="5" t="s">
        <v>73</v>
      </c>
      <c r="Z51" s="5" t="s">
        <v>174</v>
      </c>
      <c r="AA51" s="5" t="s">
        <v>75</v>
      </c>
      <c r="AM51" s="5" t="s">
        <v>85</v>
      </c>
      <c r="AQ51" s="5" t="s">
        <v>89</v>
      </c>
      <c r="AS51" s="5" t="s">
        <v>91</v>
      </c>
      <c r="AU51" s="5" t="s">
        <v>93</v>
      </c>
      <c r="AV51" s="5" t="s">
        <v>85</v>
      </c>
      <c r="AX51" s="5" t="s">
        <v>94</v>
      </c>
      <c r="BA51" s="5" t="s">
        <v>97</v>
      </c>
      <c r="BC51" s="5" t="s">
        <v>85</v>
      </c>
      <c r="BI51" s="5" t="s">
        <v>103</v>
      </c>
      <c r="BM51" s="5" t="s">
        <v>107</v>
      </c>
      <c r="BP51" s="5" t="s">
        <v>110</v>
      </c>
      <c r="BV51" s="5" t="s">
        <v>116</v>
      </c>
      <c r="BY51" s="5" t="s">
        <v>119</v>
      </c>
      <c r="BZ51" s="5" t="s">
        <v>120</v>
      </c>
      <c r="CC51" s="5" t="s">
        <v>123</v>
      </c>
      <c r="CD51" s="5" t="s">
        <v>124</v>
      </c>
      <c r="CL51" s="5" t="s">
        <v>192</v>
      </c>
      <c r="CN51" s="5" t="s">
        <v>131</v>
      </c>
      <c r="CP51" s="5" t="s">
        <v>133</v>
      </c>
      <c r="CQ51" s="5" t="s">
        <v>134</v>
      </c>
      <c r="CT51" s="5" t="s">
        <v>137</v>
      </c>
      <c r="CV51" s="5" t="s">
        <v>139</v>
      </c>
      <c r="CW51" s="5" t="s">
        <v>140</v>
      </c>
      <c r="CX51" s="5" t="s">
        <v>141</v>
      </c>
      <c r="CY51" s="5" t="s">
        <v>142</v>
      </c>
      <c r="DA51" s="5" t="s">
        <v>143</v>
      </c>
      <c r="DD51" s="5" t="s">
        <v>86</v>
      </c>
      <c r="DF51" s="5" t="s">
        <v>147</v>
      </c>
      <c r="DM51" s="5" t="s">
        <v>154</v>
      </c>
      <c r="DR51" s="5" t="s">
        <v>159</v>
      </c>
      <c r="DU51" s="5" t="s">
        <v>183</v>
      </c>
    </row>
    <row r="52" spans="1:125" x14ac:dyDescent="0.2">
      <c r="A52" s="5">
        <v>118488282170</v>
      </c>
      <c r="B52" s="5">
        <v>453190696</v>
      </c>
      <c r="C52" s="6">
        <v>45267.43340277778</v>
      </c>
      <c r="D52" s="6">
        <v>45267.434513888889</v>
      </c>
      <c r="E52" s="5" t="s">
        <v>262</v>
      </c>
      <c r="J52" s="5" t="s">
        <v>63</v>
      </c>
      <c r="K52" s="5" t="s">
        <v>236</v>
      </c>
      <c r="L52" s="5" t="s">
        <v>10</v>
      </c>
      <c r="M52" s="5" t="s">
        <v>168</v>
      </c>
      <c r="N52" s="5" t="s">
        <v>172</v>
      </c>
      <c r="O52" s="5" t="s">
        <v>189</v>
      </c>
      <c r="P52" s="5" t="s">
        <v>85</v>
      </c>
      <c r="T52" s="5" t="s">
        <v>69</v>
      </c>
      <c r="X52" s="5" t="s">
        <v>73</v>
      </c>
      <c r="Z52" s="5" t="s">
        <v>174</v>
      </c>
      <c r="AA52" s="5" t="s">
        <v>75</v>
      </c>
      <c r="AC52" s="5" t="s">
        <v>77</v>
      </c>
    </row>
    <row r="53" spans="1:125" x14ac:dyDescent="0.2">
      <c r="A53" s="5">
        <v>118488281445</v>
      </c>
      <c r="B53" s="5">
        <v>453190696</v>
      </c>
      <c r="C53" s="6">
        <v>45267.432928240742</v>
      </c>
      <c r="D53" s="6">
        <v>45267.433738425927</v>
      </c>
      <c r="E53" s="5" t="s">
        <v>263</v>
      </c>
      <c r="J53" s="5" t="s">
        <v>63</v>
      </c>
      <c r="K53" s="5" t="s">
        <v>171</v>
      </c>
      <c r="L53" s="5" t="s">
        <v>10</v>
      </c>
      <c r="M53" s="5" t="s">
        <v>164</v>
      </c>
      <c r="N53" s="5" t="s">
        <v>172</v>
      </c>
      <c r="O53" s="5" t="s">
        <v>189</v>
      </c>
      <c r="P53" s="5" t="s">
        <v>86</v>
      </c>
      <c r="X53" s="5" t="s">
        <v>73</v>
      </c>
      <c r="Z53" s="5" t="s">
        <v>174</v>
      </c>
    </row>
    <row r="54" spans="1:125" x14ac:dyDescent="0.2">
      <c r="A54" s="5">
        <v>118488179886</v>
      </c>
      <c r="B54" s="5">
        <v>453190696</v>
      </c>
      <c r="C54" s="6">
        <v>45267.365729166668</v>
      </c>
      <c r="D54" s="6">
        <v>45267.366157407407</v>
      </c>
      <c r="E54" s="5" t="s">
        <v>264</v>
      </c>
      <c r="J54" s="5" t="s">
        <v>63</v>
      </c>
    </row>
    <row r="55" spans="1:125" x14ac:dyDescent="0.2">
      <c r="A55" s="5">
        <v>118487150320</v>
      </c>
      <c r="B55" s="5">
        <v>453190696</v>
      </c>
      <c r="C55" s="6">
        <v>45266.41741898148</v>
      </c>
      <c r="D55" s="6">
        <v>45266.418124999997</v>
      </c>
      <c r="E55" s="5" t="s">
        <v>265</v>
      </c>
      <c r="J55" s="5" t="s">
        <v>63</v>
      </c>
    </row>
    <row r="56" spans="1:125" x14ac:dyDescent="0.2">
      <c r="A56" s="5">
        <v>118486903775</v>
      </c>
      <c r="B56" s="5">
        <v>453190696</v>
      </c>
      <c r="C56" s="6">
        <v>45266.252384259256</v>
      </c>
      <c r="D56" s="6">
        <v>45266.256886574076</v>
      </c>
      <c r="E56" s="5" t="s">
        <v>266</v>
      </c>
      <c r="J56" s="5" t="s">
        <v>63</v>
      </c>
      <c r="K56" s="5" t="s">
        <v>236</v>
      </c>
      <c r="L56" s="5" t="s">
        <v>267</v>
      </c>
      <c r="M56" s="5" t="s">
        <v>168</v>
      </c>
      <c r="N56" s="5" t="s">
        <v>201</v>
      </c>
      <c r="O56" s="5" t="s">
        <v>189</v>
      </c>
      <c r="P56" s="5" t="s">
        <v>86</v>
      </c>
      <c r="X56" s="5" t="s">
        <v>73</v>
      </c>
      <c r="Z56" s="5" t="s">
        <v>174</v>
      </c>
      <c r="AD56" s="5" t="s">
        <v>78</v>
      </c>
      <c r="AM56" s="5" t="s">
        <v>85</v>
      </c>
      <c r="AO56" s="5" t="s">
        <v>87</v>
      </c>
      <c r="AR56" s="5" t="s">
        <v>90</v>
      </c>
      <c r="AT56" s="5" t="s">
        <v>92</v>
      </c>
      <c r="AV56" s="5" t="s">
        <v>85</v>
      </c>
      <c r="AX56" s="5" t="s">
        <v>94</v>
      </c>
      <c r="BA56" s="5" t="s">
        <v>97</v>
      </c>
      <c r="BD56" s="5" t="s">
        <v>86</v>
      </c>
      <c r="BF56" s="5" t="s">
        <v>100</v>
      </c>
      <c r="BI56" s="5" t="s">
        <v>103</v>
      </c>
      <c r="BL56" s="5" t="s">
        <v>106</v>
      </c>
      <c r="BO56" s="5" t="s">
        <v>109</v>
      </c>
      <c r="BU56" s="5" t="s">
        <v>115</v>
      </c>
      <c r="BW56" s="5" t="s">
        <v>117</v>
      </c>
      <c r="CJ56" s="5" t="s">
        <v>129</v>
      </c>
      <c r="CL56" s="5" t="s">
        <v>187</v>
      </c>
      <c r="CO56" s="5" t="s">
        <v>132</v>
      </c>
      <c r="CW56" s="5" t="s">
        <v>140</v>
      </c>
      <c r="DC56" s="5" t="s">
        <v>145</v>
      </c>
      <c r="DD56" s="5" t="s">
        <v>86</v>
      </c>
      <c r="DH56" s="5" t="s">
        <v>149</v>
      </c>
      <c r="DL56" s="5" t="s">
        <v>153</v>
      </c>
      <c r="DQ56" s="5" t="s">
        <v>158</v>
      </c>
      <c r="DU56" s="5" t="s">
        <v>183</v>
      </c>
    </row>
    <row r="57" spans="1:125" x14ac:dyDescent="0.2">
      <c r="A57" s="5">
        <v>118486857950</v>
      </c>
      <c r="B57" s="5">
        <v>453190696</v>
      </c>
      <c r="C57" s="6">
        <v>45266.203298611108</v>
      </c>
      <c r="D57" s="6">
        <v>45266.203576388885</v>
      </c>
      <c r="E57" s="5" t="s">
        <v>268</v>
      </c>
      <c r="J57" s="5" t="s">
        <v>63</v>
      </c>
    </row>
    <row r="58" spans="1:125" x14ac:dyDescent="0.2">
      <c r="A58" s="5">
        <v>118486492123</v>
      </c>
      <c r="B58" s="5">
        <v>453190696</v>
      </c>
      <c r="C58" s="6">
        <v>45265.745891203704</v>
      </c>
      <c r="D58" s="6">
        <v>45265.746423611112</v>
      </c>
      <c r="E58" s="5" t="s">
        <v>269</v>
      </c>
      <c r="J58" s="5" t="s">
        <v>63</v>
      </c>
      <c r="K58" s="5" t="s">
        <v>167</v>
      </c>
      <c r="L58" s="5" t="s">
        <v>10</v>
      </c>
      <c r="M58" s="5" t="s">
        <v>164</v>
      </c>
      <c r="N58" s="5" t="s">
        <v>172</v>
      </c>
    </row>
    <row r="59" spans="1:125" x14ac:dyDescent="0.2">
      <c r="A59" s="5">
        <v>118486029390</v>
      </c>
      <c r="B59" s="5">
        <v>453190696</v>
      </c>
      <c r="C59" s="6">
        <v>45265.394895833335</v>
      </c>
      <c r="D59" s="6">
        <v>45265.396956018521</v>
      </c>
      <c r="E59" s="5" t="s">
        <v>270</v>
      </c>
      <c r="J59" s="5" t="s">
        <v>63</v>
      </c>
      <c r="K59" s="5" t="s">
        <v>200</v>
      </c>
      <c r="L59" s="5" t="s">
        <v>271</v>
      </c>
      <c r="M59" s="5" t="s">
        <v>168</v>
      </c>
      <c r="N59" s="5" t="s">
        <v>172</v>
      </c>
    </row>
    <row r="60" spans="1:125" x14ac:dyDescent="0.2">
      <c r="A60" s="5">
        <v>118486028081</v>
      </c>
      <c r="B60" s="5">
        <v>453190696</v>
      </c>
      <c r="C60" s="6">
        <v>45265.394699074073</v>
      </c>
      <c r="D60" s="6">
        <v>45265.395162037035</v>
      </c>
      <c r="E60" s="5" t="s">
        <v>272</v>
      </c>
      <c r="J60" s="5" t="s">
        <v>63</v>
      </c>
      <c r="K60" s="5" t="s">
        <v>171</v>
      </c>
      <c r="L60" s="5" t="s">
        <v>10</v>
      </c>
      <c r="M60" s="5" t="s">
        <v>168</v>
      </c>
      <c r="N60" s="5" t="s">
        <v>172</v>
      </c>
    </row>
    <row r="61" spans="1:125" x14ac:dyDescent="0.2">
      <c r="A61" s="5">
        <v>118485985096</v>
      </c>
      <c r="B61" s="5">
        <v>453190696</v>
      </c>
      <c r="C61" s="6">
        <v>45265.367511574077</v>
      </c>
      <c r="D61" s="6">
        <v>45265.36822916667</v>
      </c>
      <c r="E61" s="5" t="s">
        <v>273</v>
      </c>
      <c r="J61" s="5" t="s">
        <v>63</v>
      </c>
      <c r="K61" s="5" t="s">
        <v>167</v>
      </c>
      <c r="L61" s="5" t="s">
        <v>15</v>
      </c>
      <c r="M61" s="5" t="s">
        <v>168</v>
      </c>
      <c r="N61" s="5" t="s">
        <v>201</v>
      </c>
    </row>
    <row r="62" spans="1:125" x14ac:dyDescent="0.2">
      <c r="A62" s="5">
        <v>118485938147</v>
      </c>
      <c r="B62" s="5">
        <v>453190696</v>
      </c>
      <c r="C62" s="6">
        <v>45265.336712962962</v>
      </c>
      <c r="D62" s="6">
        <v>45265.341226851851</v>
      </c>
      <c r="E62" s="5" t="s">
        <v>274</v>
      </c>
      <c r="J62" s="5" t="s">
        <v>63</v>
      </c>
      <c r="K62" s="5" t="s">
        <v>217</v>
      </c>
      <c r="L62" s="5" t="s">
        <v>10</v>
      </c>
      <c r="M62" s="5" t="s">
        <v>168</v>
      </c>
      <c r="N62" s="5" t="s">
        <v>201</v>
      </c>
      <c r="O62" s="5" t="s">
        <v>189</v>
      </c>
      <c r="P62" s="5" t="s">
        <v>85</v>
      </c>
      <c r="S62" s="5" t="s">
        <v>68</v>
      </c>
      <c r="Y62" s="5" t="s">
        <v>74</v>
      </c>
      <c r="Z62" s="5" t="s">
        <v>174</v>
      </c>
      <c r="AA62" s="5" t="s">
        <v>75</v>
      </c>
      <c r="AM62" s="5" t="s">
        <v>85</v>
      </c>
      <c r="AO62" s="5" t="s">
        <v>87</v>
      </c>
      <c r="AR62" s="5" t="s">
        <v>90</v>
      </c>
      <c r="AT62" s="5" t="s">
        <v>92</v>
      </c>
      <c r="AV62" s="5" t="s">
        <v>85</v>
      </c>
      <c r="AX62" s="5" t="s">
        <v>94</v>
      </c>
      <c r="BA62" s="5" t="s">
        <v>97</v>
      </c>
      <c r="BD62" s="5" t="s">
        <v>86</v>
      </c>
      <c r="BE62" s="5" t="s">
        <v>99</v>
      </c>
      <c r="BI62" s="5" t="s">
        <v>103</v>
      </c>
      <c r="BL62" s="5" t="s">
        <v>106</v>
      </c>
      <c r="BO62" s="5" t="s">
        <v>109</v>
      </c>
      <c r="BT62" s="5" t="s">
        <v>114</v>
      </c>
      <c r="BW62" s="5" t="s">
        <v>117</v>
      </c>
      <c r="CG62" s="5" t="s">
        <v>126</v>
      </c>
      <c r="CL62" s="5" t="s">
        <v>187</v>
      </c>
      <c r="CO62" s="5" t="s">
        <v>132</v>
      </c>
      <c r="CX62" s="5" t="s">
        <v>141</v>
      </c>
      <c r="DA62" s="5" t="s">
        <v>143</v>
      </c>
      <c r="DD62" s="5" t="s">
        <v>86</v>
      </c>
      <c r="DJ62" s="5" t="s">
        <v>151</v>
      </c>
      <c r="DL62" s="5" t="s">
        <v>153</v>
      </c>
      <c r="DP62" s="5" t="s">
        <v>157</v>
      </c>
      <c r="DU62" s="5" t="s">
        <v>183</v>
      </c>
    </row>
    <row r="63" spans="1:125" x14ac:dyDescent="0.2">
      <c r="A63" s="5">
        <v>118485874322</v>
      </c>
      <c r="B63" s="5">
        <v>453190696</v>
      </c>
      <c r="C63" s="6">
        <v>45265.285960648151</v>
      </c>
      <c r="D63" s="6">
        <v>45265.286620370367</v>
      </c>
      <c r="E63" s="5" t="s">
        <v>275</v>
      </c>
      <c r="J63" s="5" t="s">
        <v>64</v>
      </c>
    </row>
    <row r="64" spans="1:125" x14ac:dyDescent="0.2">
      <c r="A64" s="5">
        <v>118485826805</v>
      </c>
      <c r="B64" s="5">
        <v>453190696</v>
      </c>
      <c r="C64" s="6">
        <v>45265.241655092592</v>
      </c>
      <c r="D64" s="6">
        <v>45265.245358796295</v>
      </c>
      <c r="E64" s="5" t="s">
        <v>276</v>
      </c>
      <c r="J64" s="5" t="s">
        <v>63</v>
      </c>
      <c r="K64" s="5" t="s">
        <v>236</v>
      </c>
      <c r="L64" s="5" t="s">
        <v>10</v>
      </c>
      <c r="M64" s="5" t="s">
        <v>164</v>
      </c>
      <c r="N64" s="5" t="s">
        <v>172</v>
      </c>
      <c r="O64" s="5" t="s">
        <v>177</v>
      </c>
      <c r="P64" s="5" t="s">
        <v>85</v>
      </c>
      <c r="T64" s="5" t="s">
        <v>69</v>
      </c>
      <c r="X64" s="5" t="s">
        <v>73</v>
      </c>
      <c r="Z64" s="5" t="s">
        <v>174</v>
      </c>
      <c r="AA64" s="5" t="s">
        <v>75</v>
      </c>
      <c r="AM64" s="5" t="s">
        <v>85</v>
      </c>
      <c r="AO64" s="5" t="s">
        <v>87</v>
      </c>
      <c r="AR64" s="5" t="s">
        <v>90</v>
      </c>
      <c r="AT64" s="5" t="s">
        <v>92</v>
      </c>
      <c r="AV64" s="5" t="s">
        <v>85</v>
      </c>
      <c r="AX64" s="5" t="s">
        <v>94</v>
      </c>
      <c r="BA64" s="5" t="s">
        <v>97</v>
      </c>
      <c r="BD64" s="5" t="s">
        <v>86</v>
      </c>
      <c r="BF64" s="5" t="s">
        <v>100</v>
      </c>
      <c r="BI64" s="5" t="s">
        <v>103</v>
      </c>
      <c r="BM64" s="5" t="s">
        <v>107</v>
      </c>
      <c r="BP64" s="5" t="s">
        <v>110</v>
      </c>
      <c r="BU64" s="5" t="s">
        <v>115</v>
      </c>
      <c r="BW64" s="5" t="s">
        <v>117</v>
      </c>
      <c r="CF64" s="5" t="s">
        <v>125</v>
      </c>
      <c r="CG64" s="5" t="s">
        <v>126</v>
      </c>
      <c r="CL64" s="5" t="s">
        <v>187</v>
      </c>
      <c r="CN64" s="5" t="s">
        <v>131</v>
      </c>
      <c r="CP64" s="5" t="s">
        <v>133</v>
      </c>
      <c r="DA64" s="5" t="s">
        <v>143</v>
      </c>
      <c r="DD64" s="5" t="s">
        <v>86</v>
      </c>
      <c r="DF64" s="5" t="s">
        <v>147</v>
      </c>
      <c r="DL64" s="5" t="s">
        <v>153</v>
      </c>
      <c r="DP64" s="5" t="s">
        <v>157</v>
      </c>
      <c r="DU64" s="5" t="s">
        <v>183</v>
      </c>
    </row>
    <row r="65" spans="1:125" x14ac:dyDescent="0.2">
      <c r="A65" s="5">
        <v>118485493937</v>
      </c>
      <c r="B65" s="5">
        <v>453190696</v>
      </c>
      <c r="C65" s="6">
        <v>45264.81659722222</v>
      </c>
      <c r="D65" s="6">
        <v>45264.817060185182</v>
      </c>
      <c r="E65" s="5" t="s">
        <v>277</v>
      </c>
      <c r="J65" s="5" t="s">
        <v>64</v>
      </c>
    </row>
    <row r="66" spans="1:125" x14ac:dyDescent="0.2">
      <c r="A66" s="5">
        <v>118485379668</v>
      </c>
      <c r="B66" s="5">
        <v>453190696</v>
      </c>
      <c r="C66" s="6">
        <v>45264.688032407408</v>
      </c>
      <c r="D66" s="6">
        <v>45264.699293981481</v>
      </c>
      <c r="E66" s="5" t="s">
        <v>278</v>
      </c>
      <c r="J66" s="5" t="s">
        <v>63</v>
      </c>
      <c r="K66" s="5" t="s">
        <v>217</v>
      </c>
      <c r="L66" s="5" t="s">
        <v>10</v>
      </c>
      <c r="M66" s="5" t="s">
        <v>168</v>
      </c>
      <c r="N66" s="5" t="s">
        <v>165</v>
      </c>
      <c r="O66" s="5" t="s">
        <v>173</v>
      </c>
      <c r="P66" s="5" t="s">
        <v>85</v>
      </c>
      <c r="V66" s="5" t="s">
        <v>71</v>
      </c>
      <c r="W66" s="5" t="s">
        <v>279</v>
      </c>
      <c r="X66" s="5" t="s">
        <v>73</v>
      </c>
      <c r="Z66" s="5" t="s">
        <v>174</v>
      </c>
      <c r="AA66" s="5" t="s">
        <v>75</v>
      </c>
      <c r="AC66" s="5" t="s">
        <v>77</v>
      </c>
      <c r="AF66" s="5" t="s">
        <v>280</v>
      </c>
      <c r="AM66" s="5" t="s">
        <v>85</v>
      </c>
      <c r="AQ66" s="5" t="s">
        <v>89</v>
      </c>
      <c r="AR66" s="5" t="s">
        <v>90</v>
      </c>
      <c r="AT66" s="5" t="s">
        <v>92</v>
      </c>
      <c r="AV66" s="5" t="s">
        <v>85</v>
      </c>
      <c r="AX66" s="5" t="s">
        <v>94</v>
      </c>
      <c r="BA66" s="5" t="s">
        <v>97</v>
      </c>
      <c r="BD66" s="5" t="s">
        <v>86</v>
      </c>
      <c r="BF66" s="5" t="s">
        <v>100</v>
      </c>
      <c r="BI66" s="5" t="s">
        <v>103</v>
      </c>
      <c r="BM66" s="5" t="s">
        <v>107</v>
      </c>
      <c r="BP66" s="5" t="s">
        <v>110</v>
      </c>
      <c r="BV66" s="5" t="s">
        <v>116</v>
      </c>
      <c r="BY66" s="5" t="s">
        <v>119</v>
      </c>
      <c r="CD66" s="5" t="s">
        <v>124</v>
      </c>
      <c r="CE66" s="5" t="s">
        <v>281</v>
      </c>
      <c r="CL66" s="5" t="s">
        <v>192</v>
      </c>
      <c r="CM66" s="5" t="s">
        <v>130</v>
      </c>
      <c r="CP66" s="5" t="s">
        <v>133</v>
      </c>
      <c r="CU66" s="5" t="s">
        <v>138</v>
      </c>
      <c r="CY66" s="5" t="s">
        <v>142</v>
      </c>
      <c r="CZ66" s="5" t="s">
        <v>282</v>
      </c>
      <c r="DB66" s="5" t="s">
        <v>144</v>
      </c>
      <c r="DD66" s="5" t="s">
        <v>85</v>
      </c>
      <c r="DI66" s="5" t="s">
        <v>150</v>
      </c>
      <c r="DL66" s="5" t="s">
        <v>153</v>
      </c>
      <c r="DP66" s="5" t="s">
        <v>157</v>
      </c>
      <c r="DU66" s="5">
        <v>2</v>
      </c>
    </row>
    <row r="67" spans="1:125" x14ac:dyDescent="0.2">
      <c r="A67" s="5">
        <v>118485364433</v>
      </c>
      <c r="B67" s="5">
        <v>453190696</v>
      </c>
      <c r="C67" s="6">
        <v>45264.673229166663</v>
      </c>
      <c r="D67" s="6">
        <v>45264.679097222222</v>
      </c>
      <c r="E67" s="5" t="s">
        <v>283</v>
      </c>
      <c r="J67" s="5" t="s">
        <v>63</v>
      </c>
      <c r="K67" s="5" t="s">
        <v>171</v>
      </c>
      <c r="L67" s="5" t="s">
        <v>10</v>
      </c>
      <c r="M67" s="5" t="s">
        <v>168</v>
      </c>
      <c r="N67" s="5" t="s">
        <v>201</v>
      </c>
      <c r="O67" s="5" t="s">
        <v>189</v>
      </c>
      <c r="P67" s="5" t="s">
        <v>85</v>
      </c>
      <c r="S67" s="5" t="s">
        <v>68</v>
      </c>
      <c r="X67" s="5" t="s">
        <v>73</v>
      </c>
      <c r="Z67" s="5" t="s">
        <v>174</v>
      </c>
      <c r="AA67" s="5" t="s">
        <v>75</v>
      </c>
      <c r="AM67" s="5" t="s">
        <v>85</v>
      </c>
      <c r="AO67" s="5" t="s">
        <v>87</v>
      </c>
      <c r="AR67" s="5" t="s">
        <v>90</v>
      </c>
      <c r="AT67" s="5" t="s">
        <v>92</v>
      </c>
      <c r="AV67" s="5" t="s">
        <v>85</v>
      </c>
      <c r="AX67" s="5" t="s">
        <v>94</v>
      </c>
      <c r="BA67" s="5" t="s">
        <v>97</v>
      </c>
      <c r="BD67" s="5" t="s">
        <v>86</v>
      </c>
      <c r="BE67" s="5" t="s">
        <v>99</v>
      </c>
      <c r="BJ67" s="5" t="s">
        <v>104</v>
      </c>
      <c r="BM67" s="5" t="s">
        <v>107</v>
      </c>
      <c r="BO67" s="5" t="s">
        <v>109</v>
      </c>
      <c r="BU67" s="5" t="s">
        <v>115</v>
      </c>
      <c r="BW67" s="5" t="s">
        <v>117</v>
      </c>
      <c r="CG67" s="5" t="s">
        <v>126</v>
      </c>
      <c r="CL67" s="5" t="s">
        <v>187</v>
      </c>
      <c r="CO67" s="5" t="s">
        <v>132</v>
      </c>
      <c r="CS67" s="5" t="s">
        <v>136</v>
      </c>
      <c r="DA67" s="5" t="s">
        <v>143</v>
      </c>
      <c r="DD67" s="5" t="s">
        <v>86</v>
      </c>
      <c r="DI67" s="5" t="s">
        <v>150</v>
      </c>
      <c r="DL67" s="5" t="s">
        <v>153</v>
      </c>
      <c r="DQ67" s="5" t="s">
        <v>158</v>
      </c>
      <c r="DU67" s="5" t="s">
        <v>190</v>
      </c>
    </row>
    <row r="68" spans="1:125" x14ac:dyDescent="0.2">
      <c r="A68" s="5">
        <v>118485176145</v>
      </c>
      <c r="B68" s="5">
        <v>453190696</v>
      </c>
      <c r="C68" s="6">
        <v>45264.52716435185</v>
      </c>
      <c r="D68" s="6">
        <v>45264.532650462963</v>
      </c>
      <c r="E68" s="5" t="s">
        <v>284</v>
      </c>
      <c r="J68" s="5" t="s">
        <v>63</v>
      </c>
      <c r="K68" s="5" t="s">
        <v>200</v>
      </c>
      <c r="L68" s="5" t="s">
        <v>10</v>
      </c>
      <c r="M68" s="5" t="s">
        <v>168</v>
      </c>
      <c r="N68" s="5" t="s">
        <v>165</v>
      </c>
      <c r="O68" s="5" t="s">
        <v>177</v>
      </c>
      <c r="P68" s="5" t="s">
        <v>85</v>
      </c>
      <c r="Q68" s="5" t="s">
        <v>66</v>
      </c>
      <c r="T68" s="5" t="s">
        <v>69</v>
      </c>
      <c r="X68" s="5" t="s">
        <v>73</v>
      </c>
      <c r="Z68" s="5" t="s">
        <v>174</v>
      </c>
      <c r="AA68" s="5" t="s">
        <v>75</v>
      </c>
      <c r="AM68" s="5" t="s">
        <v>85</v>
      </c>
      <c r="AP68" s="5" t="s">
        <v>88</v>
      </c>
      <c r="AR68" s="5" t="s">
        <v>90</v>
      </c>
      <c r="AU68" s="5" t="s">
        <v>93</v>
      </c>
      <c r="AV68" s="5" t="s">
        <v>85</v>
      </c>
      <c r="AX68" s="5" t="s">
        <v>94</v>
      </c>
      <c r="BA68" s="5" t="s">
        <v>97</v>
      </c>
      <c r="BD68" s="5" t="s">
        <v>86</v>
      </c>
      <c r="BF68" s="5" t="s">
        <v>100</v>
      </c>
      <c r="BJ68" s="5" t="s">
        <v>104</v>
      </c>
      <c r="BM68" s="5" t="s">
        <v>107</v>
      </c>
      <c r="BP68" s="5" t="s">
        <v>110</v>
      </c>
      <c r="BU68" s="5" t="s">
        <v>115</v>
      </c>
      <c r="BW68" s="5" t="s">
        <v>117</v>
      </c>
      <c r="CH68" s="5" t="s">
        <v>127</v>
      </c>
      <c r="CL68" s="5" t="s">
        <v>192</v>
      </c>
      <c r="CM68" s="5" t="s">
        <v>130</v>
      </c>
      <c r="CQ68" s="5" t="s">
        <v>134</v>
      </c>
      <c r="CS68" s="5" t="s">
        <v>136</v>
      </c>
      <c r="CU68" s="5" t="s">
        <v>138</v>
      </c>
      <c r="CY68" s="5" t="s">
        <v>142</v>
      </c>
      <c r="DA68" s="5" t="s">
        <v>143</v>
      </c>
      <c r="DD68" s="5" t="s">
        <v>197</v>
      </c>
      <c r="DI68" s="5" t="s">
        <v>150</v>
      </c>
      <c r="DL68" s="5" t="s">
        <v>153</v>
      </c>
      <c r="DP68" s="5" t="s">
        <v>157</v>
      </c>
      <c r="DU68" s="5" t="s">
        <v>183</v>
      </c>
    </row>
    <row r="69" spans="1:125" x14ac:dyDescent="0.2">
      <c r="A69" s="5">
        <v>118485155401</v>
      </c>
      <c r="B69" s="5">
        <v>453190696</v>
      </c>
      <c r="C69" s="6">
        <v>45264.513229166667</v>
      </c>
      <c r="D69" s="6">
        <v>45264.513483796298</v>
      </c>
      <c r="E69" s="5" t="s">
        <v>285</v>
      </c>
      <c r="J69" s="5" t="s">
        <v>63</v>
      </c>
    </row>
    <row r="70" spans="1:125" x14ac:dyDescent="0.2">
      <c r="A70" s="5">
        <v>118485044489</v>
      </c>
      <c r="B70" s="5">
        <v>453190696</v>
      </c>
      <c r="C70" s="6">
        <v>45264.440648148149</v>
      </c>
      <c r="D70" s="6">
        <v>45264.44798611111</v>
      </c>
      <c r="E70" s="5" t="s">
        <v>286</v>
      </c>
      <c r="J70" s="5" t="s">
        <v>63</v>
      </c>
      <c r="K70" s="5" t="s">
        <v>224</v>
      </c>
      <c r="L70" s="5" t="s">
        <v>14</v>
      </c>
      <c r="M70" s="5" t="s">
        <v>168</v>
      </c>
      <c r="N70" s="5" t="s">
        <v>201</v>
      </c>
      <c r="O70" s="5" t="s">
        <v>177</v>
      </c>
      <c r="P70" s="5" t="s">
        <v>86</v>
      </c>
      <c r="X70" s="5" t="s">
        <v>73</v>
      </c>
      <c r="Z70" s="5" t="s">
        <v>174</v>
      </c>
      <c r="AC70" s="5" t="s">
        <v>77</v>
      </c>
      <c r="AN70" s="5" t="s">
        <v>86</v>
      </c>
      <c r="AP70" s="5" t="s">
        <v>88</v>
      </c>
      <c r="AR70" s="5" t="s">
        <v>90</v>
      </c>
      <c r="AT70" s="5" t="s">
        <v>92</v>
      </c>
      <c r="AV70" s="5" t="s">
        <v>85</v>
      </c>
      <c r="AY70" s="5" t="s">
        <v>95</v>
      </c>
      <c r="BB70" s="5" t="s">
        <v>98</v>
      </c>
      <c r="BD70" s="5" t="s">
        <v>86</v>
      </c>
      <c r="BF70" s="5" t="s">
        <v>100</v>
      </c>
      <c r="BI70" s="5" t="s">
        <v>103</v>
      </c>
      <c r="BL70" s="5" t="s">
        <v>106</v>
      </c>
      <c r="BQ70" s="5" t="s">
        <v>111</v>
      </c>
      <c r="BU70" s="5" t="s">
        <v>115</v>
      </c>
      <c r="BW70" s="5" t="s">
        <v>117</v>
      </c>
      <c r="CF70" s="5" t="s">
        <v>125</v>
      </c>
      <c r="CG70" s="5" t="s">
        <v>126</v>
      </c>
      <c r="CH70" s="5" t="s">
        <v>127</v>
      </c>
      <c r="CL70" s="5" t="s">
        <v>187</v>
      </c>
      <c r="CO70" s="5" t="s">
        <v>132</v>
      </c>
      <c r="CS70" s="5" t="s">
        <v>136</v>
      </c>
      <c r="CW70" s="5" t="s">
        <v>140</v>
      </c>
      <c r="DB70" s="5" t="s">
        <v>144</v>
      </c>
      <c r="DD70" s="5" t="s">
        <v>86</v>
      </c>
      <c r="DH70" s="5" t="s">
        <v>149</v>
      </c>
      <c r="DL70" s="5" t="s">
        <v>153</v>
      </c>
      <c r="DQ70" s="5" t="s">
        <v>158</v>
      </c>
      <c r="DU70" s="5" t="s">
        <v>190</v>
      </c>
    </row>
    <row r="71" spans="1:125" x14ac:dyDescent="0.2">
      <c r="A71" s="5">
        <v>118484906109</v>
      </c>
      <c r="B71" s="5">
        <v>453190696</v>
      </c>
      <c r="C71" s="6">
        <v>45264.354722222219</v>
      </c>
      <c r="D71" s="6">
        <v>45264.361921296295</v>
      </c>
      <c r="E71" s="5" t="s">
        <v>287</v>
      </c>
      <c r="J71" s="5" t="s">
        <v>63</v>
      </c>
      <c r="K71" s="5" t="s">
        <v>171</v>
      </c>
      <c r="L71" s="5" t="s">
        <v>10</v>
      </c>
      <c r="M71" s="5" t="s">
        <v>168</v>
      </c>
      <c r="N71" s="5" t="s">
        <v>172</v>
      </c>
      <c r="O71" s="5" t="s">
        <v>189</v>
      </c>
      <c r="P71" s="5" t="s">
        <v>86</v>
      </c>
      <c r="X71" s="5" t="s">
        <v>73</v>
      </c>
      <c r="Z71" s="5" t="s">
        <v>174</v>
      </c>
      <c r="AA71" s="5" t="s">
        <v>75</v>
      </c>
      <c r="AM71" s="5" t="s">
        <v>85</v>
      </c>
      <c r="AO71" s="5" t="s">
        <v>87</v>
      </c>
      <c r="AR71" s="5" t="s">
        <v>90</v>
      </c>
      <c r="AT71" s="5" t="s">
        <v>92</v>
      </c>
      <c r="AV71" s="5" t="s">
        <v>85</v>
      </c>
      <c r="AX71" s="5" t="s">
        <v>94</v>
      </c>
      <c r="BA71" s="5" t="s">
        <v>97</v>
      </c>
      <c r="BD71" s="5" t="s">
        <v>86</v>
      </c>
      <c r="BE71" s="5" t="s">
        <v>99</v>
      </c>
      <c r="BH71" s="5" t="s">
        <v>102</v>
      </c>
      <c r="BM71" s="5" t="s">
        <v>107</v>
      </c>
      <c r="BP71" s="5" t="s">
        <v>110</v>
      </c>
      <c r="BV71" s="5" t="s">
        <v>116</v>
      </c>
      <c r="BW71" s="5" t="s">
        <v>117</v>
      </c>
      <c r="CI71" s="5" t="s">
        <v>128</v>
      </c>
      <c r="CK71" s="5" t="s">
        <v>288</v>
      </c>
      <c r="CL71" s="5" t="s">
        <v>192</v>
      </c>
      <c r="CM71" s="5" t="s">
        <v>130</v>
      </c>
      <c r="CQ71" s="5" t="s">
        <v>134</v>
      </c>
      <c r="CS71" s="5" t="s">
        <v>136</v>
      </c>
      <c r="CT71" s="5" t="s">
        <v>137</v>
      </c>
      <c r="CV71" s="5" t="s">
        <v>139</v>
      </c>
      <c r="CW71" s="5" t="s">
        <v>140</v>
      </c>
      <c r="DA71" s="5" t="s">
        <v>143</v>
      </c>
      <c r="DD71" s="5" t="s">
        <v>86</v>
      </c>
      <c r="DI71" s="5" t="s">
        <v>150</v>
      </c>
      <c r="DM71" s="5" t="s">
        <v>154</v>
      </c>
      <c r="DQ71" s="5" t="s">
        <v>158</v>
      </c>
      <c r="DU71" s="5" t="s">
        <v>183</v>
      </c>
    </row>
    <row r="72" spans="1:125" x14ac:dyDescent="0.2">
      <c r="A72" s="5">
        <v>118484883907</v>
      </c>
      <c r="B72" s="5">
        <v>453190696</v>
      </c>
      <c r="C72" s="6">
        <v>45264.332962962966</v>
      </c>
      <c r="D72" s="6">
        <v>45264.340416666666</v>
      </c>
      <c r="E72" s="5" t="s">
        <v>289</v>
      </c>
      <c r="J72" s="5" t="s">
        <v>63</v>
      </c>
      <c r="K72" s="5" t="s">
        <v>167</v>
      </c>
      <c r="L72" s="5" t="s">
        <v>11</v>
      </c>
      <c r="M72" s="5" t="s">
        <v>168</v>
      </c>
      <c r="N72" s="5" t="s">
        <v>201</v>
      </c>
    </row>
    <row r="73" spans="1:125" x14ac:dyDescent="0.2">
      <c r="A73" s="5">
        <v>118484881898</v>
      </c>
      <c r="B73" s="5">
        <v>453190696</v>
      </c>
      <c r="C73" s="6">
        <v>45264.338530092595</v>
      </c>
      <c r="D73" s="6">
        <v>45264.338761574072</v>
      </c>
      <c r="E73" s="5" t="s">
        <v>290</v>
      </c>
      <c r="J73" s="5" t="s">
        <v>63</v>
      </c>
    </row>
    <row r="74" spans="1:125" x14ac:dyDescent="0.2">
      <c r="A74" s="5">
        <v>118484481707</v>
      </c>
      <c r="B74" s="5">
        <v>453190696</v>
      </c>
      <c r="C74" s="6">
        <v>45263.819560185184</v>
      </c>
      <c r="D74" s="6">
        <v>45263.819814814815</v>
      </c>
      <c r="E74" s="5" t="s">
        <v>291</v>
      </c>
      <c r="J74" s="5" t="s">
        <v>63</v>
      </c>
    </row>
    <row r="75" spans="1:125" x14ac:dyDescent="0.2">
      <c r="A75" s="5">
        <v>118484245524</v>
      </c>
      <c r="B75" s="5">
        <v>453190696</v>
      </c>
      <c r="C75" s="6">
        <v>45263.332152777781</v>
      </c>
      <c r="D75" s="6">
        <v>45263.332939814813</v>
      </c>
      <c r="E75" s="5" t="s">
        <v>292</v>
      </c>
      <c r="J75" s="5" t="s">
        <v>63</v>
      </c>
      <c r="K75" s="5" t="s">
        <v>163</v>
      </c>
      <c r="L75" s="5" t="s">
        <v>267</v>
      </c>
      <c r="M75" s="5" t="s">
        <v>168</v>
      </c>
      <c r="N75" s="5" t="s">
        <v>201</v>
      </c>
    </row>
    <row r="76" spans="1:125" x14ac:dyDescent="0.2">
      <c r="A76" s="5">
        <v>118484208874</v>
      </c>
      <c r="B76" s="5">
        <v>453190696</v>
      </c>
      <c r="C76" s="6">
        <v>45263.24015046296</v>
      </c>
      <c r="D76" s="6">
        <v>45263.240856481483</v>
      </c>
      <c r="E76" s="5" t="s">
        <v>293</v>
      </c>
      <c r="J76" s="5" t="s">
        <v>63</v>
      </c>
      <c r="K76" s="5" t="s">
        <v>167</v>
      </c>
      <c r="L76" s="5" t="s">
        <v>267</v>
      </c>
      <c r="M76" s="5" t="s">
        <v>168</v>
      </c>
      <c r="N76" s="5" t="s">
        <v>172</v>
      </c>
    </row>
    <row r="77" spans="1:125" x14ac:dyDescent="0.2">
      <c r="A77" s="5">
        <v>118484139402</v>
      </c>
      <c r="B77" s="5">
        <v>453190696</v>
      </c>
      <c r="C77" s="6">
        <v>45263.026678240742</v>
      </c>
      <c r="D77" s="6">
        <v>45263.030995370369</v>
      </c>
      <c r="E77" s="5" t="s">
        <v>294</v>
      </c>
      <c r="J77" s="5" t="s">
        <v>63</v>
      </c>
      <c r="K77" s="5" t="s">
        <v>236</v>
      </c>
      <c r="L77" s="5" t="s">
        <v>10</v>
      </c>
      <c r="M77" s="5" t="s">
        <v>168</v>
      </c>
      <c r="N77" s="5" t="s">
        <v>172</v>
      </c>
      <c r="O77" s="5" t="s">
        <v>189</v>
      </c>
      <c r="P77" s="5" t="s">
        <v>85</v>
      </c>
      <c r="V77" s="5" t="s">
        <v>71</v>
      </c>
      <c r="X77" s="5" t="s">
        <v>73</v>
      </c>
      <c r="Z77" s="5" t="s">
        <v>174</v>
      </c>
      <c r="AA77" s="5" t="s">
        <v>75</v>
      </c>
      <c r="AM77" s="5" t="s">
        <v>85</v>
      </c>
      <c r="AO77" s="5" t="s">
        <v>87</v>
      </c>
      <c r="AR77" s="5" t="s">
        <v>90</v>
      </c>
      <c r="AT77" s="5" t="s">
        <v>92</v>
      </c>
      <c r="AV77" s="5" t="s">
        <v>85</v>
      </c>
      <c r="AY77" s="5" t="s">
        <v>95</v>
      </c>
      <c r="BA77" s="5" t="s">
        <v>97</v>
      </c>
      <c r="BD77" s="5" t="s">
        <v>86</v>
      </c>
      <c r="BE77" s="5" t="s">
        <v>99</v>
      </c>
      <c r="BH77" s="5" t="s">
        <v>102</v>
      </c>
      <c r="BL77" s="5" t="s">
        <v>106</v>
      </c>
      <c r="BO77" s="5" t="s">
        <v>109</v>
      </c>
      <c r="BT77" s="5" t="s">
        <v>114</v>
      </c>
      <c r="BW77" s="5" t="s">
        <v>117</v>
      </c>
      <c r="CF77" s="5" t="s">
        <v>125</v>
      </c>
      <c r="CL77" s="5" t="s">
        <v>187</v>
      </c>
      <c r="CO77" s="5" t="s">
        <v>132</v>
      </c>
      <c r="CV77" s="5" t="s">
        <v>139</v>
      </c>
      <c r="DA77" s="5" t="s">
        <v>143</v>
      </c>
      <c r="DD77" s="5" t="s">
        <v>86</v>
      </c>
      <c r="DJ77" s="5" t="s">
        <v>151</v>
      </c>
      <c r="DM77" s="5" t="s">
        <v>154</v>
      </c>
      <c r="DR77" s="5" t="s">
        <v>159</v>
      </c>
      <c r="DU77" s="5" t="s">
        <v>183</v>
      </c>
    </row>
    <row r="78" spans="1:125" x14ac:dyDescent="0.2">
      <c r="A78" s="5">
        <v>118484093895</v>
      </c>
      <c r="B78" s="5">
        <v>453190696</v>
      </c>
      <c r="C78" s="6">
        <v>45262.883217592593</v>
      </c>
      <c r="D78" s="6">
        <v>45262.889108796298</v>
      </c>
      <c r="E78" s="5" t="s">
        <v>295</v>
      </c>
      <c r="J78" s="5" t="s">
        <v>63</v>
      </c>
      <c r="K78" s="5" t="s">
        <v>217</v>
      </c>
      <c r="L78" s="5" t="s">
        <v>10</v>
      </c>
      <c r="M78" s="5" t="s">
        <v>168</v>
      </c>
      <c r="N78" s="5" t="s">
        <v>201</v>
      </c>
      <c r="O78" s="5" t="s">
        <v>177</v>
      </c>
      <c r="P78" s="5" t="s">
        <v>86</v>
      </c>
      <c r="X78" s="5" t="s">
        <v>73</v>
      </c>
      <c r="Z78" s="5" t="s">
        <v>174</v>
      </c>
      <c r="AA78" s="5" t="s">
        <v>75</v>
      </c>
      <c r="AC78" s="5" t="s">
        <v>77</v>
      </c>
      <c r="AN78" s="5" t="s">
        <v>86</v>
      </c>
      <c r="AP78" s="5" t="s">
        <v>88</v>
      </c>
      <c r="AS78" s="5" t="s">
        <v>91</v>
      </c>
      <c r="AU78" s="5" t="s">
        <v>93</v>
      </c>
      <c r="AV78" s="5" t="s">
        <v>85</v>
      </c>
      <c r="AX78" s="5" t="s">
        <v>94</v>
      </c>
      <c r="BA78" s="5" t="s">
        <v>97</v>
      </c>
      <c r="BD78" s="5" t="s">
        <v>86</v>
      </c>
      <c r="BF78" s="5" t="s">
        <v>100</v>
      </c>
      <c r="BI78" s="5" t="s">
        <v>103</v>
      </c>
      <c r="BM78" s="5" t="s">
        <v>107</v>
      </c>
      <c r="BQ78" s="5" t="s">
        <v>111</v>
      </c>
      <c r="BV78" s="5" t="s">
        <v>116</v>
      </c>
      <c r="BY78" s="5" t="s">
        <v>119</v>
      </c>
      <c r="CE78" s="5" t="s">
        <v>296</v>
      </c>
      <c r="CH78" s="5" t="s">
        <v>127</v>
      </c>
      <c r="CL78" s="5" t="s">
        <v>192</v>
      </c>
      <c r="CM78" s="5" t="s">
        <v>130</v>
      </c>
      <c r="CP78" s="5" t="s">
        <v>133</v>
      </c>
      <c r="CQ78" s="5" t="s">
        <v>134</v>
      </c>
      <c r="CS78" s="5" t="s">
        <v>136</v>
      </c>
      <c r="CV78" s="5" t="s">
        <v>139</v>
      </c>
      <c r="CY78" s="5" t="s">
        <v>142</v>
      </c>
      <c r="DA78" s="5" t="s">
        <v>143</v>
      </c>
      <c r="DD78" s="5" t="s">
        <v>86</v>
      </c>
      <c r="DJ78" s="5" t="s">
        <v>151</v>
      </c>
      <c r="DL78" s="5" t="s">
        <v>153</v>
      </c>
      <c r="DQ78" s="5" t="s">
        <v>158</v>
      </c>
      <c r="DU78" s="5" t="s">
        <v>193</v>
      </c>
    </row>
    <row r="79" spans="1:125" x14ac:dyDescent="0.2">
      <c r="A79" s="5">
        <v>118484095482</v>
      </c>
      <c r="B79" s="5">
        <v>453190696</v>
      </c>
      <c r="C79" s="6">
        <v>45262.887118055558</v>
      </c>
      <c r="D79" s="6">
        <v>45262.888055555559</v>
      </c>
      <c r="E79" s="5" t="s">
        <v>297</v>
      </c>
      <c r="J79" s="5" t="s">
        <v>63</v>
      </c>
      <c r="K79" s="5" t="s">
        <v>167</v>
      </c>
      <c r="L79" s="5" t="s">
        <v>10</v>
      </c>
      <c r="M79" s="5" t="s">
        <v>164</v>
      </c>
      <c r="N79" s="5" t="s">
        <v>172</v>
      </c>
    </row>
    <row r="80" spans="1:125" x14ac:dyDescent="0.2">
      <c r="A80" s="5">
        <v>118483921835</v>
      </c>
      <c r="B80" s="5">
        <v>453190696</v>
      </c>
      <c r="C80" s="6">
        <v>45262.482812499999</v>
      </c>
      <c r="D80" s="6">
        <v>45262.484212962961</v>
      </c>
      <c r="E80" s="5" t="s">
        <v>298</v>
      </c>
      <c r="J80" s="5" t="s">
        <v>63</v>
      </c>
      <c r="K80" s="5" t="s">
        <v>167</v>
      </c>
      <c r="L80" s="5" t="s">
        <v>10</v>
      </c>
      <c r="M80" s="5" t="s">
        <v>168</v>
      </c>
      <c r="N80" s="5" t="s">
        <v>201</v>
      </c>
    </row>
    <row r="81" spans="1:125" x14ac:dyDescent="0.2">
      <c r="A81" s="5">
        <v>118483826090</v>
      </c>
      <c r="B81" s="5">
        <v>453190696</v>
      </c>
      <c r="C81" s="6">
        <v>45262.331192129626</v>
      </c>
      <c r="D81" s="6">
        <v>45262.332199074073</v>
      </c>
      <c r="E81" s="5" t="s">
        <v>299</v>
      </c>
      <c r="J81" s="5" t="s">
        <v>63</v>
      </c>
      <c r="K81" s="5" t="s">
        <v>167</v>
      </c>
      <c r="L81" s="5" t="s">
        <v>10</v>
      </c>
      <c r="M81" s="5" t="s">
        <v>208</v>
      </c>
      <c r="N81" s="5" t="s">
        <v>172</v>
      </c>
    </row>
    <row r="82" spans="1:125" x14ac:dyDescent="0.2">
      <c r="A82" s="5">
        <v>118483704079</v>
      </c>
      <c r="B82" s="5">
        <v>453190696</v>
      </c>
      <c r="C82" s="6">
        <v>45262.062037037038</v>
      </c>
      <c r="D82" s="6">
        <v>45262.062939814816</v>
      </c>
      <c r="E82" s="5" t="s">
        <v>300</v>
      </c>
      <c r="J82" s="5" t="s">
        <v>63</v>
      </c>
      <c r="K82" s="5" t="s">
        <v>163</v>
      </c>
      <c r="L82" s="5" t="s">
        <v>10</v>
      </c>
      <c r="M82" s="5" t="s">
        <v>168</v>
      </c>
      <c r="N82" s="5" t="s">
        <v>172</v>
      </c>
    </row>
    <row r="83" spans="1:125" x14ac:dyDescent="0.2">
      <c r="A83" s="5">
        <v>118483615883</v>
      </c>
      <c r="B83" s="5">
        <v>453190696</v>
      </c>
      <c r="C83" s="6">
        <v>45261.862118055556</v>
      </c>
      <c r="D83" s="6">
        <v>45261.862291666665</v>
      </c>
      <c r="E83" s="5" t="s">
        <v>301</v>
      </c>
      <c r="J83" s="5" t="s">
        <v>63</v>
      </c>
    </row>
    <row r="84" spans="1:125" x14ac:dyDescent="0.2">
      <c r="A84" s="5">
        <v>118483550117</v>
      </c>
      <c r="B84" s="5">
        <v>453190696</v>
      </c>
      <c r="C84" s="6">
        <v>45261.758298611108</v>
      </c>
      <c r="D84" s="6">
        <v>45261.762407407405</v>
      </c>
      <c r="E84" s="5" t="s">
        <v>302</v>
      </c>
      <c r="J84" s="5" t="s">
        <v>63</v>
      </c>
      <c r="K84" s="5" t="s">
        <v>217</v>
      </c>
      <c r="L84" s="5" t="s">
        <v>10</v>
      </c>
      <c r="M84" s="5" t="s">
        <v>168</v>
      </c>
      <c r="N84" s="5" t="s">
        <v>201</v>
      </c>
      <c r="O84" s="5" t="s">
        <v>173</v>
      </c>
      <c r="P84" s="5" t="s">
        <v>86</v>
      </c>
      <c r="X84" s="5" t="s">
        <v>73</v>
      </c>
      <c r="Z84" s="5" t="s">
        <v>174</v>
      </c>
      <c r="AA84" s="5" t="s">
        <v>75</v>
      </c>
      <c r="AC84" s="5" t="s">
        <v>77</v>
      </c>
      <c r="AM84" s="5" t="s">
        <v>85</v>
      </c>
      <c r="AQ84" s="5" t="s">
        <v>89</v>
      </c>
      <c r="AS84" s="5" t="s">
        <v>91</v>
      </c>
      <c r="AU84" s="5" t="s">
        <v>93</v>
      </c>
      <c r="AV84" s="5" t="s">
        <v>85</v>
      </c>
      <c r="AX84" s="5" t="s">
        <v>94</v>
      </c>
      <c r="BA84" s="5" t="s">
        <v>97</v>
      </c>
      <c r="BD84" s="5" t="s">
        <v>86</v>
      </c>
      <c r="BG84" s="5" t="s">
        <v>101</v>
      </c>
      <c r="BJ84" s="5" t="s">
        <v>104</v>
      </c>
      <c r="BL84" s="5" t="s">
        <v>106</v>
      </c>
      <c r="BR84" s="5" t="s">
        <v>112</v>
      </c>
      <c r="BV84" s="5" t="s">
        <v>116</v>
      </c>
      <c r="BY84" s="5" t="s">
        <v>119</v>
      </c>
      <c r="CA84" s="5" t="s">
        <v>121</v>
      </c>
      <c r="CE84" s="5" t="s">
        <v>303</v>
      </c>
      <c r="CL84" s="5" t="s">
        <v>187</v>
      </c>
      <c r="CM84" s="5" t="s">
        <v>130</v>
      </c>
      <c r="CP84" s="5" t="s">
        <v>133</v>
      </c>
      <c r="CQ84" s="5" t="s">
        <v>134</v>
      </c>
      <c r="CR84" s="5" t="s">
        <v>135</v>
      </c>
      <c r="CT84" s="5" t="s">
        <v>137</v>
      </c>
      <c r="CV84" s="5" t="s">
        <v>139</v>
      </c>
      <c r="CW84" s="5" t="s">
        <v>140</v>
      </c>
      <c r="CY84" s="5" t="s">
        <v>142</v>
      </c>
      <c r="DA84" s="5" t="s">
        <v>143</v>
      </c>
      <c r="DD84" s="5" t="s">
        <v>86</v>
      </c>
      <c r="DH84" s="5" t="s">
        <v>149</v>
      </c>
      <c r="DL84" s="5" t="s">
        <v>153</v>
      </c>
      <c r="DR84" s="5" t="s">
        <v>159</v>
      </c>
      <c r="DU84" s="5" t="s">
        <v>183</v>
      </c>
    </row>
    <row r="85" spans="1:125" x14ac:dyDescent="0.2">
      <c r="A85" s="5">
        <v>118483266729</v>
      </c>
      <c r="B85" s="5">
        <v>453190696</v>
      </c>
      <c r="C85" s="6">
        <v>45261.505127314813</v>
      </c>
      <c r="D85" s="6">
        <v>45261.512997685182</v>
      </c>
      <c r="E85" s="5" t="s">
        <v>304</v>
      </c>
      <c r="J85" s="5" t="s">
        <v>63</v>
      </c>
      <c r="K85" s="5" t="s">
        <v>171</v>
      </c>
      <c r="L85" s="5" t="s">
        <v>11</v>
      </c>
      <c r="M85" s="5" t="s">
        <v>168</v>
      </c>
      <c r="N85" s="5" t="s">
        <v>172</v>
      </c>
      <c r="O85" s="5" t="s">
        <v>189</v>
      </c>
      <c r="P85" s="5" t="s">
        <v>86</v>
      </c>
      <c r="X85" s="5" t="s">
        <v>73</v>
      </c>
      <c r="Z85" s="5" t="s">
        <v>174</v>
      </c>
      <c r="AA85" s="5" t="s">
        <v>75</v>
      </c>
      <c r="AN85" s="5" t="s">
        <v>86</v>
      </c>
      <c r="AO85" s="5" t="s">
        <v>87</v>
      </c>
      <c r="AR85" s="5" t="s">
        <v>90</v>
      </c>
      <c r="AT85" s="5" t="s">
        <v>92</v>
      </c>
      <c r="AV85" s="5" t="s">
        <v>85</v>
      </c>
      <c r="AY85" s="5" t="s">
        <v>95</v>
      </c>
      <c r="BA85" s="5" t="s">
        <v>97</v>
      </c>
      <c r="BD85" s="5" t="s">
        <v>86</v>
      </c>
      <c r="BF85" s="5" t="s">
        <v>100</v>
      </c>
      <c r="BH85" s="5" t="s">
        <v>102</v>
      </c>
      <c r="BM85" s="5" t="s">
        <v>107</v>
      </c>
      <c r="BN85" s="5" t="s">
        <v>108</v>
      </c>
      <c r="BT85" s="5" t="s">
        <v>114</v>
      </c>
      <c r="BW85" s="5" t="s">
        <v>117</v>
      </c>
      <c r="CF85" s="5" t="s">
        <v>125</v>
      </c>
      <c r="CG85" s="5" t="s">
        <v>126</v>
      </c>
      <c r="CL85" s="5" t="s">
        <v>178</v>
      </c>
      <c r="CO85" s="5" t="s">
        <v>132</v>
      </c>
      <c r="CS85" s="5" t="s">
        <v>136</v>
      </c>
      <c r="DA85" s="5" t="s">
        <v>143</v>
      </c>
      <c r="DD85" s="5" t="s">
        <v>86</v>
      </c>
      <c r="DH85" s="5" t="s">
        <v>149</v>
      </c>
      <c r="DM85" s="5" t="s">
        <v>154</v>
      </c>
      <c r="DR85" s="5" t="s">
        <v>159</v>
      </c>
      <c r="DU85" s="5">
        <v>4</v>
      </c>
    </row>
    <row r="86" spans="1:125" x14ac:dyDescent="0.2">
      <c r="A86" s="5">
        <v>118482669639</v>
      </c>
      <c r="B86" s="5">
        <v>453190696</v>
      </c>
      <c r="C86" s="6">
        <v>45260.861064814817</v>
      </c>
      <c r="D86" s="6">
        <v>45260.867037037038</v>
      </c>
      <c r="E86" s="5" t="s">
        <v>305</v>
      </c>
      <c r="J86" s="5" t="s">
        <v>63</v>
      </c>
      <c r="K86" s="5" t="s">
        <v>224</v>
      </c>
      <c r="L86" s="5" t="s">
        <v>11</v>
      </c>
      <c r="M86" s="5" t="s">
        <v>168</v>
      </c>
      <c r="N86" s="5" t="s">
        <v>201</v>
      </c>
      <c r="O86" s="5" t="s">
        <v>189</v>
      </c>
      <c r="P86" s="5" t="s">
        <v>85</v>
      </c>
      <c r="W86" s="5" t="s">
        <v>306</v>
      </c>
      <c r="X86" s="5" t="s">
        <v>73</v>
      </c>
      <c r="Z86" s="5" t="s">
        <v>174</v>
      </c>
      <c r="AC86" s="5" t="s">
        <v>77</v>
      </c>
      <c r="AD86" s="5" t="s">
        <v>78</v>
      </c>
      <c r="AM86" s="5" t="s">
        <v>85</v>
      </c>
      <c r="AO86" s="5" t="s">
        <v>87</v>
      </c>
      <c r="AR86" s="5" t="s">
        <v>90</v>
      </c>
      <c r="AT86" s="5" t="s">
        <v>92</v>
      </c>
      <c r="AV86" s="5" t="s">
        <v>85</v>
      </c>
      <c r="AX86" s="5" t="s">
        <v>94</v>
      </c>
      <c r="BA86" s="5" t="s">
        <v>97</v>
      </c>
      <c r="BD86" s="5" t="s">
        <v>86</v>
      </c>
      <c r="BE86" s="5" t="s">
        <v>99</v>
      </c>
      <c r="BI86" s="5" t="s">
        <v>103</v>
      </c>
      <c r="BL86" s="5" t="s">
        <v>106</v>
      </c>
      <c r="BN86" s="5" t="s">
        <v>108</v>
      </c>
      <c r="BU86" s="5" t="s">
        <v>115</v>
      </c>
      <c r="BW86" s="5" t="s">
        <v>117</v>
      </c>
      <c r="CF86" s="5" t="s">
        <v>125</v>
      </c>
      <c r="CH86" s="5" t="s">
        <v>127</v>
      </c>
      <c r="CL86" s="5" t="s">
        <v>187</v>
      </c>
      <c r="CO86" s="5" t="s">
        <v>132</v>
      </c>
      <c r="CV86" s="5" t="s">
        <v>139</v>
      </c>
      <c r="DA86" s="5" t="s">
        <v>143</v>
      </c>
      <c r="DD86" s="5" t="s">
        <v>86</v>
      </c>
      <c r="DJ86" s="5" t="s">
        <v>151</v>
      </c>
      <c r="DL86" s="5" t="s">
        <v>153</v>
      </c>
      <c r="DP86" s="5" t="s">
        <v>157</v>
      </c>
      <c r="DU86" s="5">
        <v>8</v>
      </c>
    </row>
    <row r="87" spans="1:125" x14ac:dyDescent="0.2">
      <c r="A87" s="5">
        <v>118482586608</v>
      </c>
      <c r="B87" s="5">
        <v>453190696</v>
      </c>
      <c r="C87" s="6">
        <v>45260.755543981482</v>
      </c>
      <c r="D87" s="6">
        <v>45260.756307870368</v>
      </c>
      <c r="E87" s="5" t="s">
        <v>307</v>
      </c>
      <c r="J87" s="5" t="s">
        <v>63</v>
      </c>
      <c r="K87" s="5" t="s">
        <v>167</v>
      </c>
      <c r="L87" s="5" t="s">
        <v>14</v>
      </c>
      <c r="M87" s="5" t="s">
        <v>168</v>
      </c>
      <c r="N87" s="5" t="s">
        <v>172</v>
      </c>
    </row>
    <row r="88" spans="1:125" x14ac:dyDescent="0.2">
      <c r="A88" s="5">
        <v>118482555511</v>
      </c>
      <c r="B88" s="5">
        <v>453190696</v>
      </c>
      <c r="C88" s="6">
        <v>45260.720520833333</v>
      </c>
      <c r="D88" s="6">
        <v>45260.721412037034</v>
      </c>
      <c r="E88" s="5" t="s">
        <v>308</v>
      </c>
      <c r="J88" s="5" t="s">
        <v>63</v>
      </c>
      <c r="K88" s="5" t="s">
        <v>167</v>
      </c>
      <c r="L88" s="5" t="s">
        <v>10</v>
      </c>
      <c r="M88" s="5" t="s">
        <v>168</v>
      </c>
      <c r="N88" s="5" t="s">
        <v>201</v>
      </c>
    </row>
    <row r="89" spans="1:125" x14ac:dyDescent="0.2">
      <c r="A89" s="5">
        <v>118482494024</v>
      </c>
      <c r="B89" s="5">
        <v>453190696</v>
      </c>
      <c r="C89" s="6">
        <v>45260.658043981479</v>
      </c>
      <c r="D89" s="6">
        <v>45260.658888888887</v>
      </c>
      <c r="E89" s="5" t="s">
        <v>309</v>
      </c>
      <c r="J89" s="5" t="s">
        <v>63</v>
      </c>
      <c r="K89" s="5" t="s">
        <v>167</v>
      </c>
      <c r="L89" s="5" t="s">
        <v>10</v>
      </c>
      <c r="M89" s="5" t="s">
        <v>168</v>
      </c>
      <c r="N89" s="5" t="s">
        <v>169</v>
      </c>
    </row>
    <row r="90" spans="1:125" x14ac:dyDescent="0.2">
      <c r="A90" s="5">
        <v>118482385152</v>
      </c>
      <c r="B90" s="5">
        <v>453190696</v>
      </c>
      <c r="C90" s="6">
        <v>45260.547442129631</v>
      </c>
      <c r="D90" s="6">
        <v>45260.573900462965</v>
      </c>
      <c r="E90" s="5" t="s">
        <v>310</v>
      </c>
      <c r="J90" s="5" t="s">
        <v>63</v>
      </c>
      <c r="K90" s="5" t="s">
        <v>171</v>
      </c>
      <c r="L90" s="5" t="s">
        <v>11</v>
      </c>
      <c r="M90" s="5" t="s">
        <v>168</v>
      </c>
      <c r="N90" s="5" t="s">
        <v>201</v>
      </c>
      <c r="O90" s="5" t="s">
        <v>189</v>
      </c>
      <c r="P90" s="5" t="s">
        <v>85</v>
      </c>
      <c r="V90" s="5" t="s">
        <v>71</v>
      </c>
      <c r="X90" s="5" t="s">
        <v>73</v>
      </c>
      <c r="Z90" s="5" t="s">
        <v>174</v>
      </c>
      <c r="AA90" s="5" t="s">
        <v>75</v>
      </c>
      <c r="AM90" s="5" t="s">
        <v>85</v>
      </c>
      <c r="AO90" s="5" t="s">
        <v>87</v>
      </c>
      <c r="AR90" s="5" t="s">
        <v>90</v>
      </c>
      <c r="AT90" s="5" t="s">
        <v>92</v>
      </c>
      <c r="AV90" s="5" t="s">
        <v>85</v>
      </c>
      <c r="AX90" s="5" t="s">
        <v>94</v>
      </c>
      <c r="BA90" s="5" t="s">
        <v>97</v>
      </c>
      <c r="BD90" s="5" t="s">
        <v>86</v>
      </c>
      <c r="BE90" s="5" t="s">
        <v>99</v>
      </c>
      <c r="BI90" s="5" t="s">
        <v>103</v>
      </c>
      <c r="BL90" s="5" t="s">
        <v>106</v>
      </c>
      <c r="BN90" s="5" t="s">
        <v>108</v>
      </c>
      <c r="BU90" s="5" t="s">
        <v>115</v>
      </c>
      <c r="BW90" s="5" t="s">
        <v>117</v>
      </c>
      <c r="CF90" s="5" t="s">
        <v>125</v>
      </c>
      <c r="CG90" s="5" t="s">
        <v>126</v>
      </c>
      <c r="CJ90" s="5" t="s">
        <v>129</v>
      </c>
      <c r="CL90" s="5" t="s">
        <v>187</v>
      </c>
      <c r="CN90" s="5" t="s">
        <v>131</v>
      </c>
      <c r="CT90" s="5" t="s">
        <v>137</v>
      </c>
      <c r="CW90" s="5" t="s">
        <v>140</v>
      </c>
      <c r="CX90" s="5" t="s">
        <v>141</v>
      </c>
      <c r="DA90" s="5" t="s">
        <v>143</v>
      </c>
      <c r="DD90" s="5" t="s">
        <v>86</v>
      </c>
      <c r="DJ90" s="5" t="s">
        <v>151</v>
      </c>
      <c r="DM90" s="5" t="s">
        <v>154</v>
      </c>
      <c r="DQ90" s="5" t="s">
        <v>158</v>
      </c>
      <c r="DU90" s="5" t="s">
        <v>183</v>
      </c>
    </row>
    <row r="91" spans="1:125" x14ac:dyDescent="0.2">
      <c r="A91" s="5">
        <v>118482323339</v>
      </c>
      <c r="B91" s="5">
        <v>453190696</v>
      </c>
      <c r="C91" s="6">
        <v>45260.520775462966</v>
      </c>
      <c r="D91" s="6">
        <v>45260.532060185185</v>
      </c>
      <c r="E91" s="5" t="s">
        <v>311</v>
      </c>
      <c r="J91" s="5" t="s">
        <v>63</v>
      </c>
      <c r="K91" s="5" t="s">
        <v>171</v>
      </c>
      <c r="L91" s="5" t="s">
        <v>11</v>
      </c>
      <c r="M91" s="5" t="s">
        <v>164</v>
      </c>
      <c r="N91" s="5" t="s">
        <v>172</v>
      </c>
      <c r="O91" s="5" t="s">
        <v>189</v>
      </c>
      <c r="P91" s="5" t="s">
        <v>85</v>
      </c>
      <c r="V91" s="5" t="s">
        <v>71</v>
      </c>
      <c r="X91" s="5" t="s">
        <v>73</v>
      </c>
      <c r="Z91" s="5" t="s">
        <v>174</v>
      </c>
      <c r="AA91" s="5" t="s">
        <v>75</v>
      </c>
      <c r="AM91" s="5" t="s">
        <v>85</v>
      </c>
      <c r="AO91" s="5" t="s">
        <v>87</v>
      </c>
      <c r="AR91" s="5" t="s">
        <v>90</v>
      </c>
      <c r="AT91" s="5" t="s">
        <v>92</v>
      </c>
      <c r="AW91" s="5" t="s">
        <v>86</v>
      </c>
      <c r="AX91" s="5" t="s">
        <v>94</v>
      </c>
      <c r="BA91" s="5" t="s">
        <v>97</v>
      </c>
      <c r="BC91" s="5" t="s">
        <v>85</v>
      </c>
      <c r="BI91" s="5" t="s">
        <v>103</v>
      </c>
      <c r="BL91" s="5" t="s">
        <v>106</v>
      </c>
      <c r="BQ91" s="5" t="s">
        <v>111</v>
      </c>
      <c r="BU91" s="5" t="s">
        <v>115</v>
      </c>
      <c r="BW91" s="5" t="s">
        <v>117</v>
      </c>
      <c r="CF91" s="5" t="s">
        <v>125</v>
      </c>
      <c r="CL91" s="5" t="s">
        <v>187</v>
      </c>
      <c r="CO91" s="5" t="s">
        <v>132</v>
      </c>
      <c r="CT91" s="5" t="s">
        <v>137</v>
      </c>
      <c r="CV91" s="5" t="s">
        <v>139</v>
      </c>
      <c r="DA91" s="5" t="s">
        <v>143</v>
      </c>
      <c r="DD91" s="5" t="s">
        <v>86</v>
      </c>
      <c r="DG91" s="5" t="s">
        <v>148</v>
      </c>
      <c r="DL91" s="5" t="s">
        <v>153</v>
      </c>
      <c r="DQ91" s="5" t="s">
        <v>158</v>
      </c>
      <c r="DU91" s="5" t="s">
        <v>183</v>
      </c>
    </row>
    <row r="92" spans="1:125" x14ac:dyDescent="0.2">
      <c r="A92" s="5">
        <v>118482331455</v>
      </c>
      <c r="B92" s="5">
        <v>453190696</v>
      </c>
      <c r="C92" s="6">
        <v>45260.526574074072</v>
      </c>
      <c r="D92" s="6">
        <v>45260.527106481481</v>
      </c>
      <c r="E92" s="5" t="s">
        <v>312</v>
      </c>
      <c r="J92" s="5" t="s">
        <v>63</v>
      </c>
      <c r="K92" s="5" t="s">
        <v>171</v>
      </c>
      <c r="L92" s="5" t="s">
        <v>11</v>
      </c>
      <c r="M92" s="5" t="s">
        <v>168</v>
      </c>
      <c r="N92" s="5" t="s">
        <v>201</v>
      </c>
    </row>
    <row r="93" spans="1:125" x14ac:dyDescent="0.2">
      <c r="A93" s="5">
        <v>118482319501</v>
      </c>
      <c r="B93" s="5">
        <v>453190696</v>
      </c>
      <c r="C93" s="6">
        <v>45260.517800925925</v>
      </c>
      <c r="D93" s="6">
        <v>45260.523020833331</v>
      </c>
      <c r="E93" s="5" t="s">
        <v>206</v>
      </c>
      <c r="J93" s="5" t="s">
        <v>63</v>
      </c>
      <c r="K93" s="5" t="s">
        <v>171</v>
      </c>
      <c r="L93" s="5" t="s">
        <v>11</v>
      </c>
      <c r="M93" s="5" t="s">
        <v>168</v>
      </c>
      <c r="N93" s="5" t="s">
        <v>201</v>
      </c>
      <c r="O93" s="5" t="s">
        <v>189</v>
      </c>
      <c r="P93" s="5" t="s">
        <v>86</v>
      </c>
      <c r="X93" s="5" t="s">
        <v>73</v>
      </c>
      <c r="Z93" s="5" t="s">
        <v>174</v>
      </c>
      <c r="AC93" s="5" t="s">
        <v>77</v>
      </c>
      <c r="AM93" s="5" t="s">
        <v>85</v>
      </c>
      <c r="AO93" s="5" t="s">
        <v>87</v>
      </c>
      <c r="AR93" s="5" t="s">
        <v>90</v>
      </c>
      <c r="AT93" s="5" t="s">
        <v>92</v>
      </c>
      <c r="AV93" s="5" t="s">
        <v>85</v>
      </c>
      <c r="AX93" s="5" t="s">
        <v>94</v>
      </c>
      <c r="BA93" s="5" t="s">
        <v>97</v>
      </c>
      <c r="BD93" s="5" t="s">
        <v>86</v>
      </c>
      <c r="BE93" s="5" t="s">
        <v>99</v>
      </c>
      <c r="BI93" s="5" t="s">
        <v>103</v>
      </c>
      <c r="BM93" s="5" t="s">
        <v>107</v>
      </c>
      <c r="BO93" s="5" t="s">
        <v>109</v>
      </c>
      <c r="BU93" s="5" t="s">
        <v>115</v>
      </c>
      <c r="BW93" s="5" t="s">
        <v>117</v>
      </c>
      <c r="CG93" s="5" t="s">
        <v>126</v>
      </c>
      <c r="CL93" s="5" t="s">
        <v>192</v>
      </c>
      <c r="CN93" s="5" t="s">
        <v>131</v>
      </c>
      <c r="CY93" s="5" t="s">
        <v>142</v>
      </c>
      <c r="DC93" s="5" t="s">
        <v>145</v>
      </c>
      <c r="DD93" s="5" t="s">
        <v>197</v>
      </c>
      <c r="DF93" s="5" t="s">
        <v>147</v>
      </c>
      <c r="DL93" s="5" t="s">
        <v>153</v>
      </c>
      <c r="DR93" s="5" t="s">
        <v>159</v>
      </c>
      <c r="DU93" s="5" t="s">
        <v>183</v>
      </c>
    </row>
    <row r="94" spans="1:125" x14ac:dyDescent="0.2">
      <c r="A94" s="5">
        <v>118482317740</v>
      </c>
      <c r="B94" s="5">
        <v>453190696</v>
      </c>
      <c r="C94" s="6">
        <v>45260.516944444447</v>
      </c>
      <c r="D94" s="6">
        <v>45260.521469907406</v>
      </c>
      <c r="E94" s="5" t="s">
        <v>313</v>
      </c>
      <c r="J94" s="5" t="s">
        <v>63</v>
      </c>
      <c r="K94" s="5" t="s">
        <v>171</v>
      </c>
      <c r="L94" s="5" t="s">
        <v>11</v>
      </c>
      <c r="M94" s="5" t="s">
        <v>164</v>
      </c>
      <c r="N94" s="5" t="s">
        <v>201</v>
      </c>
      <c r="O94" s="5" t="s">
        <v>189</v>
      </c>
      <c r="P94" s="5" t="s">
        <v>85</v>
      </c>
      <c r="V94" s="5" t="s">
        <v>71</v>
      </c>
      <c r="X94" s="5" t="s">
        <v>73</v>
      </c>
      <c r="Z94" s="5" t="s">
        <v>174</v>
      </c>
      <c r="AC94" s="5" t="s">
        <v>77</v>
      </c>
      <c r="AM94" s="5" t="s">
        <v>85</v>
      </c>
      <c r="AO94" s="5" t="s">
        <v>87</v>
      </c>
      <c r="AR94" s="5" t="s">
        <v>90</v>
      </c>
      <c r="AT94" s="5" t="s">
        <v>92</v>
      </c>
      <c r="AV94" s="5" t="s">
        <v>85</v>
      </c>
      <c r="AX94" s="5" t="s">
        <v>94</v>
      </c>
      <c r="BA94" s="5" t="s">
        <v>97</v>
      </c>
      <c r="BD94" s="5" t="s">
        <v>86</v>
      </c>
      <c r="BE94" s="5" t="s">
        <v>99</v>
      </c>
      <c r="BH94" s="5" t="s">
        <v>102</v>
      </c>
      <c r="BL94" s="5" t="s">
        <v>106</v>
      </c>
      <c r="BN94" s="5" t="s">
        <v>108</v>
      </c>
      <c r="BT94" s="5" t="s">
        <v>114</v>
      </c>
      <c r="BW94" s="5" t="s">
        <v>117</v>
      </c>
      <c r="CF94" s="5" t="s">
        <v>125</v>
      </c>
      <c r="CG94" s="5" t="s">
        <v>126</v>
      </c>
      <c r="CH94" s="5" t="s">
        <v>127</v>
      </c>
      <c r="CL94" s="5" t="s">
        <v>187</v>
      </c>
      <c r="CO94" s="5" t="s">
        <v>132</v>
      </c>
      <c r="CY94" s="5" t="s">
        <v>142</v>
      </c>
      <c r="DA94" s="5" t="s">
        <v>143</v>
      </c>
      <c r="DD94" s="5" t="s">
        <v>86</v>
      </c>
      <c r="DF94" s="5" t="s">
        <v>147</v>
      </c>
      <c r="DL94" s="5" t="s">
        <v>153</v>
      </c>
      <c r="DR94" s="5" t="s">
        <v>159</v>
      </c>
      <c r="DU94" s="5" t="s">
        <v>193</v>
      </c>
    </row>
    <row r="95" spans="1:125" x14ac:dyDescent="0.2">
      <c r="A95" s="5">
        <v>118482289545</v>
      </c>
      <c r="B95" s="5">
        <v>453190696</v>
      </c>
      <c r="C95" s="6">
        <v>45260.496261574073</v>
      </c>
      <c r="D95" s="6">
        <v>45260.497175925928</v>
      </c>
      <c r="E95" s="5" t="s">
        <v>314</v>
      </c>
      <c r="J95" s="5" t="s">
        <v>63</v>
      </c>
      <c r="K95" s="5" t="s">
        <v>171</v>
      </c>
      <c r="L95" s="5" t="s">
        <v>11</v>
      </c>
      <c r="M95" s="5" t="s">
        <v>168</v>
      </c>
      <c r="N95" s="5" t="s">
        <v>201</v>
      </c>
      <c r="O95" s="5" t="s">
        <v>189</v>
      </c>
      <c r="P95" s="5" t="s">
        <v>85</v>
      </c>
      <c r="R95" s="5" t="s">
        <v>67</v>
      </c>
      <c r="X95" s="5" t="s">
        <v>73</v>
      </c>
      <c r="Z95" s="5" t="s">
        <v>174</v>
      </c>
    </row>
    <row r="96" spans="1:125" x14ac:dyDescent="0.2">
      <c r="A96" s="5">
        <v>118482274660</v>
      </c>
      <c r="B96" s="5">
        <v>453190696</v>
      </c>
      <c r="C96" s="6">
        <v>45260.485648148147</v>
      </c>
      <c r="D96" s="6">
        <v>45260.488206018519</v>
      </c>
      <c r="E96" s="5" t="s">
        <v>315</v>
      </c>
      <c r="J96" s="5" t="s">
        <v>63</v>
      </c>
      <c r="K96" s="5" t="s">
        <v>171</v>
      </c>
      <c r="L96" s="5" t="s">
        <v>11</v>
      </c>
      <c r="M96" s="5" t="s">
        <v>168</v>
      </c>
      <c r="N96" s="5" t="s">
        <v>172</v>
      </c>
      <c r="O96" s="5" t="s">
        <v>189</v>
      </c>
      <c r="P96" s="5" t="s">
        <v>85</v>
      </c>
      <c r="V96" s="5" t="s">
        <v>71</v>
      </c>
      <c r="X96" s="5" t="s">
        <v>73</v>
      </c>
      <c r="Z96" s="5" t="s">
        <v>174</v>
      </c>
      <c r="AF96" s="5" t="s">
        <v>316</v>
      </c>
      <c r="AM96" s="5" t="s">
        <v>85</v>
      </c>
      <c r="AO96" s="5" t="s">
        <v>87</v>
      </c>
      <c r="AR96" s="5" t="s">
        <v>90</v>
      </c>
      <c r="AT96" s="5" t="s">
        <v>92</v>
      </c>
      <c r="AV96" s="5" t="s">
        <v>85</v>
      </c>
      <c r="AX96" s="5" t="s">
        <v>94</v>
      </c>
      <c r="BA96" s="5" t="s">
        <v>97</v>
      </c>
      <c r="BD96" s="5" t="s">
        <v>86</v>
      </c>
      <c r="BE96" s="5" t="s">
        <v>99</v>
      </c>
      <c r="BI96" s="5" t="s">
        <v>103</v>
      </c>
      <c r="BL96" s="5" t="s">
        <v>106</v>
      </c>
      <c r="BN96" s="5" t="s">
        <v>108</v>
      </c>
      <c r="BT96" s="5" t="s">
        <v>114</v>
      </c>
      <c r="BW96" s="5" t="s">
        <v>117</v>
      </c>
      <c r="CG96" s="5" t="s">
        <v>126</v>
      </c>
      <c r="CL96" s="5" t="s">
        <v>187</v>
      </c>
      <c r="CO96" s="5" t="s">
        <v>132</v>
      </c>
      <c r="CS96" s="5" t="s">
        <v>136</v>
      </c>
      <c r="CW96" s="5" t="s">
        <v>140</v>
      </c>
      <c r="CX96" s="5" t="s">
        <v>141</v>
      </c>
      <c r="DA96" s="5" t="s">
        <v>143</v>
      </c>
      <c r="DD96" s="5" t="s">
        <v>86</v>
      </c>
      <c r="DF96" s="5" t="s">
        <v>147</v>
      </c>
      <c r="DM96" s="5" t="s">
        <v>154</v>
      </c>
      <c r="DS96" s="5" t="s">
        <v>160</v>
      </c>
      <c r="DU96" s="5">
        <v>8</v>
      </c>
    </row>
    <row r="97" spans="1:125" x14ac:dyDescent="0.2">
      <c r="A97" s="5">
        <v>118482168991</v>
      </c>
      <c r="B97" s="5">
        <v>453190696</v>
      </c>
      <c r="C97" s="6">
        <v>45260.413310185184</v>
      </c>
      <c r="D97" s="6">
        <v>45260.416712962964</v>
      </c>
      <c r="E97" s="5" t="s">
        <v>317</v>
      </c>
      <c r="J97" s="5" t="s">
        <v>63</v>
      </c>
      <c r="K97" s="5" t="s">
        <v>171</v>
      </c>
      <c r="L97" s="5" t="s">
        <v>11</v>
      </c>
      <c r="M97" s="5" t="s">
        <v>168</v>
      </c>
      <c r="N97" s="5" t="s">
        <v>201</v>
      </c>
      <c r="O97" s="5" t="s">
        <v>189</v>
      </c>
      <c r="P97" s="5" t="s">
        <v>85</v>
      </c>
      <c r="R97" s="5" t="s">
        <v>67</v>
      </c>
      <c r="T97" s="5" t="s">
        <v>69</v>
      </c>
      <c r="V97" s="5" t="s">
        <v>71</v>
      </c>
      <c r="X97" s="5" t="s">
        <v>73</v>
      </c>
      <c r="Z97" s="5" t="s">
        <v>174</v>
      </c>
      <c r="AA97" s="5" t="s">
        <v>75</v>
      </c>
      <c r="AC97" s="5" t="s">
        <v>77</v>
      </c>
      <c r="AM97" s="5" t="s">
        <v>85</v>
      </c>
      <c r="AO97" s="5" t="s">
        <v>87</v>
      </c>
      <c r="AR97" s="5" t="s">
        <v>90</v>
      </c>
      <c r="AT97" s="5" t="s">
        <v>92</v>
      </c>
      <c r="AV97" s="5" t="s">
        <v>85</v>
      </c>
      <c r="AX97" s="5" t="s">
        <v>94</v>
      </c>
      <c r="BA97" s="5" t="s">
        <v>97</v>
      </c>
      <c r="BD97" s="5" t="s">
        <v>86</v>
      </c>
      <c r="BF97" s="5" t="s">
        <v>100</v>
      </c>
      <c r="BI97" s="5" t="s">
        <v>103</v>
      </c>
      <c r="BL97" s="5" t="s">
        <v>106</v>
      </c>
      <c r="BO97" s="5" t="s">
        <v>109</v>
      </c>
      <c r="BU97" s="5" t="s">
        <v>115</v>
      </c>
      <c r="BW97" s="5" t="s">
        <v>117</v>
      </c>
      <c r="CF97" s="5" t="s">
        <v>125</v>
      </c>
      <c r="CG97" s="5" t="s">
        <v>126</v>
      </c>
      <c r="CL97" s="5" t="s">
        <v>187</v>
      </c>
      <c r="CO97" s="5" t="s">
        <v>132</v>
      </c>
      <c r="CP97" s="5" t="s">
        <v>133</v>
      </c>
      <c r="CS97" s="5" t="s">
        <v>136</v>
      </c>
      <c r="CU97" s="5" t="s">
        <v>138</v>
      </c>
      <c r="CW97" s="5" t="s">
        <v>140</v>
      </c>
      <c r="DA97" s="5" t="s">
        <v>143</v>
      </c>
      <c r="DD97" s="5" t="s">
        <v>85</v>
      </c>
      <c r="DG97" s="5" t="s">
        <v>148</v>
      </c>
      <c r="DL97" s="5" t="s">
        <v>153</v>
      </c>
      <c r="DR97" s="5" t="s">
        <v>159</v>
      </c>
      <c r="DU97" s="5">
        <v>9</v>
      </c>
    </row>
    <row r="98" spans="1:125" x14ac:dyDescent="0.2">
      <c r="A98" s="5">
        <v>118482108143</v>
      </c>
      <c r="B98" s="5">
        <v>453190696</v>
      </c>
      <c r="C98" s="6">
        <v>45260.372627314813</v>
      </c>
      <c r="D98" s="6">
        <v>45260.37636574074</v>
      </c>
      <c r="E98" s="5" t="s">
        <v>318</v>
      </c>
      <c r="J98" s="5" t="s">
        <v>63</v>
      </c>
      <c r="K98" s="5" t="s">
        <v>171</v>
      </c>
      <c r="L98" s="5" t="s">
        <v>10</v>
      </c>
      <c r="M98" s="5" t="s">
        <v>168</v>
      </c>
      <c r="N98" s="5" t="s">
        <v>172</v>
      </c>
      <c r="O98" s="5" t="s">
        <v>189</v>
      </c>
      <c r="P98" s="5" t="s">
        <v>85</v>
      </c>
      <c r="V98" s="5" t="s">
        <v>71</v>
      </c>
      <c r="X98" s="5" t="s">
        <v>73</v>
      </c>
      <c r="Z98" s="5" t="s">
        <v>174</v>
      </c>
      <c r="AA98" s="5" t="s">
        <v>75</v>
      </c>
      <c r="AM98" s="5" t="s">
        <v>85</v>
      </c>
      <c r="AO98" s="5" t="s">
        <v>87</v>
      </c>
      <c r="AR98" s="5" t="s">
        <v>90</v>
      </c>
      <c r="AT98" s="5" t="s">
        <v>92</v>
      </c>
      <c r="AV98" s="5" t="s">
        <v>85</v>
      </c>
      <c r="AX98" s="5" t="s">
        <v>94</v>
      </c>
      <c r="BB98" s="5" t="s">
        <v>98</v>
      </c>
      <c r="BD98" s="5" t="s">
        <v>86</v>
      </c>
      <c r="BE98" s="5" t="s">
        <v>99</v>
      </c>
      <c r="BI98" s="5" t="s">
        <v>103</v>
      </c>
      <c r="BL98" s="5" t="s">
        <v>106</v>
      </c>
      <c r="BO98" s="5" t="s">
        <v>109</v>
      </c>
      <c r="BU98" s="5" t="s">
        <v>115</v>
      </c>
      <c r="BW98" s="5" t="s">
        <v>117</v>
      </c>
      <c r="CF98" s="5" t="s">
        <v>125</v>
      </c>
      <c r="CG98" s="5" t="s">
        <v>126</v>
      </c>
      <c r="CI98" s="5" t="s">
        <v>128</v>
      </c>
      <c r="CL98" s="5" t="s">
        <v>187</v>
      </c>
      <c r="CO98" s="5" t="s">
        <v>132</v>
      </c>
      <c r="CX98" s="5" t="s">
        <v>141</v>
      </c>
      <c r="DB98" s="5" t="s">
        <v>144</v>
      </c>
      <c r="DD98" s="5" t="s">
        <v>86</v>
      </c>
      <c r="DI98" s="5" t="s">
        <v>150</v>
      </c>
      <c r="DM98" s="5" t="s">
        <v>154</v>
      </c>
      <c r="DS98" s="5" t="s">
        <v>160</v>
      </c>
      <c r="DU98" s="5">
        <v>8</v>
      </c>
    </row>
    <row r="99" spans="1:125" x14ac:dyDescent="0.2">
      <c r="A99" s="5">
        <v>118482106179</v>
      </c>
      <c r="B99" s="5">
        <v>453190696</v>
      </c>
      <c r="C99" s="6">
        <v>45260.356793981482</v>
      </c>
      <c r="D99" s="6">
        <v>45260.376354166663</v>
      </c>
      <c r="E99" s="5" t="s">
        <v>319</v>
      </c>
      <c r="J99" s="5" t="s">
        <v>63</v>
      </c>
      <c r="K99" s="5" t="s">
        <v>171</v>
      </c>
      <c r="L99" s="5" t="s">
        <v>11</v>
      </c>
      <c r="M99" s="5" t="s">
        <v>168</v>
      </c>
      <c r="N99" s="5" t="s">
        <v>201</v>
      </c>
      <c r="O99" s="5" t="s">
        <v>189</v>
      </c>
      <c r="P99" s="5" t="s">
        <v>86</v>
      </c>
      <c r="X99" s="5" t="s">
        <v>73</v>
      </c>
      <c r="Z99" s="5" t="s">
        <v>174</v>
      </c>
      <c r="AC99" s="5" t="s">
        <v>77</v>
      </c>
      <c r="AD99" s="5" t="s">
        <v>78</v>
      </c>
      <c r="AE99" s="5" t="s">
        <v>79</v>
      </c>
      <c r="AM99" s="5" t="s">
        <v>85</v>
      </c>
      <c r="AP99" s="5" t="s">
        <v>88</v>
      </c>
      <c r="AR99" s="5" t="s">
        <v>90</v>
      </c>
      <c r="AT99" s="5" t="s">
        <v>92</v>
      </c>
      <c r="AV99" s="5" t="s">
        <v>85</v>
      </c>
      <c r="AX99" s="5" t="s">
        <v>94</v>
      </c>
      <c r="BA99" s="5" t="s">
        <v>97</v>
      </c>
      <c r="BD99" s="5" t="s">
        <v>86</v>
      </c>
      <c r="BE99" s="5" t="s">
        <v>99</v>
      </c>
      <c r="BI99" s="5" t="s">
        <v>103</v>
      </c>
      <c r="BL99" s="5" t="s">
        <v>106</v>
      </c>
      <c r="BN99" s="5" t="s">
        <v>108</v>
      </c>
      <c r="BU99" s="5" t="s">
        <v>115</v>
      </c>
      <c r="BW99" s="5" t="s">
        <v>117</v>
      </c>
      <c r="CF99" s="5" t="s">
        <v>125</v>
      </c>
      <c r="CG99" s="5" t="s">
        <v>126</v>
      </c>
      <c r="CJ99" s="5" t="s">
        <v>129</v>
      </c>
      <c r="CL99" s="5" t="s">
        <v>187</v>
      </c>
      <c r="CO99" s="5" t="s">
        <v>132</v>
      </c>
      <c r="CP99" s="5" t="s">
        <v>133</v>
      </c>
      <c r="CS99" s="5" t="s">
        <v>136</v>
      </c>
      <c r="CV99" s="5" t="s">
        <v>139</v>
      </c>
      <c r="CX99" s="5" t="s">
        <v>141</v>
      </c>
      <c r="DA99" s="5" t="s">
        <v>143</v>
      </c>
      <c r="DD99" s="5" t="s">
        <v>86</v>
      </c>
      <c r="DF99" s="5" t="s">
        <v>147</v>
      </c>
      <c r="DL99" s="5" t="s">
        <v>153</v>
      </c>
      <c r="DQ99" s="5" t="s">
        <v>158</v>
      </c>
      <c r="DU99" s="5">
        <v>7</v>
      </c>
    </row>
    <row r="100" spans="1:125" x14ac:dyDescent="0.2">
      <c r="A100" s="5">
        <v>118481762890</v>
      </c>
      <c r="B100" s="5">
        <v>453190696</v>
      </c>
      <c r="C100" s="6">
        <v>45259.95820601852</v>
      </c>
      <c r="D100" s="6">
        <v>45259.958564814813</v>
      </c>
      <c r="E100" s="5" t="s">
        <v>320</v>
      </c>
      <c r="J100" s="5" t="s">
        <v>63</v>
      </c>
      <c r="K100" s="5" t="s">
        <v>163</v>
      </c>
      <c r="L100" s="5" t="s">
        <v>10</v>
      </c>
      <c r="M100" s="5" t="s">
        <v>168</v>
      </c>
      <c r="N100" s="5" t="s">
        <v>201</v>
      </c>
    </row>
    <row r="101" spans="1:125" x14ac:dyDescent="0.2">
      <c r="A101" s="5">
        <v>118481404661</v>
      </c>
      <c r="B101" s="5">
        <v>453190696</v>
      </c>
      <c r="C101" s="6">
        <v>45259.570370370369</v>
      </c>
      <c r="D101" s="6">
        <v>45259.575231481482</v>
      </c>
      <c r="E101" s="5" t="s">
        <v>321</v>
      </c>
      <c r="J101" s="5" t="s">
        <v>63</v>
      </c>
      <c r="K101" s="5" t="s">
        <v>167</v>
      </c>
      <c r="L101" s="5" t="s">
        <v>11</v>
      </c>
      <c r="M101" s="5" t="s">
        <v>168</v>
      </c>
      <c r="N101" s="5" t="s">
        <v>201</v>
      </c>
    </row>
    <row r="102" spans="1:125" x14ac:dyDescent="0.2">
      <c r="A102" s="5">
        <v>118481325005</v>
      </c>
      <c r="B102" s="5">
        <v>453190696</v>
      </c>
      <c r="C102" s="6">
        <v>45259.514594907407</v>
      </c>
      <c r="D102" s="6">
        <v>45259.521064814813</v>
      </c>
      <c r="E102" s="5" t="s">
        <v>322</v>
      </c>
      <c r="J102" s="5" t="s">
        <v>63</v>
      </c>
      <c r="K102" s="5" t="s">
        <v>171</v>
      </c>
      <c r="L102" s="5" t="s">
        <v>11</v>
      </c>
      <c r="M102" s="5" t="s">
        <v>168</v>
      </c>
      <c r="N102" s="5" t="s">
        <v>201</v>
      </c>
      <c r="O102" s="5" t="s">
        <v>189</v>
      </c>
      <c r="P102" s="5" t="s">
        <v>85</v>
      </c>
      <c r="R102" s="5" t="s">
        <v>67</v>
      </c>
      <c r="X102" s="5" t="s">
        <v>73</v>
      </c>
      <c r="Z102" s="5" t="s">
        <v>174</v>
      </c>
      <c r="AA102" s="5" t="s">
        <v>75</v>
      </c>
      <c r="AM102" s="5" t="s">
        <v>85</v>
      </c>
      <c r="AO102" s="5" t="s">
        <v>87</v>
      </c>
      <c r="AR102" s="5" t="s">
        <v>90</v>
      </c>
      <c r="AT102" s="5" t="s">
        <v>92</v>
      </c>
      <c r="AV102" s="5" t="s">
        <v>85</v>
      </c>
      <c r="AX102" s="5" t="s">
        <v>94</v>
      </c>
      <c r="BA102" s="5" t="s">
        <v>97</v>
      </c>
      <c r="BD102" s="5" t="s">
        <v>86</v>
      </c>
      <c r="BE102" s="5" t="s">
        <v>99</v>
      </c>
      <c r="BI102" s="5" t="s">
        <v>103</v>
      </c>
      <c r="BL102" s="5" t="s">
        <v>106</v>
      </c>
      <c r="BN102" s="5" t="s">
        <v>108</v>
      </c>
      <c r="BU102" s="5" t="s">
        <v>115</v>
      </c>
      <c r="BW102" s="5" t="s">
        <v>117</v>
      </c>
      <c r="CF102" s="5" t="s">
        <v>125</v>
      </c>
      <c r="CL102" s="5" t="s">
        <v>187</v>
      </c>
      <c r="CO102" s="5" t="s">
        <v>132</v>
      </c>
      <c r="CZ102" s="5" t="s">
        <v>323</v>
      </c>
      <c r="DA102" s="5" t="s">
        <v>143</v>
      </c>
      <c r="DD102" s="5" t="s">
        <v>86</v>
      </c>
      <c r="DH102" s="5" t="s">
        <v>149</v>
      </c>
      <c r="DL102" s="5" t="s">
        <v>153</v>
      </c>
      <c r="DR102" s="5" t="s">
        <v>159</v>
      </c>
      <c r="DU102" s="5" t="s">
        <v>190</v>
      </c>
    </row>
    <row r="103" spans="1:125" x14ac:dyDescent="0.2">
      <c r="A103" s="5">
        <v>118481320778</v>
      </c>
      <c r="B103" s="5">
        <v>453190696</v>
      </c>
      <c r="C103" s="6">
        <v>45259.511574074073</v>
      </c>
      <c r="D103" s="6">
        <v>45259.513356481482</v>
      </c>
      <c r="E103" s="5" t="s">
        <v>324</v>
      </c>
      <c r="J103" s="5" t="s">
        <v>63</v>
      </c>
      <c r="K103" s="5" t="s">
        <v>167</v>
      </c>
      <c r="L103" s="5" t="s">
        <v>11</v>
      </c>
      <c r="M103" s="5" t="s">
        <v>168</v>
      </c>
      <c r="N103" s="5" t="s">
        <v>172</v>
      </c>
    </row>
    <row r="104" spans="1:125" x14ac:dyDescent="0.2">
      <c r="A104" s="5">
        <v>118481299582</v>
      </c>
      <c r="B104" s="5">
        <v>453190696</v>
      </c>
      <c r="C104" s="6">
        <v>45259.497233796297</v>
      </c>
      <c r="D104" s="6">
        <v>45259.500902777778</v>
      </c>
      <c r="E104" s="5" t="s">
        <v>325</v>
      </c>
      <c r="J104" s="5" t="s">
        <v>63</v>
      </c>
      <c r="K104" s="5" t="s">
        <v>171</v>
      </c>
      <c r="L104" s="5" t="s">
        <v>11</v>
      </c>
      <c r="M104" s="5" t="s">
        <v>168</v>
      </c>
      <c r="N104" s="5" t="s">
        <v>201</v>
      </c>
      <c r="O104" s="5" t="s">
        <v>189</v>
      </c>
      <c r="P104" s="5" t="s">
        <v>85</v>
      </c>
      <c r="R104" s="5" t="s">
        <v>67</v>
      </c>
      <c r="X104" s="5" t="s">
        <v>73</v>
      </c>
      <c r="Z104" s="5" t="s">
        <v>174</v>
      </c>
      <c r="AA104" s="5" t="s">
        <v>75</v>
      </c>
      <c r="AM104" s="5" t="s">
        <v>85</v>
      </c>
      <c r="AO104" s="5" t="s">
        <v>87</v>
      </c>
      <c r="AR104" s="5" t="s">
        <v>90</v>
      </c>
      <c r="AT104" s="5" t="s">
        <v>92</v>
      </c>
      <c r="AV104" s="5" t="s">
        <v>85</v>
      </c>
      <c r="AX104" s="5" t="s">
        <v>94</v>
      </c>
      <c r="BA104" s="5" t="s">
        <v>97</v>
      </c>
      <c r="BD104" s="5" t="s">
        <v>86</v>
      </c>
      <c r="BE104" s="5" t="s">
        <v>99</v>
      </c>
      <c r="BH104" s="5" t="s">
        <v>102</v>
      </c>
      <c r="BL104" s="5" t="s">
        <v>106</v>
      </c>
      <c r="BN104" s="5" t="s">
        <v>108</v>
      </c>
      <c r="BU104" s="5" t="s">
        <v>115</v>
      </c>
      <c r="BW104" s="5" t="s">
        <v>117</v>
      </c>
      <c r="CF104" s="5" t="s">
        <v>125</v>
      </c>
    </row>
    <row r="105" spans="1:125" x14ac:dyDescent="0.2">
      <c r="A105" s="5">
        <v>118481285437</v>
      </c>
      <c r="B105" s="5">
        <v>453190696</v>
      </c>
      <c r="C105" s="6">
        <v>45259.488182870373</v>
      </c>
      <c r="D105" s="6">
        <v>45259.493310185186</v>
      </c>
      <c r="E105" s="5" t="s">
        <v>326</v>
      </c>
      <c r="J105" s="5" t="s">
        <v>63</v>
      </c>
      <c r="K105" s="5" t="s">
        <v>171</v>
      </c>
      <c r="L105" s="5" t="s">
        <v>11</v>
      </c>
      <c r="M105" s="5" t="s">
        <v>168</v>
      </c>
      <c r="N105" s="5" t="s">
        <v>201</v>
      </c>
      <c r="O105" s="5" t="s">
        <v>189</v>
      </c>
      <c r="P105" s="5" t="s">
        <v>85</v>
      </c>
      <c r="V105" s="5" t="s">
        <v>71</v>
      </c>
      <c r="X105" s="5" t="s">
        <v>73</v>
      </c>
      <c r="Z105" s="5" t="s">
        <v>174</v>
      </c>
      <c r="AA105" s="5" t="s">
        <v>75</v>
      </c>
      <c r="AM105" s="5" t="s">
        <v>85</v>
      </c>
      <c r="AO105" s="5" t="s">
        <v>87</v>
      </c>
      <c r="AR105" s="5" t="s">
        <v>90</v>
      </c>
      <c r="AT105" s="5" t="s">
        <v>92</v>
      </c>
      <c r="AV105" s="5" t="s">
        <v>85</v>
      </c>
      <c r="AY105" s="5" t="s">
        <v>95</v>
      </c>
      <c r="BA105" s="5" t="s">
        <v>97</v>
      </c>
      <c r="BD105" s="5" t="s">
        <v>86</v>
      </c>
      <c r="BE105" s="5" t="s">
        <v>99</v>
      </c>
      <c r="BI105" s="5" t="s">
        <v>103</v>
      </c>
      <c r="BM105" s="5" t="s">
        <v>107</v>
      </c>
      <c r="BO105" s="5" t="s">
        <v>109</v>
      </c>
      <c r="BU105" s="5" t="s">
        <v>115</v>
      </c>
      <c r="BW105" s="5" t="s">
        <v>117</v>
      </c>
      <c r="CF105" s="5" t="s">
        <v>125</v>
      </c>
      <c r="CL105" s="5" t="s">
        <v>187</v>
      </c>
      <c r="CO105" s="5" t="s">
        <v>132</v>
      </c>
      <c r="CS105" s="5" t="s">
        <v>136</v>
      </c>
      <c r="DB105" s="5" t="s">
        <v>144</v>
      </c>
      <c r="DD105" s="5" t="s">
        <v>86</v>
      </c>
      <c r="DG105" s="5" t="s">
        <v>148</v>
      </c>
      <c r="DM105" s="5" t="s">
        <v>154</v>
      </c>
      <c r="DQ105" s="5" t="s">
        <v>158</v>
      </c>
      <c r="DU105" s="5" t="s">
        <v>190</v>
      </c>
    </row>
    <row r="106" spans="1:125" x14ac:dyDescent="0.2">
      <c r="A106" s="5">
        <v>118481271414</v>
      </c>
      <c r="B106" s="5">
        <v>453190696</v>
      </c>
      <c r="C106" s="6">
        <v>45259.479201388887</v>
      </c>
      <c r="D106" s="6">
        <v>45259.47934027778</v>
      </c>
      <c r="E106" s="5" t="s">
        <v>327</v>
      </c>
      <c r="J106" s="5" t="s">
        <v>63</v>
      </c>
    </row>
    <row r="107" spans="1:125" x14ac:dyDescent="0.2">
      <c r="A107" s="5">
        <v>118481264676</v>
      </c>
      <c r="B107" s="5">
        <v>453190696</v>
      </c>
      <c r="C107" s="6">
        <v>45259.474768518521</v>
      </c>
      <c r="D107" s="6">
        <v>45259.475729166668</v>
      </c>
      <c r="E107" s="5" t="s">
        <v>328</v>
      </c>
      <c r="J107" s="5" t="s">
        <v>63</v>
      </c>
      <c r="K107" s="5" t="s">
        <v>167</v>
      </c>
      <c r="L107" s="5" t="s">
        <v>10</v>
      </c>
      <c r="M107" s="5" t="s">
        <v>168</v>
      </c>
      <c r="N107" s="5" t="s">
        <v>172</v>
      </c>
    </row>
    <row r="108" spans="1:125" x14ac:dyDescent="0.2">
      <c r="A108" s="5">
        <v>118481176291</v>
      </c>
      <c r="B108" s="5">
        <v>453190696</v>
      </c>
      <c r="C108" s="6">
        <v>45259.423472222225</v>
      </c>
      <c r="D108" s="6">
        <v>45259.428252314814</v>
      </c>
      <c r="E108" s="5" t="s">
        <v>329</v>
      </c>
      <c r="J108" s="5" t="s">
        <v>63</v>
      </c>
      <c r="K108" s="5" t="s">
        <v>171</v>
      </c>
      <c r="L108" s="5" t="s">
        <v>11</v>
      </c>
      <c r="M108" s="5" t="s">
        <v>164</v>
      </c>
      <c r="N108" s="5" t="s">
        <v>201</v>
      </c>
      <c r="O108" s="5" t="s">
        <v>189</v>
      </c>
      <c r="P108" s="5" t="s">
        <v>85</v>
      </c>
      <c r="Q108" s="5" t="s">
        <v>66</v>
      </c>
      <c r="X108" s="5" t="s">
        <v>73</v>
      </c>
      <c r="Z108" s="5" t="s">
        <v>174</v>
      </c>
      <c r="AA108" s="5" t="s">
        <v>75</v>
      </c>
      <c r="AM108" s="5" t="s">
        <v>85</v>
      </c>
      <c r="AO108" s="5" t="s">
        <v>87</v>
      </c>
      <c r="AR108" s="5" t="s">
        <v>90</v>
      </c>
      <c r="AT108" s="5" t="s">
        <v>92</v>
      </c>
      <c r="AV108" s="5" t="s">
        <v>85</v>
      </c>
      <c r="AX108" s="5" t="s">
        <v>94</v>
      </c>
      <c r="BA108" s="5" t="s">
        <v>97</v>
      </c>
      <c r="BC108" s="5" t="s">
        <v>85</v>
      </c>
      <c r="BI108" s="5" t="s">
        <v>103</v>
      </c>
      <c r="BM108" s="5" t="s">
        <v>107</v>
      </c>
      <c r="BN108" s="5" t="s">
        <v>108</v>
      </c>
      <c r="BU108" s="5" t="s">
        <v>115</v>
      </c>
      <c r="BW108" s="5" t="s">
        <v>117</v>
      </c>
      <c r="CF108" s="5" t="s">
        <v>125</v>
      </c>
      <c r="CG108" s="5" t="s">
        <v>126</v>
      </c>
      <c r="CH108" s="5" t="s">
        <v>127</v>
      </c>
      <c r="CL108" s="5" t="s">
        <v>178</v>
      </c>
      <c r="CN108" s="5" t="s">
        <v>131</v>
      </c>
      <c r="CP108" s="5" t="s">
        <v>133</v>
      </c>
      <c r="DA108" s="5" t="s">
        <v>143</v>
      </c>
      <c r="DD108" s="5" t="s">
        <v>86</v>
      </c>
      <c r="DH108" s="5" t="s">
        <v>149</v>
      </c>
      <c r="DM108" s="5" t="s">
        <v>154</v>
      </c>
      <c r="DQ108" s="5" t="s">
        <v>158</v>
      </c>
      <c r="DU108" s="5">
        <v>8</v>
      </c>
    </row>
    <row r="109" spans="1:125" x14ac:dyDescent="0.2">
      <c r="A109" s="5">
        <v>118481168000</v>
      </c>
      <c r="B109" s="5">
        <v>453190696</v>
      </c>
      <c r="C109" s="6">
        <v>45259.419189814813</v>
      </c>
      <c r="D109" s="6">
        <v>45259.419664351852</v>
      </c>
      <c r="E109" s="5" t="s">
        <v>330</v>
      </c>
      <c r="J109" s="5" t="s">
        <v>63</v>
      </c>
      <c r="K109" s="5" t="s">
        <v>167</v>
      </c>
      <c r="L109" s="5" t="s">
        <v>11</v>
      </c>
      <c r="M109" s="5" t="s">
        <v>168</v>
      </c>
      <c r="N109" s="5" t="s">
        <v>201</v>
      </c>
    </row>
    <row r="110" spans="1:125" x14ac:dyDescent="0.2">
      <c r="A110" s="5">
        <v>118480745696</v>
      </c>
      <c r="B110" s="5">
        <v>453190696</v>
      </c>
      <c r="C110" s="6">
        <v>45258.978958333333</v>
      </c>
      <c r="D110" s="6">
        <v>45258.980023148149</v>
      </c>
      <c r="E110" s="5" t="s">
        <v>331</v>
      </c>
      <c r="J110" s="5" t="s">
        <v>63</v>
      </c>
      <c r="K110" s="5" t="s">
        <v>217</v>
      </c>
      <c r="L110" s="5" t="s">
        <v>11</v>
      </c>
      <c r="M110" s="5" t="s">
        <v>168</v>
      </c>
      <c r="N110" s="5" t="s">
        <v>201</v>
      </c>
      <c r="O110" s="5" t="s">
        <v>177</v>
      </c>
      <c r="P110" s="5" t="s">
        <v>85</v>
      </c>
      <c r="T110" s="5" t="s">
        <v>69</v>
      </c>
      <c r="Y110" s="5" t="s">
        <v>74</v>
      </c>
      <c r="Z110" s="5" t="s">
        <v>254</v>
      </c>
      <c r="AH110" s="5" t="s">
        <v>81</v>
      </c>
      <c r="AI110" s="5" t="s">
        <v>82</v>
      </c>
      <c r="AJ110" s="5" t="s">
        <v>83</v>
      </c>
      <c r="AN110" s="5" t="s">
        <v>86</v>
      </c>
      <c r="AP110" s="5" t="s">
        <v>88</v>
      </c>
      <c r="AR110" s="5" t="s">
        <v>90</v>
      </c>
      <c r="AT110" s="5" t="s">
        <v>92</v>
      </c>
      <c r="AV110" s="5" t="s">
        <v>85</v>
      </c>
      <c r="AY110" s="5" t="s">
        <v>95</v>
      </c>
      <c r="BA110" s="5" t="s">
        <v>97</v>
      </c>
      <c r="BD110" s="5" t="s">
        <v>86</v>
      </c>
      <c r="BF110" s="5" t="s">
        <v>100</v>
      </c>
    </row>
    <row r="111" spans="1:125" x14ac:dyDescent="0.2">
      <c r="A111" s="5">
        <v>118480468016</v>
      </c>
      <c r="B111" s="5">
        <v>453190696</v>
      </c>
      <c r="C111" s="6">
        <v>45258.641851851855</v>
      </c>
      <c r="D111" s="6">
        <v>45258.642789351848</v>
      </c>
      <c r="E111" s="5" t="s">
        <v>332</v>
      </c>
      <c r="J111" s="5" t="s">
        <v>63</v>
      </c>
      <c r="K111" s="5" t="s">
        <v>217</v>
      </c>
      <c r="L111" s="5" t="s">
        <v>10</v>
      </c>
      <c r="M111" s="5" t="s">
        <v>164</v>
      </c>
      <c r="N111" s="5" t="s">
        <v>169</v>
      </c>
      <c r="O111" s="5" t="s">
        <v>173</v>
      </c>
      <c r="P111" s="5" t="s">
        <v>86</v>
      </c>
      <c r="X111" s="5" t="s">
        <v>73</v>
      </c>
      <c r="Z111" s="5" t="s">
        <v>254</v>
      </c>
      <c r="AH111" s="5" t="s">
        <v>81</v>
      </c>
    </row>
    <row r="112" spans="1:125" x14ac:dyDescent="0.2">
      <c r="A112" s="5">
        <v>118480389153</v>
      </c>
      <c r="B112" s="5">
        <v>453190696</v>
      </c>
      <c r="C112" s="6">
        <v>45258.562638888892</v>
      </c>
      <c r="D112" s="6">
        <v>45258.581412037034</v>
      </c>
      <c r="E112" s="5" t="s">
        <v>333</v>
      </c>
      <c r="J112" s="5" t="s">
        <v>63</v>
      </c>
      <c r="K112" s="5" t="s">
        <v>171</v>
      </c>
      <c r="L112" s="5" t="s">
        <v>11</v>
      </c>
      <c r="M112" s="5" t="s">
        <v>168</v>
      </c>
      <c r="N112" s="5" t="s">
        <v>201</v>
      </c>
      <c r="O112" s="5" t="s">
        <v>189</v>
      </c>
      <c r="P112" s="5" t="s">
        <v>85</v>
      </c>
      <c r="R112" s="5" t="s">
        <v>67</v>
      </c>
      <c r="V112" s="5" t="s">
        <v>71</v>
      </c>
      <c r="X112" s="5" t="s">
        <v>73</v>
      </c>
      <c r="Z112" s="5" t="s">
        <v>174</v>
      </c>
      <c r="AA112" s="5" t="s">
        <v>75</v>
      </c>
      <c r="AC112" s="5" t="s">
        <v>77</v>
      </c>
      <c r="AM112" s="5" t="s">
        <v>85</v>
      </c>
      <c r="AO112" s="5" t="s">
        <v>87</v>
      </c>
      <c r="AR112" s="5" t="s">
        <v>90</v>
      </c>
      <c r="AT112" s="5" t="s">
        <v>92</v>
      </c>
      <c r="AV112" s="5" t="s">
        <v>85</v>
      </c>
      <c r="AX112" s="5" t="s">
        <v>94</v>
      </c>
      <c r="BA112" s="5" t="s">
        <v>97</v>
      </c>
      <c r="BD112" s="5" t="s">
        <v>86</v>
      </c>
      <c r="BE112" s="5" t="s">
        <v>99</v>
      </c>
      <c r="BI112" s="5" t="s">
        <v>103</v>
      </c>
      <c r="BL112" s="5" t="s">
        <v>106</v>
      </c>
      <c r="BN112" s="5" t="s">
        <v>108</v>
      </c>
      <c r="BU112" s="5" t="s">
        <v>115</v>
      </c>
      <c r="BW112" s="5" t="s">
        <v>117</v>
      </c>
      <c r="CF112" s="5" t="s">
        <v>125</v>
      </c>
      <c r="CH112" s="5" t="s">
        <v>127</v>
      </c>
      <c r="CL112" s="5" t="s">
        <v>187</v>
      </c>
      <c r="CO112" s="5" t="s">
        <v>132</v>
      </c>
      <c r="CV112" s="5" t="s">
        <v>139</v>
      </c>
      <c r="CW112" s="5" t="s">
        <v>140</v>
      </c>
      <c r="CX112" s="5" t="s">
        <v>141</v>
      </c>
      <c r="DA112" s="5" t="s">
        <v>143</v>
      </c>
      <c r="DD112" s="5" t="s">
        <v>86</v>
      </c>
      <c r="DG112" s="5" t="s">
        <v>148</v>
      </c>
      <c r="DL112" s="5" t="s">
        <v>153</v>
      </c>
      <c r="DR112" s="5" t="s">
        <v>159</v>
      </c>
      <c r="DU112" s="5">
        <v>9</v>
      </c>
    </row>
    <row r="113" spans="1:125" x14ac:dyDescent="0.2">
      <c r="A113" s="5">
        <v>118480369306</v>
      </c>
      <c r="B113" s="5">
        <v>453190696</v>
      </c>
      <c r="C113" s="6">
        <v>45258.562962962962</v>
      </c>
      <c r="D113" s="6">
        <v>45258.567835648151</v>
      </c>
      <c r="E113" s="5" t="s">
        <v>334</v>
      </c>
      <c r="J113" s="5" t="s">
        <v>63</v>
      </c>
      <c r="K113" s="5" t="s">
        <v>171</v>
      </c>
      <c r="L113" s="5" t="s">
        <v>11</v>
      </c>
      <c r="M113" s="5" t="s">
        <v>168</v>
      </c>
      <c r="N113" s="5" t="s">
        <v>201</v>
      </c>
      <c r="O113" s="5" t="s">
        <v>189</v>
      </c>
      <c r="P113" s="5" t="s">
        <v>85</v>
      </c>
      <c r="V113" s="5" t="s">
        <v>71</v>
      </c>
      <c r="X113" s="5" t="s">
        <v>73</v>
      </c>
      <c r="Z113" s="5" t="s">
        <v>174</v>
      </c>
      <c r="AA113" s="5" t="s">
        <v>75</v>
      </c>
      <c r="AM113" s="5" t="s">
        <v>85</v>
      </c>
      <c r="AO113" s="5" t="s">
        <v>87</v>
      </c>
      <c r="AR113" s="5" t="s">
        <v>90</v>
      </c>
      <c r="AT113" s="5" t="s">
        <v>92</v>
      </c>
      <c r="AV113" s="5" t="s">
        <v>85</v>
      </c>
      <c r="AX113" s="5" t="s">
        <v>94</v>
      </c>
      <c r="BA113" s="5" t="s">
        <v>97</v>
      </c>
      <c r="BD113" s="5" t="s">
        <v>86</v>
      </c>
      <c r="BE113" s="5" t="s">
        <v>99</v>
      </c>
      <c r="BI113" s="5" t="s">
        <v>103</v>
      </c>
      <c r="BL113" s="5" t="s">
        <v>106</v>
      </c>
      <c r="BO113" s="5" t="s">
        <v>109</v>
      </c>
      <c r="BU113" s="5" t="s">
        <v>115</v>
      </c>
      <c r="BW113" s="5" t="s">
        <v>117</v>
      </c>
      <c r="CF113" s="5" t="s">
        <v>125</v>
      </c>
      <c r="CH113" s="5" t="s">
        <v>127</v>
      </c>
      <c r="CI113" s="5" t="s">
        <v>128</v>
      </c>
      <c r="CL113" s="5" t="s">
        <v>187</v>
      </c>
      <c r="CO113" s="5" t="s">
        <v>132</v>
      </c>
      <c r="CW113" s="5" t="s">
        <v>140</v>
      </c>
      <c r="DA113" s="5" t="s">
        <v>143</v>
      </c>
      <c r="DD113" s="5" t="s">
        <v>86</v>
      </c>
      <c r="DG113" s="5" t="s">
        <v>148</v>
      </c>
      <c r="DM113" s="5" t="s">
        <v>154</v>
      </c>
      <c r="DS113" s="5" t="s">
        <v>160</v>
      </c>
      <c r="DU113" s="5">
        <v>9</v>
      </c>
    </row>
    <row r="114" spans="1:125" x14ac:dyDescent="0.2">
      <c r="A114" s="5">
        <v>118480195639</v>
      </c>
      <c r="B114" s="5">
        <v>453190696</v>
      </c>
      <c r="C114" s="6">
        <v>45258.439942129633</v>
      </c>
      <c r="D114" s="6">
        <v>45258.443715277775</v>
      </c>
      <c r="E114" s="5" t="s">
        <v>335</v>
      </c>
      <c r="J114" s="5" t="s">
        <v>63</v>
      </c>
      <c r="K114" s="5" t="s">
        <v>171</v>
      </c>
      <c r="L114" s="5" t="s">
        <v>11</v>
      </c>
      <c r="M114" s="5" t="s">
        <v>168</v>
      </c>
      <c r="N114" s="5" t="s">
        <v>201</v>
      </c>
      <c r="O114" s="5" t="s">
        <v>189</v>
      </c>
      <c r="P114" s="5" t="s">
        <v>86</v>
      </c>
      <c r="X114" s="5" t="s">
        <v>73</v>
      </c>
      <c r="Z114" s="5" t="s">
        <v>174</v>
      </c>
      <c r="AA114" s="5" t="s">
        <v>75</v>
      </c>
      <c r="AC114" s="5" t="s">
        <v>77</v>
      </c>
      <c r="AM114" s="5" t="s">
        <v>85</v>
      </c>
      <c r="AO114" s="5" t="s">
        <v>87</v>
      </c>
      <c r="AR114" s="5" t="s">
        <v>90</v>
      </c>
      <c r="AT114" s="5" t="s">
        <v>92</v>
      </c>
      <c r="AV114" s="5" t="s">
        <v>85</v>
      </c>
      <c r="AX114" s="5" t="s">
        <v>94</v>
      </c>
      <c r="BA114" s="5" t="s">
        <v>97</v>
      </c>
      <c r="BD114" s="5" t="s">
        <v>86</v>
      </c>
      <c r="BE114" s="5" t="s">
        <v>99</v>
      </c>
      <c r="BH114" s="5" t="s">
        <v>102</v>
      </c>
      <c r="BL114" s="5" t="s">
        <v>106</v>
      </c>
      <c r="BO114" s="5" t="s">
        <v>109</v>
      </c>
      <c r="BU114" s="5" t="s">
        <v>115</v>
      </c>
      <c r="BW114" s="5" t="s">
        <v>117</v>
      </c>
      <c r="CF114" s="5" t="s">
        <v>125</v>
      </c>
      <c r="CH114" s="5" t="s">
        <v>127</v>
      </c>
      <c r="CL114" s="5" t="s">
        <v>187</v>
      </c>
      <c r="CO114" s="5" t="s">
        <v>132</v>
      </c>
      <c r="CP114" s="5" t="s">
        <v>133</v>
      </c>
      <c r="CT114" s="5" t="s">
        <v>137</v>
      </c>
      <c r="DA114" s="5" t="s">
        <v>143</v>
      </c>
      <c r="DD114" s="5" t="s">
        <v>86</v>
      </c>
      <c r="DH114" s="5" t="s">
        <v>149</v>
      </c>
      <c r="DL114" s="5" t="s">
        <v>153</v>
      </c>
      <c r="DR114" s="5" t="s">
        <v>159</v>
      </c>
      <c r="DU114" s="5" t="s">
        <v>190</v>
      </c>
    </row>
    <row r="115" spans="1:125" x14ac:dyDescent="0.2">
      <c r="A115" s="5">
        <v>118480156193</v>
      </c>
      <c r="B115" s="5">
        <v>453190696</v>
      </c>
      <c r="C115" s="6">
        <v>45258.414849537039</v>
      </c>
      <c r="D115" s="6">
        <v>45258.422777777778</v>
      </c>
      <c r="E115" s="5" t="s">
        <v>336</v>
      </c>
      <c r="J115" s="5" t="s">
        <v>63</v>
      </c>
      <c r="K115" s="5" t="s">
        <v>171</v>
      </c>
      <c r="L115" s="5" t="s">
        <v>11</v>
      </c>
      <c r="M115" s="5" t="s">
        <v>168</v>
      </c>
      <c r="N115" s="5" t="s">
        <v>172</v>
      </c>
      <c r="O115" s="5" t="s">
        <v>189</v>
      </c>
      <c r="P115" s="5" t="s">
        <v>86</v>
      </c>
      <c r="X115" s="5" t="s">
        <v>73</v>
      </c>
      <c r="Z115" s="5" t="s">
        <v>174</v>
      </c>
      <c r="AA115" s="5" t="s">
        <v>75</v>
      </c>
      <c r="AB115" s="5" t="s">
        <v>76</v>
      </c>
      <c r="AC115" s="5" t="s">
        <v>77</v>
      </c>
      <c r="AM115" s="5" t="s">
        <v>85</v>
      </c>
      <c r="AO115" s="5" t="s">
        <v>87</v>
      </c>
      <c r="AR115" s="5" t="s">
        <v>90</v>
      </c>
      <c r="AT115" s="5" t="s">
        <v>92</v>
      </c>
      <c r="AV115" s="5" t="s">
        <v>85</v>
      </c>
      <c r="AX115" s="5" t="s">
        <v>94</v>
      </c>
      <c r="BA115" s="5" t="s">
        <v>97</v>
      </c>
      <c r="BD115" s="5" t="s">
        <v>86</v>
      </c>
      <c r="BE115" s="5" t="s">
        <v>99</v>
      </c>
      <c r="BI115" s="5" t="s">
        <v>103</v>
      </c>
      <c r="BK115" s="5" t="s">
        <v>105</v>
      </c>
      <c r="BN115" s="5" t="s">
        <v>108</v>
      </c>
      <c r="BU115" s="5" t="s">
        <v>115</v>
      </c>
      <c r="BW115" s="5" t="s">
        <v>117</v>
      </c>
      <c r="CF115" s="5" t="s">
        <v>125</v>
      </c>
      <c r="CG115" s="5" t="s">
        <v>126</v>
      </c>
      <c r="CL115" s="5" t="s">
        <v>187</v>
      </c>
      <c r="CO115" s="5" t="s">
        <v>132</v>
      </c>
      <c r="CP115" s="5" t="s">
        <v>133</v>
      </c>
      <c r="DA115" s="5" t="s">
        <v>143</v>
      </c>
      <c r="DD115" s="5" t="s">
        <v>86</v>
      </c>
      <c r="DG115" s="5" t="s">
        <v>148</v>
      </c>
      <c r="DL115" s="5" t="s">
        <v>153</v>
      </c>
      <c r="DR115" s="5" t="s">
        <v>159</v>
      </c>
      <c r="DU115" s="5" t="s">
        <v>193</v>
      </c>
    </row>
    <row r="116" spans="1:125" x14ac:dyDescent="0.2">
      <c r="A116" s="5">
        <v>118480156970</v>
      </c>
      <c r="B116" s="5">
        <v>453190696</v>
      </c>
      <c r="C116" s="6">
        <v>45258.415185185186</v>
      </c>
      <c r="D116" s="6">
        <v>45258.416168981479</v>
      </c>
      <c r="E116" s="5" t="s">
        <v>337</v>
      </c>
      <c r="J116" s="5" t="s">
        <v>63</v>
      </c>
      <c r="K116" s="5" t="s">
        <v>171</v>
      </c>
      <c r="L116" s="5" t="s">
        <v>338</v>
      </c>
      <c r="M116" s="5" t="s">
        <v>168</v>
      </c>
      <c r="N116" s="5" t="s">
        <v>201</v>
      </c>
    </row>
    <row r="117" spans="1:125" x14ac:dyDescent="0.2">
      <c r="A117" s="5">
        <v>118479406748</v>
      </c>
      <c r="B117" s="5">
        <v>453190696</v>
      </c>
      <c r="C117" s="6">
        <v>45257.532361111109</v>
      </c>
      <c r="D117" s="6">
        <v>45257.536863425928</v>
      </c>
      <c r="E117" s="5" t="s">
        <v>339</v>
      </c>
      <c r="J117" s="5" t="s">
        <v>63</v>
      </c>
      <c r="K117" s="5" t="s">
        <v>171</v>
      </c>
      <c r="L117" s="5" t="s">
        <v>11</v>
      </c>
      <c r="M117" s="5" t="s">
        <v>168</v>
      </c>
      <c r="N117" s="5" t="s">
        <v>172</v>
      </c>
      <c r="O117" s="5" t="s">
        <v>189</v>
      </c>
      <c r="P117" s="5" t="s">
        <v>85</v>
      </c>
      <c r="T117" s="5" t="s">
        <v>69</v>
      </c>
      <c r="X117" s="5" t="s">
        <v>73</v>
      </c>
      <c r="Z117" s="5" t="s">
        <v>174</v>
      </c>
      <c r="AA117" s="5" t="s">
        <v>75</v>
      </c>
      <c r="AN117" s="5" t="s">
        <v>86</v>
      </c>
      <c r="AO117" s="5" t="s">
        <v>87</v>
      </c>
      <c r="AR117" s="5" t="s">
        <v>90</v>
      </c>
      <c r="AT117" s="5" t="s">
        <v>92</v>
      </c>
      <c r="AV117" s="5" t="s">
        <v>85</v>
      </c>
      <c r="AX117" s="5" t="s">
        <v>94</v>
      </c>
      <c r="BA117" s="5" t="s">
        <v>97</v>
      </c>
      <c r="BD117" s="5" t="s">
        <v>86</v>
      </c>
      <c r="BE117" s="5" t="s">
        <v>99</v>
      </c>
      <c r="BI117" s="5" t="s">
        <v>103</v>
      </c>
      <c r="BM117" s="5" t="s">
        <v>107</v>
      </c>
      <c r="BN117" s="5" t="s">
        <v>108</v>
      </c>
      <c r="BT117" s="5" t="s">
        <v>114</v>
      </c>
      <c r="BW117" s="5" t="s">
        <v>117</v>
      </c>
      <c r="CF117" s="5" t="s">
        <v>125</v>
      </c>
      <c r="CG117" s="5" t="s">
        <v>126</v>
      </c>
      <c r="CH117" s="5" t="s">
        <v>127</v>
      </c>
      <c r="CI117" s="5" t="s">
        <v>128</v>
      </c>
      <c r="CJ117" s="5" t="s">
        <v>129</v>
      </c>
      <c r="CL117" s="5" t="s">
        <v>187</v>
      </c>
      <c r="CO117" s="5" t="s">
        <v>132</v>
      </c>
      <c r="CS117" s="5" t="s">
        <v>136</v>
      </c>
      <c r="CW117" s="5" t="s">
        <v>140</v>
      </c>
      <c r="DA117" s="5" t="s">
        <v>143</v>
      </c>
      <c r="DD117" s="5" t="s">
        <v>86</v>
      </c>
      <c r="DG117" s="5" t="s">
        <v>148</v>
      </c>
      <c r="DM117" s="5" t="s">
        <v>154</v>
      </c>
      <c r="DS117" s="5" t="s">
        <v>160</v>
      </c>
      <c r="DU117" s="5" t="s">
        <v>190</v>
      </c>
    </row>
    <row r="118" spans="1:125" x14ac:dyDescent="0.2">
      <c r="A118" s="5">
        <v>118478737060</v>
      </c>
      <c r="B118" s="5">
        <v>453190696</v>
      </c>
      <c r="C118" s="6">
        <v>45256.581354166665</v>
      </c>
      <c r="D118" s="6">
        <v>45256.58221064815</v>
      </c>
      <c r="E118" s="5" t="s">
        <v>340</v>
      </c>
      <c r="J118" s="5" t="s">
        <v>63</v>
      </c>
      <c r="K118" s="5" t="s">
        <v>163</v>
      </c>
      <c r="L118" s="5" t="s">
        <v>12</v>
      </c>
      <c r="M118" s="5" t="s">
        <v>164</v>
      </c>
      <c r="N118" s="5" t="s">
        <v>201</v>
      </c>
    </row>
    <row r="119" spans="1:125" x14ac:dyDescent="0.2">
      <c r="A119" s="5">
        <v>118478698731</v>
      </c>
      <c r="B119" s="5">
        <v>453190696</v>
      </c>
      <c r="C119" s="6">
        <v>45256.484502314815</v>
      </c>
      <c r="D119" s="6">
        <v>45256.485011574077</v>
      </c>
      <c r="E119" s="5" t="s">
        <v>341</v>
      </c>
      <c r="J119" s="5" t="s">
        <v>64</v>
      </c>
    </row>
    <row r="120" spans="1:125" x14ac:dyDescent="0.2">
      <c r="A120" s="5">
        <v>118477988485</v>
      </c>
      <c r="B120" s="5">
        <v>453190696</v>
      </c>
      <c r="C120" s="6">
        <v>45254.545810185184</v>
      </c>
      <c r="D120" s="6">
        <v>45254.548576388886</v>
      </c>
      <c r="E120" s="5" t="s">
        <v>342</v>
      </c>
      <c r="J120" s="5" t="s">
        <v>63</v>
      </c>
      <c r="K120" s="5" t="s">
        <v>171</v>
      </c>
      <c r="L120" s="5" t="s">
        <v>10</v>
      </c>
      <c r="M120" s="5" t="s">
        <v>168</v>
      </c>
      <c r="N120" s="5" t="s">
        <v>201</v>
      </c>
      <c r="O120" s="5" t="s">
        <v>177</v>
      </c>
      <c r="P120" s="5" t="s">
        <v>86</v>
      </c>
      <c r="Y120" s="5" t="s">
        <v>74</v>
      </c>
      <c r="Z120" s="5" t="s">
        <v>174</v>
      </c>
      <c r="AB120" s="5" t="s">
        <v>76</v>
      </c>
      <c r="AC120" s="5" t="s">
        <v>77</v>
      </c>
      <c r="AE120" s="5" t="s">
        <v>79</v>
      </c>
      <c r="AN120" s="5" t="s">
        <v>86</v>
      </c>
      <c r="AQ120" s="5" t="s">
        <v>89</v>
      </c>
      <c r="AS120" s="5" t="s">
        <v>91</v>
      </c>
      <c r="AU120" s="5" t="s">
        <v>93</v>
      </c>
      <c r="AV120" s="5" t="s">
        <v>85</v>
      </c>
      <c r="AY120" s="5" t="s">
        <v>95</v>
      </c>
      <c r="BB120" s="5" t="s">
        <v>98</v>
      </c>
      <c r="BD120" s="5" t="s">
        <v>86</v>
      </c>
      <c r="BG120" s="5" t="s">
        <v>101</v>
      </c>
      <c r="BI120" s="5" t="s">
        <v>103</v>
      </c>
      <c r="BM120" s="5" t="s">
        <v>107</v>
      </c>
      <c r="BR120" s="5" t="s">
        <v>112</v>
      </c>
      <c r="BV120" s="5" t="s">
        <v>116</v>
      </c>
      <c r="BY120" s="5" t="s">
        <v>119</v>
      </c>
      <c r="BZ120" s="5" t="s">
        <v>120</v>
      </c>
      <c r="CE120" s="5" t="s">
        <v>343</v>
      </c>
      <c r="CL120" s="5" t="s">
        <v>192</v>
      </c>
      <c r="CM120" s="5" t="s">
        <v>130</v>
      </c>
      <c r="CQ120" s="5" t="s">
        <v>134</v>
      </c>
      <c r="CS120" s="5" t="s">
        <v>136</v>
      </c>
      <c r="CT120" s="5" t="s">
        <v>137</v>
      </c>
      <c r="DA120" s="5" t="s">
        <v>143</v>
      </c>
      <c r="DD120" s="5" t="s">
        <v>86</v>
      </c>
      <c r="DF120" s="5" t="s">
        <v>147</v>
      </c>
      <c r="DM120" s="5" t="s">
        <v>154</v>
      </c>
      <c r="DR120" s="5" t="s">
        <v>159</v>
      </c>
      <c r="DU120" s="5" t="s">
        <v>193</v>
      </c>
    </row>
    <row r="121" spans="1:125" x14ac:dyDescent="0.2">
      <c r="A121" s="5">
        <v>118477913486</v>
      </c>
      <c r="B121" s="5">
        <v>453190696</v>
      </c>
      <c r="C121" s="6">
        <v>45254.45212962963</v>
      </c>
      <c r="D121" s="6">
        <v>45254.452523148146</v>
      </c>
      <c r="E121" s="5" t="s">
        <v>344</v>
      </c>
      <c r="J121" s="5" t="s">
        <v>63</v>
      </c>
      <c r="K121" s="5" t="s">
        <v>224</v>
      </c>
      <c r="L121" s="5" t="s">
        <v>10</v>
      </c>
      <c r="M121" s="5" t="s">
        <v>168</v>
      </c>
      <c r="N121" s="5" t="s">
        <v>172</v>
      </c>
    </row>
    <row r="122" spans="1:125" x14ac:dyDescent="0.2">
      <c r="A122" s="5">
        <v>118477561132</v>
      </c>
      <c r="B122" s="5">
        <v>453190696</v>
      </c>
      <c r="C122" s="6">
        <v>45253.937314814815</v>
      </c>
      <c r="D122" s="6">
        <v>45253.937615740739</v>
      </c>
      <c r="E122" s="5" t="s">
        <v>345</v>
      </c>
      <c r="J122" s="5" t="s">
        <v>63</v>
      </c>
    </row>
    <row r="123" spans="1:125" x14ac:dyDescent="0.2">
      <c r="A123" s="5">
        <v>118477341803</v>
      </c>
      <c r="B123" s="5">
        <v>453190696</v>
      </c>
      <c r="C123" s="6">
        <v>45253.522997685184</v>
      </c>
      <c r="D123" s="6">
        <v>45253.528726851851</v>
      </c>
      <c r="E123" s="5" t="s">
        <v>346</v>
      </c>
      <c r="J123" s="5" t="s">
        <v>63</v>
      </c>
      <c r="K123" s="5" t="s">
        <v>171</v>
      </c>
      <c r="L123" s="5" t="s">
        <v>11</v>
      </c>
      <c r="M123" s="5" t="s">
        <v>168</v>
      </c>
      <c r="N123" s="5" t="s">
        <v>172</v>
      </c>
      <c r="O123" s="5" t="s">
        <v>189</v>
      </c>
      <c r="P123" s="5" t="s">
        <v>86</v>
      </c>
      <c r="X123" s="5" t="s">
        <v>73</v>
      </c>
      <c r="Z123" s="5" t="s">
        <v>174</v>
      </c>
      <c r="AC123" s="5" t="s">
        <v>77</v>
      </c>
      <c r="AM123" s="5" t="s">
        <v>85</v>
      </c>
      <c r="AO123" s="5" t="s">
        <v>87</v>
      </c>
      <c r="AR123" s="5" t="s">
        <v>90</v>
      </c>
      <c r="AT123" s="5" t="s">
        <v>92</v>
      </c>
      <c r="AV123" s="5" t="s">
        <v>85</v>
      </c>
      <c r="AX123" s="5" t="s">
        <v>94</v>
      </c>
      <c r="BA123" s="5" t="s">
        <v>97</v>
      </c>
      <c r="BC123" s="5" t="s">
        <v>85</v>
      </c>
      <c r="BI123" s="5" t="s">
        <v>103</v>
      </c>
      <c r="BL123" s="5" t="s">
        <v>106</v>
      </c>
      <c r="BN123" s="5" t="s">
        <v>108</v>
      </c>
      <c r="BT123" s="5" t="s">
        <v>114</v>
      </c>
      <c r="BW123" s="5" t="s">
        <v>117</v>
      </c>
      <c r="CF123" s="5" t="s">
        <v>125</v>
      </c>
      <c r="CG123" s="5" t="s">
        <v>126</v>
      </c>
      <c r="CJ123" s="5" t="s">
        <v>129</v>
      </c>
      <c r="CK123" s="5" t="s">
        <v>347</v>
      </c>
      <c r="CL123" s="5" t="s">
        <v>187</v>
      </c>
      <c r="CO123" s="5" t="s">
        <v>132</v>
      </c>
      <c r="CX123" s="5" t="s">
        <v>141</v>
      </c>
      <c r="DA123" s="5" t="s">
        <v>143</v>
      </c>
      <c r="DD123" s="5" t="s">
        <v>86</v>
      </c>
      <c r="DH123" s="5" t="s">
        <v>149</v>
      </c>
      <c r="DM123" s="5" t="s">
        <v>154</v>
      </c>
      <c r="DS123" s="5" t="s">
        <v>160</v>
      </c>
      <c r="DU123" s="5">
        <v>9</v>
      </c>
    </row>
    <row r="124" spans="1:125" x14ac:dyDescent="0.2">
      <c r="A124" s="5">
        <v>118477323873</v>
      </c>
      <c r="B124" s="5">
        <v>453190696</v>
      </c>
      <c r="C124" s="6">
        <v>45253.49863425926</v>
      </c>
      <c r="D124" s="6">
        <v>45253.502106481479</v>
      </c>
      <c r="E124" s="5" t="s">
        <v>348</v>
      </c>
      <c r="J124" s="5" t="s">
        <v>63</v>
      </c>
      <c r="K124" s="5" t="s">
        <v>236</v>
      </c>
      <c r="L124" s="5" t="s">
        <v>10</v>
      </c>
      <c r="M124" s="5" t="s">
        <v>164</v>
      </c>
      <c r="N124" s="5" t="s">
        <v>172</v>
      </c>
      <c r="O124" s="5" t="s">
        <v>177</v>
      </c>
      <c r="P124" s="5" t="s">
        <v>85</v>
      </c>
      <c r="R124" s="5" t="s">
        <v>67</v>
      </c>
      <c r="X124" s="5" t="s">
        <v>73</v>
      </c>
      <c r="Z124" s="5" t="s">
        <v>174</v>
      </c>
      <c r="AA124" s="5" t="s">
        <v>75</v>
      </c>
      <c r="AC124" s="5" t="s">
        <v>77</v>
      </c>
      <c r="AM124" s="5" t="s">
        <v>85</v>
      </c>
      <c r="AP124" s="5" t="s">
        <v>88</v>
      </c>
      <c r="AR124" s="5" t="s">
        <v>90</v>
      </c>
      <c r="AT124" s="5" t="s">
        <v>92</v>
      </c>
      <c r="AV124" s="5" t="s">
        <v>85</v>
      </c>
      <c r="AX124" s="5" t="s">
        <v>94</v>
      </c>
      <c r="BA124" s="5" t="s">
        <v>97</v>
      </c>
      <c r="BD124" s="5" t="s">
        <v>86</v>
      </c>
      <c r="BF124" s="5" t="s">
        <v>100</v>
      </c>
      <c r="BI124" s="5" t="s">
        <v>103</v>
      </c>
      <c r="BL124" s="5" t="s">
        <v>106</v>
      </c>
      <c r="BQ124" s="5" t="s">
        <v>111</v>
      </c>
      <c r="BV124" s="5" t="s">
        <v>116</v>
      </c>
      <c r="BW124" s="5" t="s">
        <v>117</v>
      </c>
      <c r="CJ124" s="5" t="s">
        <v>129</v>
      </c>
    </row>
    <row r="125" spans="1:125" x14ac:dyDescent="0.2">
      <c r="A125" s="5">
        <v>118477277223</v>
      </c>
      <c r="B125" s="5">
        <v>453190696</v>
      </c>
      <c r="C125" s="6">
        <v>45253.442858796298</v>
      </c>
      <c r="D125" s="6">
        <v>45253.447592592594</v>
      </c>
      <c r="E125" s="5" t="s">
        <v>310</v>
      </c>
      <c r="J125" s="5" t="s">
        <v>63</v>
      </c>
      <c r="K125" s="5" t="s">
        <v>171</v>
      </c>
      <c r="L125" s="5" t="s">
        <v>11</v>
      </c>
      <c r="M125" s="5" t="s">
        <v>168</v>
      </c>
      <c r="N125" s="5" t="s">
        <v>172</v>
      </c>
      <c r="O125" s="5" t="s">
        <v>189</v>
      </c>
      <c r="P125" s="5" t="s">
        <v>86</v>
      </c>
      <c r="X125" s="5" t="s">
        <v>73</v>
      </c>
      <c r="Z125" s="5" t="s">
        <v>174</v>
      </c>
      <c r="AA125" s="5" t="s">
        <v>75</v>
      </c>
      <c r="AC125" s="5" t="s">
        <v>77</v>
      </c>
      <c r="AM125" s="5" t="s">
        <v>85</v>
      </c>
      <c r="AO125" s="5" t="s">
        <v>87</v>
      </c>
      <c r="AR125" s="5" t="s">
        <v>90</v>
      </c>
      <c r="AT125" s="5" t="s">
        <v>92</v>
      </c>
      <c r="AV125" s="5" t="s">
        <v>85</v>
      </c>
      <c r="AX125" s="5" t="s">
        <v>94</v>
      </c>
      <c r="BA125" s="5" t="s">
        <v>97</v>
      </c>
      <c r="BD125" s="5" t="s">
        <v>86</v>
      </c>
      <c r="BE125" s="5" t="s">
        <v>99</v>
      </c>
      <c r="BH125" s="5" t="s">
        <v>102</v>
      </c>
      <c r="BK125" s="5" t="s">
        <v>105</v>
      </c>
      <c r="BN125" s="5" t="s">
        <v>108</v>
      </c>
      <c r="BT125" s="5" t="s">
        <v>114</v>
      </c>
      <c r="BW125" s="5" t="s">
        <v>117</v>
      </c>
      <c r="CF125" s="5" t="s">
        <v>125</v>
      </c>
      <c r="CL125" s="5" t="s">
        <v>187</v>
      </c>
      <c r="CO125" s="5" t="s">
        <v>132</v>
      </c>
      <c r="CP125" s="5" t="s">
        <v>133</v>
      </c>
      <c r="DA125" s="5" t="s">
        <v>143</v>
      </c>
      <c r="DD125" s="5" t="s">
        <v>86</v>
      </c>
      <c r="DG125" s="5" t="s">
        <v>148</v>
      </c>
      <c r="DL125" s="5" t="s">
        <v>153</v>
      </c>
      <c r="DQ125" s="5" t="s">
        <v>158</v>
      </c>
      <c r="DU125" s="5" t="s">
        <v>190</v>
      </c>
    </row>
    <row r="126" spans="1:125" x14ac:dyDescent="0.2">
      <c r="A126" s="5">
        <v>118477243139</v>
      </c>
      <c r="B126" s="5">
        <v>453190696</v>
      </c>
      <c r="C126" s="6">
        <v>45253.404479166667</v>
      </c>
      <c r="D126" s="6">
        <v>45253.408819444441</v>
      </c>
      <c r="E126" s="5" t="s">
        <v>349</v>
      </c>
      <c r="J126" s="5" t="s">
        <v>63</v>
      </c>
      <c r="K126" s="5" t="s">
        <v>171</v>
      </c>
      <c r="L126" s="5" t="s">
        <v>11</v>
      </c>
      <c r="M126" s="5" t="s">
        <v>164</v>
      </c>
      <c r="N126" s="5" t="s">
        <v>201</v>
      </c>
      <c r="O126" s="5" t="s">
        <v>189</v>
      </c>
      <c r="P126" s="5" t="s">
        <v>85</v>
      </c>
      <c r="Q126" s="5" t="s">
        <v>66</v>
      </c>
      <c r="X126" s="5" t="s">
        <v>73</v>
      </c>
      <c r="Z126" s="5" t="s">
        <v>174</v>
      </c>
      <c r="AA126" s="5" t="s">
        <v>75</v>
      </c>
      <c r="AM126" s="5" t="s">
        <v>85</v>
      </c>
      <c r="AO126" s="5" t="s">
        <v>87</v>
      </c>
      <c r="AR126" s="5" t="s">
        <v>90</v>
      </c>
      <c r="AT126" s="5" t="s">
        <v>92</v>
      </c>
      <c r="AV126" s="5" t="s">
        <v>85</v>
      </c>
      <c r="AX126" s="5" t="s">
        <v>94</v>
      </c>
      <c r="BA126" s="5" t="s">
        <v>97</v>
      </c>
      <c r="BC126" s="5" t="s">
        <v>85</v>
      </c>
      <c r="BH126" s="5" t="s">
        <v>102</v>
      </c>
      <c r="BL126" s="5" t="s">
        <v>106</v>
      </c>
      <c r="BN126" s="5" t="s">
        <v>108</v>
      </c>
      <c r="BT126" s="5" t="s">
        <v>114</v>
      </c>
      <c r="BW126" s="5" t="s">
        <v>117</v>
      </c>
      <c r="CF126" s="5" t="s">
        <v>125</v>
      </c>
      <c r="CL126" s="5" t="s">
        <v>187</v>
      </c>
      <c r="CO126" s="5" t="s">
        <v>132</v>
      </c>
      <c r="CP126" s="5" t="s">
        <v>133</v>
      </c>
      <c r="DA126" s="5" t="s">
        <v>143</v>
      </c>
      <c r="DD126" s="5" t="s">
        <v>86</v>
      </c>
      <c r="DG126" s="5" t="s">
        <v>148</v>
      </c>
      <c r="DL126" s="5" t="s">
        <v>153</v>
      </c>
      <c r="DR126" s="5" t="s">
        <v>159</v>
      </c>
      <c r="DU126" s="5" t="s">
        <v>190</v>
      </c>
    </row>
    <row r="127" spans="1:125" x14ac:dyDescent="0.2">
      <c r="A127" s="5">
        <v>118477170496</v>
      </c>
      <c r="B127" s="5">
        <v>453190696</v>
      </c>
      <c r="C127" s="6">
        <v>45253.319548611114</v>
      </c>
      <c r="D127" s="6">
        <v>45253.320787037039</v>
      </c>
      <c r="E127" s="5" t="s">
        <v>258</v>
      </c>
      <c r="J127" s="5" t="s">
        <v>63</v>
      </c>
      <c r="K127" s="5" t="s">
        <v>171</v>
      </c>
      <c r="L127" s="5" t="s">
        <v>11</v>
      </c>
      <c r="M127" s="5" t="s">
        <v>168</v>
      </c>
      <c r="N127" s="5" t="s">
        <v>201</v>
      </c>
      <c r="O127" s="5" t="s">
        <v>189</v>
      </c>
      <c r="P127" s="5" t="s">
        <v>85</v>
      </c>
    </row>
    <row r="128" spans="1:125" x14ac:dyDescent="0.2">
      <c r="A128" s="5">
        <v>118477169499</v>
      </c>
      <c r="B128" s="5">
        <v>453190696</v>
      </c>
      <c r="C128" s="6">
        <v>45253.318229166667</v>
      </c>
      <c r="D128" s="6">
        <v>45253.318796296298</v>
      </c>
      <c r="E128" s="5" t="s">
        <v>350</v>
      </c>
      <c r="J128" s="5" t="s">
        <v>63</v>
      </c>
      <c r="K128" s="5" t="s">
        <v>171</v>
      </c>
      <c r="L128" s="5" t="s">
        <v>11</v>
      </c>
      <c r="M128" s="5" t="s">
        <v>168</v>
      </c>
      <c r="N128" s="5" t="s">
        <v>201</v>
      </c>
    </row>
    <row r="129" spans="1:125" x14ac:dyDescent="0.2">
      <c r="A129" s="5">
        <v>118477166102</v>
      </c>
      <c r="B129" s="5">
        <v>453190696</v>
      </c>
      <c r="C129" s="6">
        <v>45253.312268518515</v>
      </c>
      <c r="D129" s="6">
        <v>45253.314375000002</v>
      </c>
      <c r="E129" s="5" t="s">
        <v>351</v>
      </c>
      <c r="J129" s="5" t="s">
        <v>64</v>
      </c>
    </row>
    <row r="130" spans="1:125" x14ac:dyDescent="0.2">
      <c r="A130" s="5">
        <v>118476603417</v>
      </c>
      <c r="B130" s="5">
        <v>453190696</v>
      </c>
      <c r="C130" s="6">
        <v>45252.532094907408</v>
      </c>
      <c r="D130" s="6">
        <v>45252.536608796298</v>
      </c>
      <c r="E130" s="5" t="s">
        <v>352</v>
      </c>
      <c r="J130" s="5" t="s">
        <v>63</v>
      </c>
      <c r="K130" s="5" t="s">
        <v>171</v>
      </c>
      <c r="L130" s="5" t="s">
        <v>11</v>
      </c>
      <c r="M130" s="5" t="s">
        <v>168</v>
      </c>
      <c r="N130" s="5" t="s">
        <v>172</v>
      </c>
      <c r="O130" s="5" t="s">
        <v>189</v>
      </c>
      <c r="P130" s="5" t="s">
        <v>86</v>
      </c>
      <c r="X130" s="5" t="s">
        <v>73</v>
      </c>
      <c r="Z130" s="5" t="s">
        <v>174</v>
      </c>
      <c r="AC130" s="5" t="s">
        <v>77</v>
      </c>
      <c r="AD130" s="5" t="s">
        <v>78</v>
      </c>
      <c r="AM130" s="5" t="s">
        <v>85</v>
      </c>
      <c r="AO130" s="5" t="s">
        <v>87</v>
      </c>
      <c r="AR130" s="5" t="s">
        <v>90</v>
      </c>
      <c r="AT130" s="5" t="s">
        <v>92</v>
      </c>
      <c r="AV130" s="5" t="s">
        <v>85</v>
      </c>
      <c r="AY130" s="5" t="s">
        <v>95</v>
      </c>
      <c r="BA130" s="5" t="s">
        <v>97</v>
      </c>
      <c r="BD130" s="5" t="s">
        <v>86</v>
      </c>
      <c r="BE130" s="5" t="s">
        <v>99</v>
      </c>
      <c r="BI130" s="5" t="s">
        <v>103</v>
      </c>
      <c r="BL130" s="5" t="s">
        <v>106</v>
      </c>
      <c r="BN130" s="5" t="s">
        <v>108</v>
      </c>
      <c r="BU130" s="5" t="s">
        <v>115</v>
      </c>
      <c r="BW130" s="5" t="s">
        <v>117</v>
      </c>
      <c r="CF130" s="5" t="s">
        <v>125</v>
      </c>
      <c r="CG130" s="5" t="s">
        <v>126</v>
      </c>
      <c r="CL130" s="5" t="s">
        <v>178</v>
      </c>
      <c r="CN130" s="5" t="s">
        <v>131</v>
      </c>
      <c r="CS130" s="5" t="s">
        <v>136</v>
      </c>
      <c r="CV130" s="5" t="s">
        <v>139</v>
      </c>
      <c r="CW130" s="5" t="s">
        <v>140</v>
      </c>
      <c r="CX130" s="5" t="s">
        <v>141</v>
      </c>
      <c r="CZ130" s="5" t="s">
        <v>353</v>
      </c>
      <c r="DA130" s="5" t="s">
        <v>143</v>
      </c>
      <c r="DD130" s="5" t="s">
        <v>86</v>
      </c>
      <c r="DG130" s="5" t="s">
        <v>148</v>
      </c>
      <c r="DL130" s="5" t="s">
        <v>153</v>
      </c>
      <c r="DR130" s="5" t="s">
        <v>159</v>
      </c>
      <c r="DU130" s="5" t="s">
        <v>183</v>
      </c>
    </row>
    <row r="131" spans="1:125" x14ac:dyDescent="0.2">
      <c r="A131" s="5">
        <v>118476507241</v>
      </c>
      <c r="B131" s="5">
        <v>453190696</v>
      </c>
      <c r="C131" s="6">
        <v>45252.440949074073</v>
      </c>
      <c r="D131" s="6">
        <v>45252.441412037035</v>
      </c>
      <c r="E131" s="5" t="s">
        <v>354</v>
      </c>
      <c r="J131" s="5" t="s">
        <v>63</v>
      </c>
      <c r="K131" s="5" t="s">
        <v>167</v>
      </c>
      <c r="L131" s="5" t="s">
        <v>11</v>
      </c>
      <c r="M131" s="5" t="s">
        <v>168</v>
      </c>
      <c r="N131" s="5" t="s">
        <v>201</v>
      </c>
    </row>
    <row r="132" spans="1:125" x14ac:dyDescent="0.2">
      <c r="A132" s="5">
        <v>118476499707</v>
      </c>
      <c r="B132" s="5">
        <v>453190696</v>
      </c>
      <c r="C132" s="6">
        <v>45252.433854166666</v>
      </c>
      <c r="D132" s="6">
        <v>45252.434872685182</v>
      </c>
      <c r="E132" s="5" t="s">
        <v>355</v>
      </c>
      <c r="J132" s="5" t="s">
        <v>63</v>
      </c>
    </row>
    <row r="133" spans="1:125" x14ac:dyDescent="0.2">
      <c r="A133" s="5">
        <v>118476426486</v>
      </c>
      <c r="B133" s="5">
        <v>453190696</v>
      </c>
      <c r="C133" s="6">
        <v>45252.37462962963</v>
      </c>
      <c r="D133" s="6">
        <v>45252.381666666668</v>
      </c>
      <c r="E133" s="5" t="s">
        <v>356</v>
      </c>
      <c r="J133" s="5" t="s">
        <v>63</v>
      </c>
      <c r="K133" s="5" t="s">
        <v>171</v>
      </c>
      <c r="L133" s="5" t="s">
        <v>10</v>
      </c>
      <c r="M133" s="5" t="s">
        <v>168</v>
      </c>
      <c r="N133" s="5" t="s">
        <v>172</v>
      </c>
      <c r="O133" s="5" t="s">
        <v>189</v>
      </c>
      <c r="P133" s="5" t="s">
        <v>86</v>
      </c>
      <c r="X133" s="5" t="s">
        <v>73</v>
      </c>
      <c r="Z133" s="5" t="s">
        <v>174</v>
      </c>
      <c r="AA133" s="5" t="s">
        <v>75</v>
      </c>
      <c r="AN133" s="5" t="s">
        <v>86</v>
      </c>
      <c r="AO133" s="5" t="s">
        <v>87</v>
      </c>
      <c r="AS133" s="5" t="s">
        <v>91</v>
      </c>
      <c r="AU133" s="5" t="s">
        <v>93</v>
      </c>
      <c r="AV133" s="5" t="s">
        <v>85</v>
      </c>
      <c r="AX133" s="5" t="s">
        <v>94</v>
      </c>
      <c r="BB133" s="5" t="s">
        <v>98</v>
      </c>
      <c r="BD133" s="5" t="s">
        <v>86</v>
      </c>
      <c r="BE133" s="5" t="s">
        <v>99</v>
      </c>
      <c r="BH133" s="5" t="s">
        <v>102</v>
      </c>
      <c r="BM133" s="5" t="s">
        <v>107</v>
      </c>
      <c r="BO133" s="5" t="s">
        <v>109</v>
      </c>
      <c r="BU133" s="5" t="s">
        <v>115</v>
      </c>
      <c r="BW133" s="5" t="s">
        <v>117</v>
      </c>
      <c r="CG133" s="5" t="s">
        <v>126</v>
      </c>
      <c r="CL133" s="5" t="s">
        <v>192</v>
      </c>
      <c r="CN133" s="5" t="s">
        <v>131</v>
      </c>
      <c r="CS133" s="5" t="s">
        <v>136</v>
      </c>
      <c r="DA133" s="5" t="s">
        <v>143</v>
      </c>
      <c r="DD133" s="5" t="s">
        <v>197</v>
      </c>
      <c r="DG133" s="5" t="s">
        <v>148</v>
      </c>
      <c r="DL133" s="5" t="s">
        <v>153</v>
      </c>
      <c r="DP133" s="5" t="s">
        <v>157</v>
      </c>
      <c r="DU133" s="5" t="s">
        <v>183</v>
      </c>
    </row>
    <row r="134" spans="1:125" x14ac:dyDescent="0.2">
      <c r="A134" s="5">
        <v>118475848939</v>
      </c>
      <c r="B134" s="5">
        <v>453190696</v>
      </c>
      <c r="C134" s="6">
        <v>45251.657164351855</v>
      </c>
      <c r="D134" s="6">
        <v>45251.65761574074</v>
      </c>
      <c r="E134" s="5" t="s">
        <v>357</v>
      </c>
      <c r="J134" s="5" t="s">
        <v>64</v>
      </c>
    </row>
    <row r="135" spans="1:125" x14ac:dyDescent="0.2">
      <c r="A135" s="5">
        <v>118475547861</v>
      </c>
      <c r="B135" s="5">
        <v>453190696</v>
      </c>
      <c r="C135" s="6">
        <v>45251.413217592592</v>
      </c>
      <c r="D135" s="6">
        <v>45251.414502314816</v>
      </c>
      <c r="E135" s="5" t="s">
        <v>339</v>
      </c>
      <c r="J135" s="5" t="s">
        <v>63</v>
      </c>
      <c r="K135" s="5" t="s">
        <v>171</v>
      </c>
      <c r="L135" s="5" t="s">
        <v>11</v>
      </c>
      <c r="M135" s="5" t="s">
        <v>168</v>
      </c>
      <c r="N135" s="5" t="s">
        <v>201</v>
      </c>
      <c r="O135" s="5" t="s">
        <v>189</v>
      </c>
      <c r="P135" s="5" t="s">
        <v>85</v>
      </c>
      <c r="S135" s="5" t="s">
        <v>68</v>
      </c>
      <c r="V135" s="5" t="s">
        <v>71</v>
      </c>
      <c r="X135" s="5" t="s">
        <v>73</v>
      </c>
      <c r="Z135" s="5" t="s">
        <v>174</v>
      </c>
    </row>
    <row r="136" spans="1:125" x14ac:dyDescent="0.2">
      <c r="A136" s="5">
        <v>118475544321</v>
      </c>
      <c r="B136" s="5">
        <v>453190696</v>
      </c>
      <c r="C136" s="6">
        <v>45251.410798611112</v>
      </c>
      <c r="D136" s="6">
        <v>45251.412743055553</v>
      </c>
      <c r="E136" s="5" t="s">
        <v>358</v>
      </c>
      <c r="J136" s="5" t="s">
        <v>63</v>
      </c>
      <c r="K136" s="5" t="s">
        <v>171</v>
      </c>
      <c r="L136" s="5" t="s">
        <v>11</v>
      </c>
      <c r="M136" s="5" t="s">
        <v>168</v>
      </c>
      <c r="N136" s="5" t="s">
        <v>201</v>
      </c>
      <c r="O136" s="5" t="s">
        <v>189</v>
      </c>
      <c r="P136" s="5" t="s">
        <v>86</v>
      </c>
      <c r="X136" s="5" t="s">
        <v>73</v>
      </c>
      <c r="Z136" s="5" t="s">
        <v>174</v>
      </c>
    </row>
    <row r="137" spans="1:125" x14ac:dyDescent="0.2">
      <c r="A137" s="5">
        <v>118475452780</v>
      </c>
      <c r="B137" s="5">
        <v>453190696</v>
      </c>
      <c r="C137" s="6">
        <v>45251.345520833333</v>
      </c>
      <c r="D137" s="6">
        <v>45251.351099537038</v>
      </c>
      <c r="E137" s="5" t="s">
        <v>359</v>
      </c>
      <c r="J137" s="5" t="s">
        <v>63</v>
      </c>
      <c r="K137" s="5" t="s">
        <v>217</v>
      </c>
      <c r="L137" s="5" t="s">
        <v>10</v>
      </c>
      <c r="M137" s="5" t="s">
        <v>168</v>
      </c>
      <c r="N137" s="5" t="s">
        <v>169</v>
      </c>
      <c r="O137" s="5" t="s">
        <v>177</v>
      </c>
      <c r="P137" s="5" t="s">
        <v>85</v>
      </c>
      <c r="S137" s="5" t="s">
        <v>68</v>
      </c>
      <c r="T137" s="5" t="s">
        <v>69</v>
      </c>
      <c r="X137" s="5" t="s">
        <v>73</v>
      </c>
      <c r="Z137" s="5" t="s">
        <v>174</v>
      </c>
      <c r="AA137" s="5" t="s">
        <v>75</v>
      </c>
      <c r="AC137" s="5" t="s">
        <v>77</v>
      </c>
      <c r="AM137" s="5" t="s">
        <v>85</v>
      </c>
      <c r="AP137" s="5" t="s">
        <v>88</v>
      </c>
      <c r="AS137" s="5" t="s">
        <v>91</v>
      </c>
      <c r="AU137" s="5" t="s">
        <v>93</v>
      </c>
      <c r="AV137" s="5" t="s">
        <v>85</v>
      </c>
      <c r="AX137" s="5" t="s">
        <v>94</v>
      </c>
      <c r="BA137" s="5" t="s">
        <v>97</v>
      </c>
      <c r="BD137" s="5" t="s">
        <v>86</v>
      </c>
      <c r="BF137" s="5" t="s">
        <v>100</v>
      </c>
      <c r="BI137" s="5" t="s">
        <v>103</v>
      </c>
      <c r="BM137" s="5" t="s">
        <v>107</v>
      </c>
      <c r="BO137" s="5" t="s">
        <v>109</v>
      </c>
      <c r="BV137" s="5" t="s">
        <v>116</v>
      </c>
      <c r="BW137" s="5" t="s">
        <v>117</v>
      </c>
      <c r="CG137" s="5" t="s">
        <v>126</v>
      </c>
      <c r="CL137" s="5" t="s">
        <v>178</v>
      </c>
      <c r="CN137" s="5" t="s">
        <v>131</v>
      </c>
      <c r="CP137" s="5" t="s">
        <v>133</v>
      </c>
      <c r="CR137" s="5" t="s">
        <v>135</v>
      </c>
      <c r="CS137" s="5" t="s">
        <v>136</v>
      </c>
      <c r="DA137" s="5" t="s">
        <v>143</v>
      </c>
      <c r="DD137" s="5" t="s">
        <v>86</v>
      </c>
      <c r="DG137" s="5" t="s">
        <v>148</v>
      </c>
      <c r="DL137" s="5" t="s">
        <v>153</v>
      </c>
      <c r="DQ137" s="5" t="s">
        <v>158</v>
      </c>
      <c r="DU137" s="5" t="s">
        <v>183</v>
      </c>
    </row>
    <row r="138" spans="1:125" x14ac:dyDescent="0.2">
      <c r="A138" s="5">
        <v>118474920397</v>
      </c>
      <c r="B138" s="5">
        <v>453190696</v>
      </c>
      <c r="C138" s="6">
        <v>45250.648310185185</v>
      </c>
      <c r="D138" s="6">
        <v>45250.648553240739</v>
      </c>
      <c r="E138" s="5" t="s">
        <v>360</v>
      </c>
      <c r="J138" s="5" t="s">
        <v>64</v>
      </c>
    </row>
    <row r="139" spans="1:125" x14ac:dyDescent="0.2">
      <c r="A139" s="5">
        <v>118474729646</v>
      </c>
      <c r="B139" s="5">
        <v>453190696</v>
      </c>
      <c r="C139" s="6">
        <v>45250.498194444444</v>
      </c>
      <c r="D139" s="6">
        <v>45250.498784722222</v>
      </c>
      <c r="E139" s="5" t="s">
        <v>361</v>
      </c>
      <c r="J139" s="5" t="s">
        <v>63</v>
      </c>
      <c r="K139" s="5" t="s">
        <v>167</v>
      </c>
      <c r="L139" s="5" t="s">
        <v>10</v>
      </c>
      <c r="M139" s="5" t="s">
        <v>164</v>
      </c>
      <c r="N139" s="5" t="s">
        <v>169</v>
      </c>
    </row>
    <row r="140" spans="1:125" x14ac:dyDescent="0.2">
      <c r="A140" s="5">
        <v>118474716154</v>
      </c>
      <c r="B140" s="5">
        <v>453190696</v>
      </c>
      <c r="C140" s="6">
        <v>45250.488726851851</v>
      </c>
      <c r="D140" s="6">
        <v>45250.494629629633</v>
      </c>
      <c r="E140" s="5" t="s">
        <v>362</v>
      </c>
      <c r="J140" s="5" t="s">
        <v>63</v>
      </c>
      <c r="K140" s="5" t="s">
        <v>236</v>
      </c>
      <c r="L140" s="5" t="s">
        <v>14</v>
      </c>
      <c r="M140" s="5" t="s">
        <v>168</v>
      </c>
      <c r="N140" s="5" t="s">
        <v>201</v>
      </c>
      <c r="O140" s="5" t="s">
        <v>189</v>
      </c>
      <c r="P140" s="5" t="s">
        <v>85</v>
      </c>
      <c r="V140" s="5" t="s">
        <v>71</v>
      </c>
      <c r="Y140" s="5" t="s">
        <v>74</v>
      </c>
      <c r="Z140" s="5" t="s">
        <v>174</v>
      </c>
      <c r="AF140" s="5" t="s">
        <v>363</v>
      </c>
      <c r="AM140" s="5" t="s">
        <v>85</v>
      </c>
      <c r="AO140" s="5" t="s">
        <v>87</v>
      </c>
      <c r="AR140" s="5" t="s">
        <v>90</v>
      </c>
      <c r="AT140" s="5" t="s">
        <v>92</v>
      </c>
      <c r="AV140" s="5" t="s">
        <v>85</v>
      </c>
      <c r="AX140" s="5" t="s">
        <v>94</v>
      </c>
      <c r="BA140" s="5" t="s">
        <v>97</v>
      </c>
      <c r="BD140" s="5" t="s">
        <v>86</v>
      </c>
      <c r="BE140" s="5" t="s">
        <v>99</v>
      </c>
      <c r="BH140" s="5" t="s">
        <v>102</v>
      </c>
      <c r="BM140" s="5" t="s">
        <v>107</v>
      </c>
      <c r="BO140" s="5" t="s">
        <v>109</v>
      </c>
      <c r="BU140" s="5" t="s">
        <v>115</v>
      </c>
      <c r="BW140" s="5" t="s">
        <v>117</v>
      </c>
      <c r="CF140" s="5" t="s">
        <v>125</v>
      </c>
      <c r="CL140" s="5" t="s">
        <v>178</v>
      </c>
      <c r="CN140" s="5" t="s">
        <v>131</v>
      </c>
      <c r="CP140" s="5" t="s">
        <v>133</v>
      </c>
      <c r="DA140" s="5" t="s">
        <v>143</v>
      </c>
      <c r="DD140" s="5" t="s">
        <v>86</v>
      </c>
      <c r="DG140" s="5" t="s">
        <v>148</v>
      </c>
      <c r="DL140" s="5" t="s">
        <v>153</v>
      </c>
      <c r="DR140" s="5" t="s">
        <v>159</v>
      </c>
      <c r="DU140" s="5" t="s">
        <v>183</v>
      </c>
    </row>
    <row r="141" spans="1:125" x14ac:dyDescent="0.2">
      <c r="A141" s="5">
        <v>118474425260</v>
      </c>
      <c r="B141" s="5">
        <v>453190696</v>
      </c>
      <c r="C141" s="6">
        <v>45250.278043981481</v>
      </c>
      <c r="D141" s="6">
        <v>45250.278495370374</v>
      </c>
      <c r="E141" s="5" t="s">
        <v>364</v>
      </c>
      <c r="J141" s="5" t="s">
        <v>63</v>
      </c>
      <c r="K141" s="5" t="s">
        <v>167</v>
      </c>
      <c r="L141" s="5" t="s">
        <v>10</v>
      </c>
      <c r="M141" s="5" t="s">
        <v>168</v>
      </c>
      <c r="N141" s="5" t="s">
        <v>201</v>
      </c>
    </row>
    <row r="142" spans="1:125" x14ac:dyDescent="0.2">
      <c r="A142" s="5">
        <v>118474414403</v>
      </c>
      <c r="B142" s="5">
        <v>453190696</v>
      </c>
      <c r="C142" s="6">
        <v>45250.266400462962</v>
      </c>
      <c r="D142" s="6">
        <v>45250.270127314812</v>
      </c>
      <c r="E142" s="5" t="s">
        <v>365</v>
      </c>
      <c r="J142" s="5" t="s">
        <v>63</v>
      </c>
      <c r="K142" s="5" t="s">
        <v>200</v>
      </c>
      <c r="L142" s="5" t="s">
        <v>10</v>
      </c>
      <c r="M142" s="5" t="s">
        <v>168</v>
      </c>
      <c r="N142" s="5" t="s">
        <v>201</v>
      </c>
      <c r="O142" s="5" t="s">
        <v>189</v>
      </c>
      <c r="P142" s="5" t="s">
        <v>86</v>
      </c>
      <c r="X142" s="5" t="s">
        <v>73</v>
      </c>
      <c r="Z142" s="5" t="s">
        <v>254</v>
      </c>
      <c r="AH142" s="5" t="s">
        <v>81</v>
      </c>
      <c r="AJ142" s="5" t="s">
        <v>83</v>
      </c>
      <c r="AM142" s="5" t="s">
        <v>85</v>
      </c>
      <c r="AP142" s="5" t="s">
        <v>88</v>
      </c>
      <c r="AR142" s="5" t="s">
        <v>90</v>
      </c>
      <c r="AT142" s="5" t="s">
        <v>92</v>
      </c>
      <c r="AV142" s="5" t="s">
        <v>85</v>
      </c>
      <c r="AX142" s="5" t="s">
        <v>94</v>
      </c>
      <c r="BA142" s="5" t="s">
        <v>97</v>
      </c>
      <c r="BD142" s="5" t="s">
        <v>86</v>
      </c>
      <c r="BE142" s="5" t="s">
        <v>99</v>
      </c>
      <c r="BI142" s="5" t="s">
        <v>103</v>
      </c>
      <c r="BM142" s="5" t="s">
        <v>107</v>
      </c>
      <c r="BO142" s="5" t="s">
        <v>109</v>
      </c>
      <c r="BU142" s="5" t="s">
        <v>115</v>
      </c>
      <c r="BY142" s="5" t="s">
        <v>119</v>
      </c>
      <c r="CE142" s="5" t="s">
        <v>366</v>
      </c>
      <c r="CK142" s="5" t="s">
        <v>367</v>
      </c>
      <c r="CL142" s="5" t="s">
        <v>178</v>
      </c>
      <c r="CN142" s="5" t="s">
        <v>131</v>
      </c>
      <c r="CS142" s="5" t="s">
        <v>136</v>
      </c>
      <c r="CT142" s="5" t="s">
        <v>137</v>
      </c>
      <c r="CV142" s="5" t="s">
        <v>139</v>
      </c>
      <c r="CX142" s="5" t="s">
        <v>141</v>
      </c>
      <c r="DA142" s="5" t="s">
        <v>143</v>
      </c>
      <c r="DD142" s="5" t="s">
        <v>86</v>
      </c>
      <c r="DG142" s="5" t="s">
        <v>148</v>
      </c>
      <c r="DL142" s="5" t="s">
        <v>153</v>
      </c>
      <c r="DR142" s="5" t="s">
        <v>159</v>
      </c>
      <c r="DU142" s="5" t="s">
        <v>183</v>
      </c>
    </row>
    <row r="143" spans="1:125" x14ac:dyDescent="0.2">
      <c r="A143" s="5">
        <v>118473655549</v>
      </c>
      <c r="B143" s="5">
        <v>453190696</v>
      </c>
      <c r="C143" s="6">
        <v>45248.806643518517</v>
      </c>
      <c r="D143" s="6">
        <v>45248.807615740741</v>
      </c>
      <c r="E143" s="5" t="s">
        <v>368</v>
      </c>
      <c r="J143" s="5" t="s">
        <v>63</v>
      </c>
      <c r="K143" s="5" t="s">
        <v>224</v>
      </c>
      <c r="L143" s="5" t="s">
        <v>10</v>
      </c>
      <c r="M143" s="5" t="s">
        <v>164</v>
      </c>
      <c r="N143" s="5" t="s">
        <v>172</v>
      </c>
      <c r="O143" s="5" t="s">
        <v>177</v>
      </c>
      <c r="P143" s="5" t="s">
        <v>86</v>
      </c>
      <c r="X143" s="5" t="s">
        <v>73</v>
      </c>
      <c r="Z143" s="5" t="s">
        <v>174</v>
      </c>
      <c r="AA143" s="5" t="s">
        <v>75</v>
      </c>
    </row>
    <row r="144" spans="1:125" x14ac:dyDescent="0.2">
      <c r="A144" s="5">
        <v>118473512203</v>
      </c>
      <c r="B144" s="5">
        <v>453190696</v>
      </c>
      <c r="C144" s="6">
        <v>45248.481458333335</v>
      </c>
      <c r="D144" s="6">
        <v>45248.482349537036</v>
      </c>
      <c r="E144" s="5" t="s">
        <v>369</v>
      </c>
      <c r="J144" s="5" t="s">
        <v>64</v>
      </c>
    </row>
    <row r="145" spans="1:125" x14ac:dyDescent="0.2">
      <c r="A145" s="5">
        <v>118473469782</v>
      </c>
      <c r="B145" s="5">
        <v>453190696</v>
      </c>
      <c r="C145" s="6">
        <v>45248.410243055558</v>
      </c>
      <c r="D145" s="6">
        <v>45248.416944444441</v>
      </c>
      <c r="E145" s="5" t="s">
        <v>370</v>
      </c>
      <c r="J145" s="5" t="s">
        <v>63</v>
      </c>
      <c r="K145" s="5" t="s">
        <v>171</v>
      </c>
      <c r="L145" s="5" t="s">
        <v>14</v>
      </c>
      <c r="M145" s="5" t="s">
        <v>164</v>
      </c>
      <c r="N145" s="5" t="s">
        <v>172</v>
      </c>
      <c r="O145" s="5" t="s">
        <v>189</v>
      </c>
      <c r="P145" s="5" t="s">
        <v>86</v>
      </c>
      <c r="X145" s="5" t="s">
        <v>73</v>
      </c>
      <c r="Z145" s="5" t="s">
        <v>174</v>
      </c>
      <c r="AA145" s="5" t="s">
        <v>75</v>
      </c>
      <c r="AM145" s="5" t="s">
        <v>85</v>
      </c>
      <c r="AO145" s="5" t="s">
        <v>87</v>
      </c>
      <c r="AR145" s="5" t="s">
        <v>90</v>
      </c>
      <c r="AT145" s="5" t="s">
        <v>92</v>
      </c>
      <c r="AV145" s="5" t="s">
        <v>85</v>
      </c>
      <c r="AX145" s="5" t="s">
        <v>94</v>
      </c>
      <c r="BA145" s="5" t="s">
        <v>97</v>
      </c>
      <c r="BC145" s="5" t="s">
        <v>85</v>
      </c>
    </row>
    <row r="146" spans="1:125" x14ac:dyDescent="0.2">
      <c r="A146" s="5">
        <v>118473434892</v>
      </c>
      <c r="B146" s="5">
        <v>453190696</v>
      </c>
      <c r="C146" s="6">
        <v>45248.352638888886</v>
      </c>
      <c r="D146" s="6">
        <v>45248.355590277781</v>
      </c>
      <c r="E146" s="5" t="s">
        <v>371</v>
      </c>
      <c r="J146" s="5" t="s">
        <v>63</v>
      </c>
      <c r="K146" s="5" t="s">
        <v>236</v>
      </c>
      <c r="L146" s="5" t="s">
        <v>10</v>
      </c>
      <c r="M146" s="5" t="s">
        <v>168</v>
      </c>
      <c r="N146" s="5" t="s">
        <v>172</v>
      </c>
      <c r="O146" s="5" t="s">
        <v>189</v>
      </c>
      <c r="P146" s="5" t="s">
        <v>85</v>
      </c>
      <c r="S146" s="5" t="s">
        <v>68</v>
      </c>
      <c r="V146" s="5" t="s">
        <v>71</v>
      </c>
      <c r="X146" s="5" t="s">
        <v>73</v>
      </c>
      <c r="Z146" s="5" t="s">
        <v>174</v>
      </c>
      <c r="AC146" s="5" t="s">
        <v>77</v>
      </c>
      <c r="AN146" s="5" t="s">
        <v>86</v>
      </c>
      <c r="AO146" s="5" t="s">
        <v>87</v>
      </c>
      <c r="AR146" s="5" t="s">
        <v>90</v>
      </c>
      <c r="AT146" s="5" t="s">
        <v>92</v>
      </c>
      <c r="AV146" s="5" t="s">
        <v>85</v>
      </c>
      <c r="AZ146" s="5" t="s">
        <v>96</v>
      </c>
      <c r="BA146" s="5" t="s">
        <v>97</v>
      </c>
      <c r="BD146" s="5" t="s">
        <v>86</v>
      </c>
      <c r="BE146" s="5" t="s">
        <v>99</v>
      </c>
      <c r="BI146" s="5" t="s">
        <v>103</v>
      </c>
      <c r="BM146" s="5" t="s">
        <v>107</v>
      </c>
      <c r="BO146" s="5" t="s">
        <v>109</v>
      </c>
      <c r="BU146" s="5" t="s">
        <v>115</v>
      </c>
      <c r="BW146" s="5" t="s">
        <v>117</v>
      </c>
      <c r="CG146" s="5" t="s">
        <v>126</v>
      </c>
      <c r="CH146" s="5" t="s">
        <v>127</v>
      </c>
      <c r="CL146" s="5" t="s">
        <v>178</v>
      </c>
      <c r="CN146" s="5" t="s">
        <v>131</v>
      </c>
      <c r="CS146" s="5" t="s">
        <v>136</v>
      </c>
      <c r="CV146" s="5" t="s">
        <v>139</v>
      </c>
      <c r="DA146" s="5" t="s">
        <v>143</v>
      </c>
      <c r="DD146" s="5" t="s">
        <v>86</v>
      </c>
      <c r="DH146" s="5" t="s">
        <v>149</v>
      </c>
      <c r="DM146" s="5" t="s">
        <v>154</v>
      </c>
      <c r="DR146" s="5" t="s">
        <v>159</v>
      </c>
      <c r="DU146" s="5">
        <v>4</v>
      </c>
    </row>
    <row r="147" spans="1:125" x14ac:dyDescent="0.2">
      <c r="A147" s="5">
        <v>118473384915</v>
      </c>
      <c r="B147" s="5">
        <v>453190696</v>
      </c>
      <c r="C147" s="6">
        <v>45248.254594907405</v>
      </c>
      <c r="D147" s="6">
        <v>45248.259988425925</v>
      </c>
      <c r="E147" s="5" t="s">
        <v>372</v>
      </c>
      <c r="J147" s="5" t="s">
        <v>63</v>
      </c>
      <c r="K147" s="5" t="s">
        <v>224</v>
      </c>
      <c r="L147" s="5" t="s">
        <v>10</v>
      </c>
      <c r="M147" s="5" t="s">
        <v>168</v>
      </c>
      <c r="N147" s="5" t="s">
        <v>172</v>
      </c>
      <c r="O147" s="5" t="s">
        <v>189</v>
      </c>
      <c r="P147" s="5" t="s">
        <v>85</v>
      </c>
      <c r="V147" s="5" t="s">
        <v>71</v>
      </c>
      <c r="Y147" s="5" t="s">
        <v>74</v>
      </c>
      <c r="Z147" s="5" t="s">
        <v>174</v>
      </c>
      <c r="AA147" s="5" t="s">
        <v>75</v>
      </c>
      <c r="AM147" s="5" t="s">
        <v>85</v>
      </c>
      <c r="AO147" s="5" t="s">
        <v>87</v>
      </c>
      <c r="AR147" s="5" t="s">
        <v>90</v>
      </c>
      <c r="AT147" s="5" t="s">
        <v>92</v>
      </c>
      <c r="AV147" s="5" t="s">
        <v>85</v>
      </c>
      <c r="AX147" s="5" t="s">
        <v>94</v>
      </c>
      <c r="BA147" s="5" t="s">
        <v>97</v>
      </c>
      <c r="BD147" s="5" t="s">
        <v>86</v>
      </c>
      <c r="BE147" s="5" t="s">
        <v>99</v>
      </c>
      <c r="BI147" s="5" t="s">
        <v>103</v>
      </c>
      <c r="BL147" s="5" t="s">
        <v>106</v>
      </c>
      <c r="BP147" s="5" t="s">
        <v>110</v>
      </c>
      <c r="BV147" s="5" t="s">
        <v>116</v>
      </c>
      <c r="BW147" s="5" t="s">
        <v>117</v>
      </c>
      <c r="CG147" s="5" t="s">
        <v>126</v>
      </c>
      <c r="CH147" s="5" t="s">
        <v>127</v>
      </c>
      <c r="CL147" s="5" t="s">
        <v>178</v>
      </c>
      <c r="CN147" s="5" t="s">
        <v>131</v>
      </c>
      <c r="CS147" s="5" t="s">
        <v>136</v>
      </c>
      <c r="CT147" s="5" t="s">
        <v>137</v>
      </c>
      <c r="CV147" s="5" t="s">
        <v>139</v>
      </c>
      <c r="CW147" s="5" t="s">
        <v>140</v>
      </c>
      <c r="DA147" s="5" t="s">
        <v>143</v>
      </c>
      <c r="DD147" s="5" t="s">
        <v>86</v>
      </c>
      <c r="DG147" s="5" t="s">
        <v>148</v>
      </c>
      <c r="DM147" s="5" t="s">
        <v>154</v>
      </c>
      <c r="DR147" s="5" t="s">
        <v>159</v>
      </c>
      <c r="DU147" s="5">
        <v>7</v>
      </c>
    </row>
    <row r="148" spans="1:125" x14ac:dyDescent="0.2">
      <c r="A148" s="5">
        <v>118473344666</v>
      </c>
      <c r="B148" s="5">
        <v>453190696</v>
      </c>
      <c r="C148" s="6">
        <v>45248.160879629628</v>
      </c>
      <c r="D148" s="6">
        <v>45248.161006944443</v>
      </c>
      <c r="E148" s="5" t="s">
        <v>373</v>
      </c>
      <c r="J148" s="5" t="s">
        <v>63</v>
      </c>
    </row>
    <row r="149" spans="1:125" x14ac:dyDescent="0.2">
      <c r="A149" s="5">
        <v>118473281443</v>
      </c>
      <c r="B149" s="5">
        <v>453190696</v>
      </c>
      <c r="C149" s="6">
        <v>45247.999560185184</v>
      </c>
      <c r="D149" s="6">
        <v>45248.002175925925</v>
      </c>
      <c r="E149" s="5" t="s">
        <v>374</v>
      </c>
      <c r="J149" s="5" t="s">
        <v>63</v>
      </c>
      <c r="K149" s="5" t="s">
        <v>217</v>
      </c>
      <c r="L149" s="5" t="s">
        <v>10</v>
      </c>
      <c r="M149" s="5" t="s">
        <v>164</v>
      </c>
      <c r="N149" s="5" t="s">
        <v>172</v>
      </c>
      <c r="O149" s="5" t="s">
        <v>173</v>
      </c>
      <c r="P149" s="5" t="s">
        <v>85</v>
      </c>
      <c r="T149" s="5" t="s">
        <v>69</v>
      </c>
      <c r="X149" s="5" t="s">
        <v>73</v>
      </c>
      <c r="Z149" s="5" t="s">
        <v>174</v>
      </c>
      <c r="AC149" s="5" t="s">
        <v>77</v>
      </c>
      <c r="AN149" s="5" t="s">
        <v>86</v>
      </c>
      <c r="AQ149" s="5" t="s">
        <v>89</v>
      </c>
      <c r="AS149" s="5" t="s">
        <v>91</v>
      </c>
      <c r="AU149" s="5" t="s">
        <v>93</v>
      </c>
      <c r="AV149" s="5" t="s">
        <v>85</v>
      </c>
      <c r="AZ149" s="5" t="s">
        <v>96</v>
      </c>
      <c r="BA149" s="5" t="s">
        <v>97</v>
      </c>
      <c r="BC149" s="5" t="s">
        <v>85</v>
      </c>
      <c r="BJ149" s="5" t="s">
        <v>104</v>
      </c>
      <c r="BM149" s="5" t="s">
        <v>107</v>
      </c>
      <c r="BS149" s="5" t="s">
        <v>113</v>
      </c>
      <c r="BV149" s="5" t="s">
        <v>116</v>
      </c>
      <c r="BY149" s="5" t="s">
        <v>119</v>
      </c>
      <c r="BZ149" s="5" t="s">
        <v>120</v>
      </c>
      <c r="CL149" s="5" t="s">
        <v>192</v>
      </c>
      <c r="CM149" s="5" t="s">
        <v>130</v>
      </c>
      <c r="CR149" s="5" t="s">
        <v>135</v>
      </c>
      <c r="CS149" s="5" t="s">
        <v>136</v>
      </c>
      <c r="CU149" s="5" t="s">
        <v>138</v>
      </c>
      <c r="DA149" s="5" t="s">
        <v>143</v>
      </c>
      <c r="DD149" s="5" t="s">
        <v>85</v>
      </c>
      <c r="DF149" s="5" t="s">
        <v>147</v>
      </c>
      <c r="DM149" s="5" t="s">
        <v>154</v>
      </c>
      <c r="DR149" s="5" t="s">
        <v>159</v>
      </c>
      <c r="DU149" s="5">
        <v>2</v>
      </c>
    </row>
    <row r="150" spans="1:125" x14ac:dyDescent="0.2">
      <c r="A150" s="5">
        <v>118473273874</v>
      </c>
      <c r="B150" s="5">
        <v>453190696</v>
      </c>
      <c r="C150" s="6">
        <v>45247.978252314817</v>
      </c>
      <c r="D150" s="6">
        <v>45247.982928240737</v>
      </c>
      <c r="E150" s="5" t="s">
        <v>375</v>
      </c>
      <c r="J150" s="5" t="s">
        <v>63</v>
      </c>
      <c r="K150" s="5" t="s">
        <v>224</v>
      </c>
      <c r="L150" s="5" t="s">
        <v>10</v>
      </c>
      <c r="M150" s="5" t="s">
        <v>168</v>
      </c>
      <c r="N150" s="5" t="s">
        <v>201</v>
      </c>
      <c r="O150" s="5" t="s">
        <v>177</v>
      </c>
      <c r="P150" s="5" t="s">
        <v>85</v>
      </c>
      <c r="T150" s="5" t="s">
        <v>69</v>
      </c>
      <c r="X150" s="5" t="s">
        <v>73</v>
      </c>
      <c r="Z150" s="5" t="s">
        <v>174</v>
      </c>
      <c r="AF150" s="5" t="s">
        <v>376</v>
      </c>
      <c r="AM150" s="5" t="s">
        <v>85</v>
      </c>
      <c r="AQ150" s="5" t="s">
        <v>89</v>
      </c>
      <c r="AS150" s="5" t="s">
        <v>91</v>
      </c>
      <c r="AU150" s="5" t="s">
        <v>93</v>
      </c>
      <c r="AV150" s="5" t="s">
        <v>85</v>
      </c>
      <c r="AZ150" s="5" t="s">
        <v>96</v>
      </c>
      <c r="BA150" s="5" t="s">
        <v>97</v>
      </c>
      <c r="BD150" s="5" t="s">
        <v>86</v>
      </c>
      <c r="BF150" s="5" t="s">
        <v>100</v>
      </c>
      <c r="BI150" s="5" t="s">
        <v>103</v>
      </c>
      <c r="BM150" s="5" t="s">
        <v>107</v>
      </c>
      <c r="BR150" s="5" t="s">
        <v>112</v>
      </c>
      <c r="BV150" s="5" t="s">
        <v>116</v>
      </c>
      <c r="BY150" s="5" t="s">
        <v>119</v>
      </c>
      <c r="BZ150" s="5" t="s">
        <v>120</v>
      </c>
      <c r="CL150" s="5" t="s">
        <v>192</v>
      </c>
      <c r="CM150" s="5" t="s">
        <v>130</v>
      </c>
      <c r="CS150" s="5" t="s">
        <v>136</v>
      </c>
      <c r="DB150" s="5" t="s">
        <v>144</v>
      </c>
      <c r="DD150" s="5" t="s">
        <v>85</v>
      </c>
      <c r="DG150" s="5" t="s">
        <v>148</v>
      </c>
      <c r="DL150" s="5" t="s">
        <v>153</v>
      </c>
      <c r="DQ150" s="5" t="s">
        <v>158</v>
      </c>
      <c r="DU150" s="5" t="s">
        <v>183</v>
      </c>
    </row>
    <row r="151" spans="1:125" x14ac:dyDescent="0.2">
      <c r="A151" s="5">
        <v>118473262462</v>
      </c>
      <c r="B151" s="5">
        <v>453190696</v>
      </c>
      <c r="C151" s="6">
        <v>45247.949224537035</v>
      </c>
      <c r="D151" s="6">
        <v>45247.959108796298</v>
      </c>
      <c r="E151" s="5" t="s">
        <v>370</v>
      </c>
      <c r="J151" s="5" t="s">
        <v>63</v>
      </c>
      <c r="K151" s="5" t="s">
        <v>217</v>
      </c>
      <c r="L151" s="5" t="s">
        <v>10</v>
      </c>
      <c r="M151" s="5" t="s">
        <v>208</v>
      </c>
      <c r="N151" s="5" t="s">
        <v>169</v>
      </c>
      <c r="O151" s="5" t="s">
        <v>177</v>
      </c>
      <c r="P151" s="5" t="s">
        <v>86</v>
      </c>
      <c r="X151" s="5" t="s">
        <v>73</v>
      </c>
      <c r="Z151" s="5" t="s">
        <v>174</v>
      </c>
      <c r="AC151" s="5" t="s">
        <v>77</v>
      </c>
      <c r="AM151" s="5" t="s">
        <v>85</v>
      </c>
      <c r="AP151" s="5" t="s">
        <v>88</v>
      </c>
      <c r="AS151" s="5" t="s">
        <v>91</v>
      </c>
      <c r="AT151" s="5" t="s">
        <v>92</v>
      </c>
      <c r="AV151" s="5" t="s">
        <v>85</v>
      </c>
      <c r="AX151" s="5" t="s">
        <v>94</v>
      </c>
      <c r="BA151" s="5" t="s">
        <v>97</v>
      </c>
      <c r="BD151" s="5" t="s">
        <v>86</v>
      </c>
      <c r="BG151" s="5" t="s">
        <v>101</v>
      </c>
      <c r="BI151" s="5" t="s">
        <v>103</v>
      </c>
      <c r="BL151" s="5" t="s">
        <v>106</v>
      </c>
      <c r="BQ151" s="5" t="s">
        <v>111</v>
      </c>
      <c r="BU151" s="5" t="s">
        <v>115</v>
      </c>
      <c r="BW151" s="5" t="s">
        <v>117</v>
      </c>
      <c r="CK151" s="5" t="s">
        <v>377</v>
      </c>
    </row>
    <row r="152" spans="1:125" x14ac:dyDescent="0.2">
      <c r="A152" s="5">
        <v>118473139276</v>
      </c>
      <c r="B152" s="5">
        <v>453190696</v>
      </c>
      <c r="C152" s="6">
        <v>45247.737083333333</v>
      </c>
      <c r="D152" s="6">
        <v>45247.738113425927</v>
      </c>
      <c r="E152" s="5" t="s">
        <v>378</v>
      </c>
      <c r="J152" s="5" t="s">
        <v>63</v>
      </c>
      <c r="K152" s="5" t="s">
        <v>167</v>
      </c>
      <c r="L152" s="5" t="s">
        <v>245</v>
      </c>
      <c r="M152" s="5" t="s">
        <v>168</v>
      </c>
      <c r="N152" s="5" t="s">
        <v>172</v>
      </c>
    </row>
    <row r="153" spans="1:125" x14ac:dyDescent="0.2">
      <c r="A153" s="5">
        <v>118473130452</v>
      </c>
      <c r="B153" s="5">
        <v>453190696</v>
      </c>
      <c r="C153" s="6">
        <v>45247.724178240744</v>
      </c>
      <c r="D153" s="6">
        <v>45247.731527777774</v>
      </c>
      <c r="E153" s="5" t="s">
        <v>379</v>
      </c>
      <c r="J153" s="5" t="s">
        <v>63</v>
      </c>
      <c r="K153" s="5" t="s">
        <v>224</v>
      </c>
      <c r="L153" s="5" t="s">
        <v>10</v>
      </c>
      <c r="M153" s="5" t="s">
        <v>164</v>
      </c>
      <c r="N153" s="5" t="s">
        <v>169</v>
      </c>
      <c r="O153" s="5" t="s">
        <v>177</v>
      </c>
      <c r="P153" s="5" t="s">
        <v>86</v>
      </c>
      <c r="X153" s="5" t="s">
        <v>73</v>
      </c>
      <c r="Z153" s="5" t="s">
        <v>174</v>
      </c>
      <c r="AC153" s="5" t="s">
        <v>77</v>
      </c>
      <c r="AM153" s="5" t="s">
        <v>85</v>
      </c>
      <c r="AP153" s="5" t="s">
        <v>88</v>
      </c>
      <c r="AR153" s="5" t="s">
        <v>90</v>
      </c>
      <c r="AT153" s="5" t="s">
        <v>92</v>
      </c>
      <c r="AV153" s="5" t="s">
        <v>85</v>
      </c>
      <c r="AX153" s="5" t="s">
        <v>94</v>
      </c>
      <c r="BA153" s="5" t="s">
        <v>97</v>
      </c>
      <c r="BC153" s="5" t="s">
        <v>85</v>
      </c>
      <c r="BI153" s="5" t="s">
        <v>103</v>
      </c>
      <c r="BL153" s="5" t="s">
        <v>106</v>
      </c>
      <c r="BP153" s="5" t="s">
        <v>110</v>
      </c>
      <c r="BU153" s="5" t="s">
        <v>115</v>
      </c>
      <c r="BW153" s="5" t="s">
        <v>117</v>
      </c>
      <c r="CF153" s="5" t="s">
        <v>125</v>
      </c>
      <c r="CJ153" s="5" t="s">
        <v>129</v>
      </c>
      <c r="CL153" s="5" t="s">
        <v>178</v>
      </c>
      <c r="CN153" s="5" t="s">
        <v>131</v>
      </c>
      <c r="CP153" s="5" t="s">
        <v>133</v>
      </c>
      <c r="CS153" s="5" t="s">
        <v>136</v>
      </c>
      <c r="DA153" s="5" t="s">
        <v>143</v>
      </c>
      <c r="DD153" s="5" t="s">
        <v>86</v>
      </c>
      <c r="DH153" s="5" t="s">
        <v>149</v>
      </c>
      <c r="DM153" s="5" t="s">
        <v>154</v>
      </c>
      <c r="DQ153" s="5" t="s">
        <v>158</v>
      </c>
      <c r="DU153" s="5">
        <v>7</v>
      </c>
    </row>
    <row r="154" spans="1:125" x14ac:dyDescent="0.2">
      <c r="A154" s="5">
        <v>118472953438</v>
      </c>
      <c r="B154" s="5">
        <v>453190696</v>
      </c>
      <c r="C154" s="6">
        <v>45247.5549537037</v>
      </c>
      <c r="D154" s="6">
        <v>45247.55872685185</v>
      </c>
      <c r="E154" s="5" t="s">
        <v>380</v>
      </c>
      <c r="J154" s="5" t="s">
        <v>63</v>
      </c>
      <c r="K154" s="5" t="s">
        <v>171</v>
      </c>
      <c r="L154" s="5" t="s">
        <v>11</v>
      </c>
      <c r="M154" s="5" t="s">
        <v>168</v>
      </c>
      <c r="N154" s="5" t="s">
        <v>201</v>
      </c>
      <c r="O154" s="5" t="s">
        <v>189</v>
      </c>
      <c r="P154" s="5" t="s">
        <v>85</v>
      </c>
      <c r="V154" s="5" t="s">
        <v>71</v>
      </c>
      <c r="X154" s="5" t="s">
        <v>73</v>
      </c>
      <c r="Z154" s="5" t="s">
        <v>174</v>
      </c>
      <c r="AB154" s="5" t="s">
        <v>76</v>
      </c>
      <c r="AM154" s="5" t="s">
        <v>85</v>
      </c>
      <c r="AO154" s="5" t="s">
        <v>87</v>
      </c>
      <c r="AR154" s="5" t="s">
        <v>90</v>
      </c>
      <c r="AT154" s="5" t="s">
        <v>92</v>
      </c>
      <c r="AV154" s="5" t="s">
        <v>85</v>
      </c>
      <c r="AX154" s="5" t="s">
        <v>94</v>
      </c>
      <c r="BA154" s="5" t="s">
        <v>97</v>
      </c>
      <c r="BD154" s="5" t="s">
        <v>86</v>
      </c>
      <c r="BE154" s="5" t="s">
        <v>99</v>
      </c>
      <c r="BI154" s="5" t="s">
        <v>103</v>
      </c>
      <c r="BM154" s="5" t="s">
        <v>107</v>
      </c>
      <c r="BN154" s="5" t="s">
        <v>108</v>
      </c>
      <c r="BT154" s="5" t="s">
        <v>114</v>
      </c>
      <c r="BW154" s="5" t="s">
        <v>117</v>
      </c>
      <c r="CF154" s="5" t="s">
        <v>125</v>
      </c>
      <c r="CL154" s="5" t="s">
        <v>178</v>
      </c>
      <c r="CN154" s="5" t="s">
        <v>131</v>
      </c>
      <c r="CP154" s="5" t="s">
        <v>133</v>
      </c>
      <c r="DA154" s="5" t="s">
        <v>143</v>
      </c>
      <c r="DD154" s="5" t="s">
        <v>86</v>
      </c>
      <c r="DG154" s="5" t="s">
        <v>148</v>
      </c>
      <c r="DL154" s="5" t="s">
        <v>153</v>
      </c>
      <c r="DQ154" s="5" t="s">
        <v>158</v>
      </c>
      <c r="DU154" s="5" t="s">
        <v>190</v>
      </c>
    </row>
    <row r="155" spans="1:125" x14ac:dyDescent="0.2">
      <c r="A155" s="5">
        <v>118472912038</v>
      </c>
      <c r="B155" s="5">
        <v>453190696</v>
      </c>
      <c r="C155" s="6">
        <v>45247.52484953704</v>
      </c>
      <c r="D155" s="6">
        <v>45247.52853009259</v>
      </c>
      <c r="E155" s="5" t="s">
        <v>381</v>
      </c>
      <c r="J155" s="5" t="s">
        <v>63</v>
      </c>
      <c r="K155" s="5" t="s">
        <v>171</v>
      </c>
      <c r="L155" s="5" t="s">
        <v>11</v>
      </c>
      <c r="M155" s="5" t="s">
        <v>168</v>
      </c>
      <c r="N155" s="5" t="s">
        <v>201</v>
      </c>
      <c r="O155" s="5" t="s">
        <v>189</v>
      </c>
      <c r="P155" s="5" t="s">
        <v>85</v>
      </c>
      <c r="R155" s="5" t="s">
        <v>67</v>
      </c>
      <c r="X155" s="5" t="s">
        <v>73</v>
      </c>
      <c r="Z155" s="5" t="s">
        <v>174</v>
      </c>
      <c r="AA155" s="5" t="s">
        <v>75</v>
      </c>
      <c r="AM155" s="5" t="s">
        <v>85</v>
      </c>
      <c r="AO155" s="5" t="s">
        <v>87</v>
      </c>
      <c r="AR155" s="5" t="s">
        <v>90</v>
      </c>
      <c r="AT155" s="5" t="s">
        <v>92</v>
      </c>
      <c r="AV155" s="5" t="s">
        <v>85</v>
      </c>
      <c r="AX155" s="5" t="s">
        <v>94</v>
      </c>
      <c r="BA155" s="5" t="s">
        <v>97</v>
      </c>
      <c r="BD155" s="5" t="s">
        <v>86</v>
      </c>
      <c r="BE155" s="5" t="s">
        <v>99</v>
      </c>
      <c r="BH155" s="5" t="s">
        <v>102</v>
      </c>
      <c r="BL155" s="5" t="s">
        <v>106</v>
      </c>
      <c r="BN155" s="5" t="s">
        <v>108</v>
      </c>
      <c r="BT155" s="5" t="s">
        <v>114</v>
      </c>
      <c r="BW155" s="5" t="s">
        <v>117</v>
      </c>
      <c r="CF155" s="5" t="s">
        <v>125</v>
      </c>
      <c r="CL155" s="5" t="s">
        <v>187</v>
      </c>
      <c r="CO155" s="5" t="s">
        <v>132</v>
      </c>
      <c r="CP155" s="5" t="s">
        <v>133</v>
      </c>
      <c r="DA155" s="5" t="s">
        <v>143</v>
      </c>
      <c r="DD155" s="5" t="s">
        <v>86</v>
      </c>
      <c r="DF155" s="5" t="s">
        <v>147</v>
      </c>
      <c r="DL155" s="5" t="s">
        <v>153</v>
      </c>
      <c r="DQ155" s="5" t="s">
        <v>158</v>
      </c>
      <c r="DU155" s="5" t="s">
        <v>190</v>
      </c>
    </row>
    <row r="156" spans="1:125" x14ac:dyDescent="0.2">
      <c r="A156" s="5">
        <v>118472896349</v>
      </c>
      <c r="B156" s="5">
        <v>453190696</v>
      </c>
      <c r="C156" s="6">
        <v>45247.513391203705</v>
      </c>
      <c r="D156" s="6">
        <v>45247.513518518521</v>
      </c>
      <c r="E156" s="5" t="s">
        <v>382</v>
      </c>
      <c r="J156" s="5" t="s">
        <v>63</v>
      </c>
    </row>
    <row r="157" spans="1:125" x14ac:dyDescent="0.2">
      <c r="A157" s="5">
        <v>118472882537</v>
      </c>
      <c r="B157" s="5">
        <v>453190696</v>
      </c>
      <c r="C157" s="6">
        <v>45247.50409722222</v>
      </c>
      <c r="D157" s="6">
        <v>45247.507418981484</v>
      </c>
      <c r="E157" s="5" t="s">
        <v>383</v>
      </c>
      <c r="J157" s="5" t="s">
        <v>63</v>
      </c>
      <c r="K157" s="5" t="s">
        <v>171</v>
      </c>
      <c r="L157" s="5" t="s">
        <v>11</v>
      </c>
      <c r="M157" s="5" t="s">
        <v>164</v>
      </c>
      <c r="N157" s="5" t="s">
        <v>201</v>
      </c>
      <c r="O157" s="5" t="s">
        <v>189</v>
      </c>
      <c r="P157" s="5" t="s">
        <v>85</v>
      </c>
      <c r="Q157" s="5" t="s">
        <v>66</v>
      </c>
      <c r="R157" s="5" t="s">
        <v>67</v>
      </c>
      <c r="S157" s="5" t="s">
        <v>68</v>
      </c>
      <c r="T157" s="5" t="s">
        <v>69</v>
      </c>
      <c r="U157" s="5" t="s">
        <v>70</v>
      </c>
      <c r="V157" s="5" t="s">
        <v>71</v>
      </c>
      <c r="X157" s="5" t="s">
        <v>73</v>
      </c>
      <c r="Z157" s="5" t="s">
        <v>174</v>
      </c>
      <c r="AB157" s="5" t="s">
        <v>76</v>
      </c>
      <c r="AC157" s="5" t="s">
        <v>77</v>
      </c>
      <c r="AM157" s="5" t="s">
        <v>85</v>
      </c>
      <c r="AO157" s="5" t="s">
        <v>87</v>
      </c>
      <c r="AR157" s="5" t="s">
        <v>90</v>
      </c>
      <c r="AT157" s="5" t="s">
        <v>92</v>
      </c>
      <c r="AV157" s="5" t="s">
        <v>85</v>
      </c>
      <c r="AX157" s="5" t="s">
        <v>94</v>
      </c>
      <c r="BA157" s="5" t="s">
        <v>97</v>
      </c>
      <c r="BC157" s="5" t="s">
        <v>85</v>
      </c>
      <c r="BI157" s="5" t="s">
        <v>103</v>
      </c>
      <c r="BL157" s="5" t="s">
        <v>106</v>
      </c>
      <c r="BN157" s="5" t="s">
        <v>108</v>
      </c>
      <c r="BU157" s="5" t="s">
        <v>115</v>
      </c>
      <c r="BW157" s="5" t="s">
        <v>117</v>
      </c>
      <c r="CF157" s="5" t="s">
        <v>125</v>
      </c>
      <c r="CG157" s="5" t="s">
        <v>126</v>
      </c>
      <c r="CI157" s="5" t="s">
        <v>128</v>
      </c>
      <c r="CL157" s="5" t="s">
        <v>187</v>
      </c>
      <c r="CN157" s="5" t="s">
        <v>131</v>
      </c>
      <c r="CP157" s="5" t="s">
        <v>133</v>
      </c>
      <c r="CQ157" s="5" t="s">
        <v>134</v>
      </c>
      <c r="CS157" s="5" t="s">
        <v>136</v>
      </c>
      <c r="CW157" s="5" t="s">
        <v>140</v>
      </c>
      <c r="CY157" s="5" t="s">
        <v>142</v>
      </c>
      <c r="DA157" s="5" t="s">
        <v>143</v>
      </c>
      <c r="DD157" s="5" t="s">
        <v>86</v>
      </c>
      <c r="DG157" s="5" t="s">
        <v>148</v>
      </c>
      <c r="DL157" s="5" t="s">
        <v>153</v>
      </c>
      <c r="DQ157" s="5" t="s">
        <v>158</v>
      </c>
      <c r="DU157" s="5">
        <v>3</v>
      </c>
    </row>
    <row r="158" spans="1:125" x14ac:dyDescent="0.2">
      <c r="A158" s="5">
        <v>118472880370</v>
      </c>
      <c r="B158" s="5">
        <v>453190696</v>
      </c>
      <c r="C158" s="6">
        <v>45247.502650462964</v>
      </c>
      <c r="D158" s="6">
        <v>45247.503935185188</v>
      </c>
      <c r="E158" s="5" t="s">
        <v>384</v>
      </c>
      <c r="J158" s="5" t="s">
        <v>63</v>
      </c>
      <c r="K158" s="5" t="s">
        <v>171</v>
      </c>
      <c r="L158" s="5" t="s">
        <v>11</v>
      </c>
      <c r="M158" s="5" t="s">
        <v>164</v>
      </c>
      <c r="N158" s="5" t="s">
        <v>201</v>
      </c>
      <c r="O158" s="5" t="s">
        <v>189</v>
      </c>
      <c r="P158" s="5" t="s">
        <v>85</v>
      </c>
      <c r="V158" s="5" t="s">
        <v>71</v>
      </c>
      <c r="X158" s="5" t="s">
        <v>73</v>
      </c>
      <c r="Z158" s="5" t="s">
        <v>174</v>
      </c>
      <c r="AA158" s="5" t="s">
        <v>75</v>
      </c>
      <c r="AC158" s="5" t="s">
        <v>77</v>
      </c>
      <c r="AD158" s="5" t="s">
        <v>78</v>
      </c>
    </row>
    <row r="159" spans="1:125" x14ac:dyDescent="0.2">
      <c r="A159" s="5">
        <v>118472874381</v>
      </c>
      <c r="B159" s="5">
        <v>453190696</v>
      </c>
      <c r="C159" s="6">
        <v>45247.498252314814</v>
      </c>
      <c r="D159" s="6">
        <v>45247.498831018522</v>
      </c>
      <c r="E159" s="5" t="s">
        <v>385</v>
      </c>
      <c r="J159" s="5" t="s">
        <v>63</v>
      </c>
      <c r="K159" s="5" t="s">
        <v>167</v>
      </c>
      <c r="L159" s="5" t="s">
        <v>11</v>
      </c>
      <c r="M159" s="5" t="s">
        <v>168</v>
      </c>
      <c r="N159" s="5" t="s">
        <v>201</v>
      </c>
    </row>
    <row r="160" spans="1:125" x14ac:dyDescent="0.2">
      <c r="A160" s="5">
        <v>118472837317</v>
      </c>
      <c r="B160" s="5">
        <v>453190696</v>
      </c>
      <c r="C160" s="6">
        <v>45247.471180555556</v>
      </c>
      <c r="D160" s="6">
        <v>45247.475543981483</v>
      </c>
      <c r="E160" s="5" t="s">
        <v>215</v>
      </c>
      <c r="J160" s="5" t="s">
        <v>63</v>
      </c>
      <c r="K160" s="5" t="s">
        <v>171</v>
      </c>
      <c r="L160" s="5" t="s">
        <v>11</v>
      </c>
      <c r="M160" s="5" t="s">
        <v>164</v>
      </c>
      <c r="N160" s="5" t="s">
        <v>169</v>
      </c>
      <c r="O160" s="5" t="s">
        <v>177</v>
      </c>
      <c r="P160" s="5" t="s">
        <v>85</v>
      </c>
      <c r="T160" s="5" t="s">
        <v>69</v>
      </c>
      <c r="X160" s="5" t="s">
        <v>73</v>
      </c>
      <c r="Z160" s="5" t="s">
        <v>174</v>
      </c>
      <c r="AA160" s="5" t="s">
        <v>75</v>
      </c>
      <c r="AN160" s="5" t="s">
        <v>86</v>
      </c>
      <c r="AP160" s="5" t="s">
        <v>88</v>
      </c>
      <c r="AR160" s="5" t="s">
        <v>90</v>
      </c>
      <c r="AT160" s="5" t="s">
        <v>92</v>
      </c>
      <c r="AV160" s="5" t="s">
        <v>85</v>
      </c>
      <c r="AX160" s="5" t="s">
        <v>94</v>
      </c>
      <c r="BA160" s="5" t="s">
        <v>97</v>
      </c>
      <c r="BC160" s="5" t="s">
        <v>85</v>
      </c>
    </row>
    <row r="161" spans="1:125" x14ac:dyDescent="0.2">
      <c r="A161" s="5">
        <v>118472836484</v>
      </c>
      <c r="B161" s="5">
        <v>453190696</v>
      </c>
      <c r="C161" s="6">
        <v>45247.470636574071</v>
      </c>
      <c r="D161" s="6">
        <v>45247.474317129629</v>
      </c>
      <c r="E161" s="5" t="s">
        <v>386</v>
      </c>
      <c r="J161" s="5" t="s">
        <v>63</v>
      </c>
      <c r="K161" s="5" t="s">
        <v>171</v>
      </c>
      <c r="L161" s="5" t="s">
        <v>11</v>
      </c>
      <c r="M161" s="5" t="s">
        <v>164</v>
      </c>
      <c r="N161" s="5" t="s">
        <v>169</v>
      </c>
      <c r="O161" s="5" t="s">
        <v>189</v>
      </c>
      <c r="P161" s="5" t="s">
        <v>85</v>
      </c>
      <c r="V161" s="5" t="s">
        <v>71</v>
      </c>
      <c r="X161" s="5" t="s">
        <v>73</v>
      </c>
      <c r="Z161" s="5" t="s">
        <v>174</v>
      </c>
      <c r="AB161" s="5" t="s">
        <v>76</v>
      </c>
      <c r="AM161" s="5" t="s">
        <v>85</v>
      </c>
      <c r="AO161" s="5" t="s">
        <v>87</v>
      </c>
      <c r="AR161" s="5" t="s">
        <v>90</v>
      </c>
      <c r="AT161" s="5" t="s">
        <v>92</v>
      </c>
      <c r="AV161" s="5" t="s">
        <v>85</v>
      </c>
      <c r="AX161" s="5" t="s">
        <v>94</v>
      </c>
      <c r="BA161" s="5" t="s">
        <v>97</v>
      </c>
      <c r="BC161" s="5" t="s">
        <v>85</v>
      </c>
      <c r="BJ161" s="5" t="s">
        <v>104</v>
      </c>
      <c r="BL161" s="5" t="s">
        <v>106</v>
      </c>
      <c r="BN161" s="5" t="s">
        <v>108</v>
      </c>
      <c r="BT161" s="5" t="s">
        <v>114</v>
      </c>
      <c r="BW161" s="5" t="s">
        <v>117</v>
      </c>
      <c r="CF161" s="5" t="s">
        <v>125</v>
      </c>
      <c r="CL161" s="5" t="s">
        <v>187</v>
      </c>
      <c r="CN161" s="5" t="s">
        <v>131</v>
      </c>
      <c r="CR161" s="5" t="s">
        <v>135</v>
      </c>
      <c r="DA161" s="5" t="s">
        <v>143</v>
      </c>
      <c r="DD161" s="5" t="s">
        <v>85</v>
      </c>
      <c r="DE161" s="5" t="s">
        <v>146</v>
      </c>
      <c r="DL161" s="5" t="s">
        <v>153</v>
      </c>
      <c r="DQ161" s="5" t="s">
        <v>158</v>
      </c>
      <c r="DU161" s="5">
        <v>9</v>
      </c>
    </row>
    <row r="162" spans="1:125" x14ac:dyDescent="0.2">
      <c r="A162" s="5">
        <v>118472834978</v>
      </c>
      <c r="B162" s="5">
        <v>453190696</v>
      </c>
      <c r="C162" s="6">
        <v>45247.469097222223</v>
      </c>
      <c r="D162" s="6">
        <v>45247.47388888889</v>
      </c>
      <c r="E162" s="5" t="s">
        <v>387</v>
      </c>
      <c r="J162" s="5" t="s">
        <v>63</v>
      </c>
      <c r="K162" s="5" t="s">
        <v>171</v>
      </c>
      <c r="L162" s="5" t="s">
        <v>11</v>
      </c>
      <c r="M162" s="5" t="s">
        <v>164</v>
      </c>
      <c r="N162" s="5" t="s">
        <v>172</v>
      </c>
      <c r="O162" s="5" t="s">
        <v>189</v>
      </c>
      <c r="P162" s="5" t="s">
        <v>85</v>
      </c>
      <c r="R162" s="5" t="s">
        <v>67</v>
      </c>
      <c r="X162" s="5" t="s">
        <v>73</v>
      </c>
      <c r="Z162" s="5" t="s">
        <v>174</v>
      </c>
      <c r="AB162" s="5" t="s">
        <v>76</v>
      </c>
      <c r="AC162" s="5" t="s">
        <v>77</v>
      </c>
      <c r="AM162" s="5" t="s">
        <v>85</v>
      </c>
      <c r="AO162" s="5" t="s">
        <v>87</v>
      </c>
      <c r="AR162" s="5" t="s">
        <v>90</v>
      </c>
      <c r="AT162" s="5" t="s">
        <v>92</v>
      </c>
      <c r="AV162" s="5" t="s">
        <v>85</v>
      </c>
      <c r="AX162" s="5" t="s">
        <v>94</v>
      </c>
      <c r="BA162" s="5" t="s">
        <v>97</v>
      </c>
      <c r="BC162" s="5" t="s">
        <v>85</v>
      </c>
      <c r="BI162" s="5" t="s">
        <v>103</v>
      </c>
      <c r="BL162" s="5" t="s">
        <v>106</v>
      </c>
      <c r="BQ162" s="5" t="s">
        <v>111</v>
      </c>
      <c r="BU162" s="5" t="s">
        <v>115</v>
      </c>
      <c r="BW162" s="5" t="s">
        <v>117</v>
      </c>
      <c r="CF162" s="5" t="s">
        <v>125</v>
      </c>
      <c r="CG162" s="5" t="s">
        <v>126</v>
      </c>
      <c r="CJ162" s="5" t="s">
        <v>129</v>
      </c>
      <c r="CL162" s="5" t="s">
        <v>187</v>
      </c>
      <c r="CO162" s="5" t="s">
        <v>132</v>
      </c>
      <c r="CS162" s="5" t="s">
        <v>136</v>
      </c>
      <c r="CV162" s="5" t="s">
        <v>139</v>
      </c>
      <c r="DA162" s="5" t="s">
        <v>143</v>
      </c>
      <c r="DD162" s="5" t="s">
        <v>86</v>
      </c>
      <c r="DG162" s="5" t="s">
        <v>148</v>
      </c>
      <c r="DL162" s="5" t="s">
        <v>153</v>
      </c>
      <c r="DS162" s="5" t="s">
        <v>160</v>
      </c>
      <c r="DU162" s="5" t="s">
        <v>190</v>
      </c>
    </row>
    <row r="163" spans="1:125" x14ac:dyDescent="0.2">
      <c r="A163" s="5">
        <v>118472830122</v>
      </c>
      <c r="B163" s="5">
        <v>453190696</v>
      </c>
      <c r="C163" s="6">
        <v>45247.465798611112</v>
      </c>
      <c r="D163" s="6">
        <v>45247.470972222225</v>
      </c>
      <c r="E163" s="5" t="s">
        <v>336</v>
      </c>
      <c r="J163" s="5" t="s">
        <v>63</v>
      </c>
      <c r="K163" s="5" t="s">
        <v>171</v>
      </c>
      <c r="L163" s="5" t="s">
        <v>11</v>
      </c>
      <c r="M163" s="5" t="s">
        <v>164</v>
      </c>
      <c r="N163" s="5" t="s">
        <v>169</v>
      </c>
      <c r="O163" s="5" t="s">
        <v>189</v>
      </c>
      <c r="P163" s="5" t="s">
        <v>85</v>
      </c>
      <c r="V163" s="5" t="s">
        <v>71</v>
      </c>
      <c r="X163" s="5" t="s">
        <v>73</v>
      </c>
      <c r="Z163" s="5" t="s">
        <v>174</v>
      </c>
      <c r="AA163" s="5" t="s">
        <v>75</v>
      </c>
      <c r="AB163" s="5" t="s">
        <v>76</v>
      </c>
      <c r="AM163" s="5" t="s">
        <v>85</v>
      </c>
      <c r="AO163" s="5" t="s">
        <v>87</v>
      </c>
      <c r="AR163" s="5" t="s">
        <v>90</v>
      </c>
      <c r="AT163" s="5" t="s">
        <v>92</v>
      </c>
      <c r="AV163" s="5" t="s">
        <v>85</v>
      </c>
      <c r="AX163" s="5" t="s">
        <v>94</v>
      </c>
      <c r="BA163" s="5" t="s">
        <v>97</v>
      </c>
      <c r="BC163" s="5" t="s">
        <v>85</v>
      </c>
      <c r="BI163" s="5" t="s">
        <v>103</v>
      </c>
      <c r="BL163" s="5" t="s">
        <v>106</v>
      </c>
      <c r="BQ163" s="5" t="s">
        <v>111</v>
      </c>
      <c r="BU163" s="5" t="s">
        <v>115</v>
      </c>
      <c r="BW163" s="5" t="s">
        <v>117</v>
      </c>
      <c r="CF163" s="5" t="s">
        <v>125</v>
      </c>
      <c r="CG163" s="5" t="s">
        <v>126</v>
      </c>
      <c r="CL163" s="5" t="s">
        <v>187</v>
      </c>
      <c r="CO163" s="5" t="s">
        <v>132</v>
      </c>
      <c r="CV163" s="5" t="s">
        <v>139</v>
      </c>
      <c r="CW163" s="5" t="s">
        <v>140</v>
      </c>
      <c r="CX163" s="5" t="s">
        <v>141</v>
      </c>
      <c r="CY163" s="5" t="s">
        <v>142</v>
      </c>
      <c r="DA163" s="5" t="s">
        <v>143</v>
      </c>
      <c r="DD163" s="5" t="s">
        <v>86</v>
      </c>
      <c r="DF163" s="5" t="s">
        <v>147</v>
      </c>
      <c r="DM163" s="5" t="s">
        <v>154</v>
      </c>
      <c r="DR163" s="5" t="s">
        <v>159</v>
      </c>
      <c r="DU163" s="5" t="s">
        <v>190</v>
      </c>
    </row>
    <row r="164" spans="1:125" x14ac:dyDescent="0.2">
      <c r="A164" s="5">
        <v>118472690111</v>
      </c>
      <c r="B164" s="5">
        <v>453190696</v>
      </c>
      <c r="C164" s="6">
        <v>45247.369513888887</v>
      </c>
      <c r="D164" s="6">
        <v>45247.440243055556</v>
      </c>
      <c r="E164" s="5" t="s">
        <v>388</v>
      </c>
      <c r="J164" s="5" t="s">
        <v>63</v>
      </c>
      <c r="K164" s="5" t="s">
        <v>224</v>
      </c>
      <c r="L164" s="5" t="s">
        <v>10</v>
      </c>
      <c r="M164" s="5" t="s">
        <v>208</v>
      </c>
      <c r="N164" s="5" t="s">
        <v>172</v>
      </c>
      <c r="O164" s="5" t="s">
        <v>177</v>
      </c>
      <c r="P164" s="5" t="s">
        <v>86</v>
      </c>
      <c r="X164" s="5" t="s">
        <v>73</v>
      </c>
      <c r="Z164" s="5" t="s">
        <v>174</v>
      </c>
      <c r="AA164" s="5" t="s">
        <v>75</v>
      </c>
      <c r="AC164" s="5" t="s">
        <v>77</v>
      </c>
      <c r="AM164" s="5" t="s">
        <v>85</v>
      </c>
      <c r="AP164" s="5" t="s">
        <v>88</v>
      </c>
      <c r="AR164" s="5" t="s">
        <v>90</v>
      </c>
      <c r="AT164" s="5" t="s">
        <v>92</v>
      </c>
      <c r="AV164" s="5" t="s">
        <v>85</v>
      </c>
      <c r="AX164" s="5" t="s">
        <v>94</v>
      </c>
      <c r="BA164" s="5" t="s">
        <v>97</v>
      </c>
      <c r="BD164" s="5" t="s">
        <v>86</v>
      </c>
    </row>
    <row r="165" spans="1:125" x14ac:dyDescent="0.2">
      <c r="A165" s="5">
        <v>118472766031</v>
      </c>
      <c r="B165" s="5">
        <v>453190696</v>
      </c>
      <c r="C165" s="6">
        <v>45247.421712962961</v>
      </c>
      <c r="D165" s="6">
        <v>45247.425092592595</v>
      </c>
      <c r="E165" s="5" t="s">
        <v>389</v>
      </c>
      <c r="J165" s="5" t="s">
        <v>63</v>
      </c>
      <c r="K165" s="5" t="s">
        <v>224</v>
      </c>
      <c r="L165" s="5" t="s">
        <v>10</v>
      </c>
      <c r="M165" s="5" t="s">
        <v>168</v>
      </c>
      <c r="N165" s="5" t="s">
        <v>172</v>
      </c>
      <c r="O165" s="5" t="s">
        <v>189</v>
      </c>
      <c r="P165" s="5" t="s">
        <v>86</v>
      </c>
      <c r="Y165" s="5" t="s">
        <v>74</v>
      </c>
      <c r="Z165" s="5" t="s">
        <v>174</v>
      </c>
      <c r="AA165" s="5" t="s">
        <v>75</v>
      </c>
      <c r="AN165" s="5" t="s">
        <v>86</v>
      </c>
      <c r="AO165" s="5" t="s">
        <v>87</v>
      </c>
      <c r="AR165" s="5" t="s">
        <v>90</v>
      </c>
      <c r="AT165" s="5" t="s">
        <v>92</v>
      </c>
      <c r="AV165" s="5" t="s">
        <v>85</v>
      </c>
      <c r="AX165" s="5" t="s">
        <v>94</v>
      </c>
      <c r="BA165" s="5" t="s">
        <v>97</v>
      </c>
      <c r="BD165" s="5" t="s">
        <v>86</v>
      </c>
      <c r="BF165" s="5" t="s">
        <v>100</v>
      </c>
      <c r="BI165" s="5" t="s">
        <v>103</v>
      </c>
      <c r="BL165" s="5" t="s">
        <v>106</v>
      </c>
      <c r="BO165" s="5" t="s">
        <v>109</v>
      </c>
      <c r="BU165" s="5" t="s">
        <v>115</v>
      </c>
      <c r="BW165" s="5" t="s">
        <v>117</v>
      </c>
      <c r="CG165" s="5" t="s">
        <v>126</v>
      </c>
      <c r="CL165" s="5" t="s">
        <v>187</v>
      </c>
      <c r="CO165" s="5" t="s">
        <v>132</v>
      </c>
      <c r="CS165" s="5" t="s">
        <v>136</v>
      </c>
      <c r="CX165" s="5" t="s">
        <v>141</v>
      </c>
      <c r="DC165" s="5" t="s">
        <v>145</v>
      </c>
      <c r="DD165" s="5" t="s">
        <v>86</v>
      </c>
      <c r="DG165" s="5" t="s">
        <v>148</v>
      </c>
      <c r="DM165" s="5" t="s">
        <v>154</v>
      </c>
      <c r="DR165" s="5" t="s">
        <v>159</v>
      </c>
      <c r="DU165" s="5">
        <v>7</v>
      </c>
    </row>
    <row r="166" spans="1:125" x14ac:dyDescent="0.2">
      <c r="A166" s="5">
        <v>118472770054</v>
      </c>
      <c r="B166" s="5">
        <v>453190696</v>
      </c>
      <c r="C166" s="6">
        <v>45247.424004629633</v>
      </c>
      <c r="D166" s="6">
        <v>45247.424942129626</v>
      </c>
      <c r="E166" s="5" t="s">
        <v>390</v>
      </c>
      <c r="J166" s="5" t="s">
        <v>63</v>
      </c>
      <c r="K166" s="5" t="s">
        <v>167</v>
      </c>
      <c r="L166" s="5" t="s">
        <v>245</v>
      </c>
      <c r="M166" s="5" t="s">
        <v>168</v>
      </c>
      <c r="N166" s="5" t="s">
        <v>201</v>
      </c>
    </row>
    <row r="167" spans="1:125" x14ac:dyDescent="0.2">
      <c r="A167" s="5">
        <v>118472744003</v>
      </c>
      <c r="B167" s="5">
        <v>453190696</v>
      </c>
      <c r="C167" s="6">
        <v>45247.406493055554</v>
      </c>
      <c r="D167" s="6">
        <v>45247.408796296295</v>
      </c>
      <c r="E167" s="5" t="s">
        <v>391</v>
      </c>
      <c r="J167" s="5" t="s">
        <v>63</v>
      </c>
      <c r="K167" s="5" t="s">
        <v>167</v>
      </c>
      <c r="L167" s="5" t="s">
        <v>10</v>
      </c>
      <c r="M167" s="5" t="s">
        <v>168</v>
      </c>
      <c r="N167" s="5" t="s">
        <v>201</v>
      </c>
    </row>
    <row r="168" spans="1:125" x14ac:dyDescent="0.2">
      <c r="A168" s="5">
        <v>118472730894</v>
      </c>
      <c r="B168" s="5">
        <v>453190696</v>
      </c>
      <c r="C168" s="6">
        <v>45247.398414351854</v>
      </c>
      <c r="D168" s="6">
        <v>45247.398553240739</v>
      </c>
      <c r="E168" s="5" t="s">
        <v>392</v>
      </c>
      <c r="J168" s="5" t="s">
        <v>63</v>
      </c>
    </row>
    <row r="169" spans="1:125" x14ac:dyDescent="0.2">
      <c r="A169" s="5">
        <v>118472727096</v>
      </c>
      <c r="B169" s="5">
        <v>453190696</v>
      </c>
      <c r="C169" s="6">
        <v>45247.395590277774</v>
      </c>
      <c r="D169" s="6">
        <v>45247.397604166668</v>
      </c>
      <c r="E169" s="5" t="s">
        <v>393</v>
      </c>
      <c r="J169" s="5" t="s">
        <v>63</v>
      </c>
      <c r="K169" s="5" t="s">
        <v>224</v>
      </c>
      <c r="L169" s="5" t="s">
        <v>10</v>
      </c>
      <c r="M169" s="5" t="s">
        <v>168</v>
      </c>
      <c r="N169" s="5" t="s">
        <v>172</v>
      </c>
      <c r="O169" s="5" t="s">
        <v>189</v>
      </c>
      <c r="P169" s="5" t="s">
        <v>86</v>
      </c>
      <c r="X169" s="5" t="s">
        <v>73</v>
      </c>
      <c r="Z169" s="5" t="s">
        <v>174</v>
      </c>
      <c r="AC169" s="5" t="s">
        <v>77</v>
      </c>
      <c r="AD169" s="5" t="s">
        <v>78</v>
      </c>
      <c r="AE169" s="5" t="s">
        <v>79</v>
      </c>
    </row>
    <row r="170" spans="1:125" x14ac:dyDescent="0.2">
      <c r="A170" s="5">
        <v>118472710343</v>
      </c>
      <c r="B170" s="5">
        <v>453190696</v>
      </c>
      <c r="C170" s="6">
        <v>45247.383900462963</v>
      </c>
      <c r="D170" s="6">
        <v>45247.387384259258</v>
      </c>
      <c r="E170" s="5" t="s">
        <v>321</v>
      </c>
      <c r="J170" s="5" t="s">
        <v>63</v>
      </c>
      <c r="K170" s="5" t="s">
        <v>200</v>
      </c>
      <c r="L170" s="5" t="s">
        <v>267</v>
      </c>
      <c r="M170" s="5" t="s">
        <v>168</v>
      </c>
      <c r="N170" s="5" t="s">
        <v>201</v>
      </c>
      <c r="O170" s="5" t="s">
        <v>189</v>
      </c>
      <c r="P170" s="5" t="s">
        <v>85</v>
      </c>
      <c r="R170" s="5" t="s">
        <v>67</v>
      </c>
      <c r="S170" s="5" t="s">
        <v>68</v>
      </c>
      <c r="T170" s="5" t="s">
        <v>69</v>
      </c>
      <c r="V170" s="5" t="s">
        <v>71</v>
      </c>
      <c r="X170" s="5" t="s">
        <v>73</v>
      </c>
      <c r="Z170" s="5" t="s">
        <v>174</v>
      </c>
      <c r="AA170" s="5" t="s">
        <v>75</v>
      </c>
      <c r="AC170" s="5" t="s">
        <v>77</v>
      </c>
      <c r="AM170" s="5" t="s">
        <v>85</v>
      </c>
      <c r="AO170" s="5" t="s">
        <v>87</v>
      </c>
      <c r="AR170" s="5" t="s">
        <v>90</v>
      </c>
      <c r="AT170" s="5" t="s">
        <v>92</v>
      </c>
      <c r="AV170" s="5" t="s">
        <v>85</v>
      </c>
      <c r="AY170" s="5" t="s">
        <v>95</v>
      </c>
      <c r="BA170" s="5" t="s">
        <v>97</v>
      </c>
      <c r="BD170" s="5" t="s">
        <v>86</v>
      </c>
      <c r="BE170" s="5" t="s">
        <v>99</v>
      </c>
      <c r="BI170" s="5" t="s">
        <v>103</v>
      </c>
      <c r="BL170" s="5" t="s">
        <v>106</v>
      </c>
      <c r="BN170" s="5" t="s">
        <v>108</v>
      </c>
      <c r="BT170" s="5" t="s">
        <v>114</v>
      </c>
      <c r="BW170" s="5" t="s">
        <v>117</v>
      </c>
    </row>
    <row r="171" spans="1:125" x14ac:dyDescent="0.2">
      <c r="A171" s="5">
        <v>118472702871</v>
      </c>
      <c r="B171" s="5">
        <v>453190696</v>
      </c>
      <c r="C171" s="6">
        <v>45247.378657407404</v>
      </c>
      <c r="D171" s="6">
        <v>45247.382002314815</v>
      </c>
      <c r="E171" s="5" t="s">
        <v>394</v>
      </c>
      <c r="J171" s="5" t="s">
        <v>63</v>
      </c>
      <c r="K171" s="5" t="s">
        <v>224</v>
      </c>
      <c r="L171" s="5" t="s">
        <v>10</v>
      </c>
      <c r="M171" s="5" t="s">
        <v>168</v>
      </c>
      <c r="N171" s="5" t="s">
        <v>172</v>
      </c>
      <c r="O171" s="5" t="s">
        <v>189</v>
      </c>
      <c r="P171" s="5" t="s">
        <v>86</v>
      </c>
      <c r="X171" s="5" t="s">
        <v>73</v>
      </c>
      <c r="Z171" s="5" t="s">
        <v>254</v>
      </c>
      <c r="AJ171" s="5" t="s">
        <v>83</v>
      </c>
      <c r="AN171" s="5" t="s">
        <v>86</v>
      </c>
      <c r="AP171" s="5" t="s">
        <v>88</v>
      </c>
      <c r="AR171" s="5" t="s">
        <v>90</v>
      </c>
      <c r="AT171" s="5" t="s">
        <v>92</v>
      </c>
      <c r="AV171" s="5" t="s">
        <v>85</v>
      </c>
      <c r="AZ171" s="5" t="s">
        <v>96</v>
      </c>
      <c r="BA171" s="5" t="s">
        <v>97</v>
      </c>
      <c r="BD171" s="5" t="s">
        <v>86</v>
      </c>
      <c r="BF171" s="5" t="s">
        <v>100</v>
      </c>
      <c r="BJ171" s="5" t="s">
        <v>104</v>
      </c>
      <c r="BM171" s="5" t="s">
        <v>107</v>
      </c>
      <c r="BO171" s="5" t="s">
        <v>109</v>
      </c>
      <c r="BU171" s="5" t="s">
        <v>115</v>
      </c>
      <c r="BY171" s="5" t="s">
        <v>119</v>
      </c>
      <c r="CB171" s="5" t="s">
        <v>122</v>
      </c>
      <c r="CL171" s="5" t="s">
        <v>192</v>
      </c>
      <c r="CN171" s="5" t="s">
        <v>131</v>
      </c>
      <c r="CR171" s="5" t="s">
        <v>135</v>
      </c>
      <c r="CS171" s="5" t="s">
        <v>136</v>
      </c>
      <c r="CV171" s="5" t="s">
        <v>139</v>
      </c>
      <c r="CW171" s="5" t="s">
        <v>140</v>
      </c>
      <c r="CX171" s="5" t="s">
        <v>141</v>
      </c>
      <c r="DA171" s="5" t="s">
        <v>143</v>
      </c>
      <c r="DD171" s="5" t="s">
        <v>197</v>
      </c>
      <c r="DG171" s="5" t="s">
        <v>148</v>
      </c>
      <c r="DN171" s="5" t="s">
        <v>155</v>
      </c>
      <c r="DR171" s="5" t="s">
        <v>159</v>
      </c>
      <c r="DU171" s="5" t="s">
        <v>193</v>
      </c>
    </row>
    <row r="172" spans="1:125" x14ac:dyDescent="0.2">
      <c r="A172" s="5">
        <v>118472699468</v>
      </c>
      <c r="B172" s="5">
        <v>453190696</v>
      </c>
      <c r="C172" s="6">
        <v>45247.376296296294</v>
      </c>
      <c r="D172" s="6">
        <v>45247.377997685187</v>
      </c>
      <c r="E172" s="5" t="s">
        <v>395</v>
      </c>
      <c r="J172" s="5" t="s">
        <v>63</v>
      </c>
      <c r="K172" s="5" t="s">
        <v>217</v>
      </c>
      <c r="L172" s="5" t="s">
        <v>10</v>
      </c>
      <c r="M172" s="5" t="s">
        <v>168</v>
      </c>
      <c r="N172" s="5" t="s">
        <v>172</v>
      </c>
      <c r="O172" s="5" t="s">
        <v>189</v>
      </c>
      <c r="P172" s="5" t="s">
        <v>86</v>
      </c>
      <c r="X172" s="5" t="s">
        <v>73</v>
      </c>
      <c r="Z172" s="5" t="s">
        <v>174</v>
      </c>
      <c r="AA172" s="5" t="s">
        <v>75</v>
      </c>
      <c r="AM172" s="5" t="s">
        <v>85</v>
      </c>
      <c r="AP172" s="5" t="s">
        <v>88</v>
      </c>
      <c r="AR172" s="5" t="s">
        <v>90</v>
      </c>
      <c r="AT172" s="5" t="s">
        <v>92</v>
      </c>
      <c r="AV172" s="5" t="s">
        <v>85</v>
      </c>
      <c r="AY172" s="5" t="s">
        <v>95</v>
      </c>
      <c r="BA172" s="5" t="s">
        <v>97</v>
      </c>
      <c r="BD172" s="5" t="s">
        <v>86</v>
      </c>
      <c r="BE172" s="5" t="s">
        <v>99</v>
      </c>
    </row>
    <row r="173" spans="1:125" x14ac:dyDescent="0.2">
      <c r="A173" s="5">
        <v>118472692329</v>
      </c>
      <c r="B173" s="5">
        <v>453190696</v>
      </c>
      <c r="C173" s="6">
        <v>45247.371238425927</v>
      </c>
      <c r="D173" s="6">
        <v>45247.37599537037</v>
      </c>
      <c r="E173" s="5" t="s">
        <v>396</v>
      </c>
      <c r="J173" s="5" t="s">
        <v>63</v>
      </c>
      <c r="K173" s="5" t="s">
        <v>236</v>
      </c>
      <c r="L173" s="5" t="s">
        <v>10</v>
      </c>
      <c r="M173" s="5" t="s">
        <v>168</v>
      </c>
      <c r="N173" s="5" t="s">
        <v>172</v>
      </c>
      <c r="O173" s="5" t="s">
        <v>177</v>
      </c>
      <c r="P173" s="5" t="s">
        <v>86</v>
      </c>
      <c r="X173" s="5" t="s">
        <v>73</v>
      </c>
      <c r="Z173" s="5" t="s">
        <v>174</v>
      </c>
      <c r="AA173" s="5" t="s">
        <v>75</v>
      </c>
      <c r="AN173" s="5" t="s">
        <v>86</v>
      </c>
      <c r="AP173" s="5" t="s">
        <v>88</v>
      </c>
      <c r="AS173" s="5" t="s">
        <v>91</v>
      </c>
      <c r="AU173" s="5" t="s">
        <v>93</v>
      </c>
      <c r="AV173" s="5" t="s">
        <v>85</v>
      </c>
      <c r="AX173" s="5" t="s">
        <v>94</v>
      </c>
      <c r="BA173" s="5" t="s">
        <v>97</v>
      </c>
      <c r="BD173" s="5" t="s">
        <v>86</v>
      </c>
      <c r="BF173" s="5" t="s">
        <v>100</v>
      </c>
      <c r="BJ173" s="5" t="s">
        <v>104</v>
      </c>
      <c r="BM173" s="5" t="s">
        <v>107</v>
      </c>
      <c r="BR173" s="5" t="s">
        <v>112</v>
      </c>
      <c r="BV173" s="5" t="s">
        <v>116</v>
      </c>
      <c r="BY173" s="5" t="s">
        <v>119</v>
      </c>
      <c r="CC173" s="5" t="s">
        <v>123</v>
      </c>
      <c r="CE173" s="5" t="s">
        <v>397</v>
      </c>
      <c r="CL173" s="5" t="s">
        <v>192</v>
      </c>
      <c r="CM173" s="5" t="s">
        <v>130</v>
      </c>
      <c r="CR173" s="5" t="s">
        <v>135</v>
      </c>
      <c r="DA173" s="5" t="s">
        <v>143</v>
      </c>
      <c r="DD173" s="5" t="s">
        <v>86</v>
      </c>
      <c r="DI173" s="5" t="s">
        <v>150</v>
      </c>
      <c r="DL173" s="5" t="s">
        <v>153</v>
      </c>
      <c r="DR173" s="5" t="s">
        <v>159</v>
      </c>
      <c r="DU173" s="5" t="s">
        <v>193</v>
      </c>
    </row>
    <row r="174" spans="1:125" x14ac:dyDescent="0.2">
      <c r="A174" s="5">
        <v>118472225950</v>
      </c>
      <c r="B174" s="5">
        <v>453190696</v>
      </c>
      <c r="C174" s="6">
        <v>45246.784432870372</v>
      </c>
      <c r="D174" s="6">
        <v>45246.784548611111</v>
      </c>
      <c r="E174" s="5" t="s">
        <v>398</v>
      </c>
      <c r="J174" s="5" t="s">
        <v>63</v>
      </c>
    </row>
    <row r="175" spans="1:125" x14ac:dyDescent="0.2">
      <c r="A175" s="5">
        <v>118471990485</v>
      </c>
      <c r="B175" s="5">
        <v>453190696</v>
      </c>
      <c r="C175" s="6">
        <v>45246.572962962964</v>
      </c>
      <c r="D175" s="6">
        <v>45246.574502314812</v>
      </c>
      <c r="E175" s="5" t="s">
        <v>399</v>
      </c>
      <c r="J175" s="5" t="s">
        <v>63</v>
      </c>
      <c r="K175" s="5" t="s">
        <v>171</v>
      </c>
      <c r="L175" s="5" t="s">
        <v>11</v>
      </c>
      <c r="M175" s="5" t="s">
        <v>164</v>
      </c>
      <c r="N175" s="5" t="s">
        <v>172</v>
      </c>
      <c r="O175" s="5" t="s">
        <v>189</v>
      </c>
      <c r="P175" s="5" t="s">
        <v>85</v>
      </c>
      <c r="Q175" s="5" t="s">
        <v>66</v>
      </c>
      <c r="X175" s="5" t="s">
        <v>73</v>
      </c>
      <c r="Z175" s="5" t="s">
        <v>174</v>
      </c>
      <c r="AA175" s="5" t="s">
        <v>75</v>
      </c>
    </row>
    <row r="176" spans="1:125" x14ac:dyDescent="0.2">
      <c r="A176" s="5">
        <v>118471862873</v>
      </c>
      <c r="B176" s="5">
        <v>453190696</v>
      </c>
      <c r="C176" s="6">
        <v>45246.485196759262</v>
      </c>
      <c r="D176" s="6">
        <v>45246.488749999997</v>
      </c>
      <c r="E176" s="5" t="s">
        <v>400</v>
      </c>
      <c r="J176" s="5" t="s">
        <v>63</v>
      </c>
      <c r="K176" s="5" t="s">
        <v>236</v>
      </c>
      <c r="L176" s="5" t="s">
        <v>11</v>
      </c>
      <c r="M176" s="5" t="s">
        <v>168</v>
      </c>
      <c r="N176" s="5" t="s">
        <v>172</v>
      </c>
      <c r="O176" s="5" t="s">
        <v>189</v>
      </c>
      <c r="P176" s="5" t="s">
        <v>85</v>
      </c>
      <c r="T176" s="5" t="s">
        <v>69</v>
      </c>
      <c r="X176" s="5" t="s">
        <v>73</v>
      </c>
      <c r="Z176" s="5" t="s">
        <v>174</v>
      </c>
      <c r="AA176" s="5" t="s">
        <v>75</v>
      </c>
      <c r="AB176" s="5" t="s">
        <v>76</v>
      </c>
      <c r="AC176" s="5" t="s">
        <v>77</v>
      </c>
      <c r="AD176" s="5" t="s">
        <v>78</v>
      </c>
      <c r="AE176" s="5" t="s">
        <v>79</v>
      </c>
      <c r="AM176" s="5" t="s">
        <v>85</v>
      </c>
      <c r="AO176" s="5" t="s">
        <v>87</v>
      </c>
      <c r="AR176" s="5" t="s">
        <v>90</v>
      </c>
      <c r="AT176" s="5" t="s">
        <v>92</v>
      </c>
      <c r="AV176" s="5" t="s">
        <v>85</v>
      </c>
      <c r="AX176" s="5" t="s">
        <v>94</v>
      </c>
      <c r="BA176" s="5" t="s">
        <v>97</v>
      </c>
      <c r="BD176" s="5" t="s">
        <v>86</v>
      </c>
      <c r="BE176" s="5" t="s">
        <v>99</v>
      </c>
      <c r="BI176" s="5" t="s">
        <v>103</v>
      </c>
      <c r="BL176" s="5" t="s">
        <v>106</v>
      </c>
      <c r="BO176" s="5" t="s">
        <v>109</v>
      </c>
      <c r="BU176" s="5" t="s">
        <v>115</v>
      </c>
      <c r="BW176" s="5" t="s">
        <v>117</v>
      </c>
      <c r="CF176" s="5" t="s">
        <v>125</v>
      </c>
      <c r="CG176" s="5" t="s">
        <v>126</v>
      </c>
      <c r="CH176" s="5" t="s">
        <v>127</v>
      </c>
      <c r="CI176" s="5" t="s">
        <v>128</v>
      </c>
      <c r="CJ176" s="5" t="s">
        <v>129</v>
      </c>
      <c r="CL176" s="5" t="s">
        <v>187</v>
      </c>
      <c r="CO176" s="5" t="s">
        <v>132</v>
      </c>
      <c r="CS176" s="5" t="s">
        <v>136</v>
      </c>
      <c r="DA176" s="5" t="s">
        <v>143</v>
      </c>
      <c r="DD176" s="5" t="s">
        <v>86</v>
      </c>
      <c r="DE176" s="5" t="s">
        <v>146</v>
      </c>
      <c r="DM176" s="5" t="s">
        <v>154</v>
      </c>
      <c r="DQ176" s="5" t="s">
        <v>158</v>
      </c>
      <c r="DU176" s="5" t="s">
        <v>190</v>
      </c>
    </row>
    <row r="177" spans="1:125" x14ac:dyDescent="0.2">
      <c r="A177" s="5">
        <v>118471746345</v>
      </c>
      <c r="B177" s="5">
        <v>453190696</v>
      </c>
      <c r="C177" s="6">
        <v>45246.411712962959</v>
      </c>
      <c r="D177" s="6">
        <v>45246.417094907411</v>
      </c>
      <c r="E177" s="5" t="s">
        <v>202</v>
      </c>
      <c r="J177" s="5" t="s">
        <v>63</v>
      </c>
      <c r="K177" s="5" t="s">
        <v>171</v>
      </c>
      <c r="L177" s="5" t="s">
        <v>11</v>
      </c>
      <c r="M177" s="5" t="s">
        <v>168</v>
      </c>
      <c r="N177" s="5" t="s">
        <v>201</v>
      </c>
      <c r="O177" s="5" t="s">
        <v>189</v>
      </c>
      <c r="P177" s="5" t="s">
        <v>86</v>
      </c>
      <c r="X177" s="5" t="s">
        <v>73</v>
      </c>
      <c r="Z177" s="5" t="s">
        <v>174</v>
      </c>
      <c r="AA177" s="5" t="s">
        <v>75</v>
      </c>
      <c r="AC177" s="5" t="s">
        <v>77</v>
      </c>
      <c r="AM177" s="5" t="s">
        <v>85</v>
      </c>
      <c r="AO177" s="5" t="s">
        <v>87</v>
      </c>
      <c r="AR177" s="5" t="s">
        <v>90</v>
      </c>
      <c r="AT177" s="5" t="s">
        <v>92</v>
      </c>
      <c r="AV177" s="5" t="s">
        <v>85</v>
      </c>
      <c r="AX177" s="5" t="s">
        <v>94</v>
      </c>
      <c r="BA177" s="5" t="s">
        <v>97</v>
      </c>
      <c r="BD177" s="5" t="s">
        <v>86</v>
      </c>
      <c r="BE177" s="5" t="s">
        <v>99</v>
      </c>
      <c r="BH177" s="5" t="s">
        <v>102</v>
      </c>
      <c r="BL177" s="5" t="s">
        <v>106</v>
      </c>
      <c r="BN177" s="5" t="s">
        <v>108</v>
      </c>
      <c r="BT177" s="5" t="s">
        <v>114</v>
      </c>
      <c r="BW177" s="5" t="s">
        <v>117</v>
      </c>
      <c r="CF177" s="5" t="s">
        <v>125</v>
      </c>
      <c r="CG177" s="5" t="s">
        <v>126</v>
      </c>
      <c r="CL177" s="5" t="s">
        <v>187</v>
      </c>
      <c r="CO177" s="5" t="s">
        <v>132</v>
      </c>
      <c r="CU177" s="5" t="s">
        <v>138</v>
      </c>
      <c r="DA177" s="5" t="s">
        <v>143</v>
      </c>
      <c r="DD177" s="5" t="s">
        <v>86</v>
      </c>
      <c r="DE177" s="5" t="s">
        <v>146</v>
      </c>
      <c r="DL177" s="5" t="s">
        <v>153</v>
      </c>
      <c r="DP177" s="5" t="s">
        <v>157</v>
      </c>
    </row>
    <row r="178" spans="1:125" x14ac:dyDescent="0.2">
      <c r="A178" s="5">
        <v>118471616344</v>
      </c>
      <c r="B178" s="5">
        <v>453190696</v>
      </c>
      <c r="C178" s="6">
        <v>45246.326493055552</v>
      </c>
      <c r="D178" s="6">
        <v>45246.327141203707</v>
      </c>
      <c r="E178" s="5" t="s">
        <v>401</v>
      </c>
      <c r="J178" s="5" t="s">
        <v>63</v>
      </c>
      <c r="K178" s="5" t="s">
        <v>167</v>
      </c>
      <c r="L178" s="5" t="s">
        <v>10</v>
      </c>
      <c r="M178" s="5" t="s">
        <v>164</v>
      </c>
      <c r="N178" s="5" t="s">
        <v>172</v>
      </c>
    </row>
    <row r="179" spans="1:125" x14ac:dyDescent="0.2">
      <c r="A179" s="5">
        <v>118470903801</v>
      </c>
      <c r="B179" s="5">
        <v>453190696</v>
      </c>
      <c r="C179" s="6">
        <v>45245.565208333333</v>
      </c>
      <c r="D179" s="6">
        <v>45245.565625000003</v>
      </c>
      <c r="E179" s="5" t="s">
        <v>402</v>
      </c>
      <c r="J179" s="5" t="s">
        <v>63</v>
      </c>
    </row>
    <row r="180" spans="1:125" x14ac:dyDescent="0.2">
      <c r="A180" s="5">
        <v>118470840362</v>
      </c>
      <c r="B180" s="5">
        <v>453190696</v>
      </c>
      <c r="C180" s="6">
        <v>45245.523217592592</v>
      </c>
      <c r="D180" s="6">
        <v>45245.528321759259</v>
      </c>
      <c r="E180" s="5" t="s">
        <v>403</v>
      </c>
      <c r="J180" s="5" t="s">
        <v>63</v>
      </c>
      <c r="K180" s="5" t="s">
        <v>171</v>
      </c>
      <c r="L180" s="5" t="s">
        <v>11</v>
      </c>
      <c r="M180" s="5" t="s">
        <v>168</v>
      </c>
      <c r="N180" s="5" t="s">
        <v>201</v>
      </c>
      <c r="O180" s="5" t="s">
        <v>173</v>
      </c>
      <c r="P180" s="5" t="s">
        <v>86</v>
      </c>
      <c r="X180" s="5" t="s">
        <v>73</v>
      </c>
      <c r="Z180" s="5" t="s">
        <v>174</v>
      </c>
      <c r="AA180" s="5" t="s">
        <v>75</v>
      </c>
      <c r="AN180" s="5" t="s">
        <v>86</v>
      </c>
      <c r="AP180" s="5" t="s">
        <v>88</v>
      </c>
      <c r="AR180" s="5" t="s">
        <v>90</v>
      </c>
      <c r="AT180" s="5" t="s">
        <v>92</v>
      </c>
      <c r="AV180" s="5" t="s">
        <v>85</v>
      </c>
      <c r="AX180" s="5" t="s">
        <v>94</v>
      </c>
      <c r="BB180" s="5" t="s">
        <v>98</v>
      </c>
      <c r="BD180" s="5" t="s">
        <v>86</v>
      </c>
      <c r="BE180" s="5" t="s">
        <v>99</v>
      </c>
      <c r="BH180" s="5" t="s">
        <v>102</v>
      </c>
      <c r="BM180" s="5" t="s">
        <v>107</v>
      </c>
      <c r="BO180" s="5" t="s">
        <v>109</v>
      </c>
      <c r="BV180" s="5" t="s">
        <v>116</v>
      </c>
      <c r="BW180" s="5" t="s">
        <v>117</v>
      </c>
      <c r="CF180" s="5" t="s">
        <v>125</v>
      </c>
      <c r="CG180" s="5" t="s">
        <v>126</v>
      </c>
      <c r="CL180" s="5" t="s">
        <v>192</v>
      </c>
      <c r="CM180" s="5" t="s">
        <v>130</v>
      </c>
      <c r="CP180" s="5" t="s">
        <v>133</v>
      </c>
      <c r="CS180" s="5" t="s">
        <v>136</v>
      </c>
      <c r="CT180" s="5" t="s">
        <v>137</v>
      </c>
      <c r="CU180" s="5" t="s">
        <v>138</v>
      </c>
      <c r="CV180" s="5" t="s">
        <v>139</v>
      </c>
      <c r="DA180" s="5" t="s">
        <v>143</v>
      </c>
      <c r="DD180" s="5" t="s">
        <v>86</v>
      </c>
      <c r="DF180" s="5" t="s">
        <v>147</v>
      </c>
      <c r="DL180" s="5" t="s">
        <v>153</v>
      </c>
      <c r="DR180" s="5" t="s">
        <v>159</v>
      </c>
      <c r="DU180" s="5" t="s">
        <v>183</v>
      </c>
    </row>
    <row r="181" spans="1:125" x14ac:dyDescent="0.2">
      <c r="A181" s="5">
        <v>118470800072</v>
      </c>
      <c r="B181" s="5">
        <v>453190696</v>
      </c>
      <c r="C181" s="6">
        <v>45245.497175925928</v>
      </c>
      <c r="D181" s="6">
        <v>45245.50273148148</v>
      </c>
      <c r="E181" s="5" t="s">
        <v>184</v>
      </c>
      <c r="J181" s="5" t="s">
        <v>63</v>
      </c>
      <c r="K181" s="5" t="s">
        <v>171</v>
      </c>
      <c r="L181" s="5" t="s">
        <v>11</v>
      </c>
      <c r="M181" s="5" t="s">
        <v>164</v>
      </c>
      <c r="N181" s="5" t="s">
        <v>201</v>
      </c>
      <c r="O181" s="5" t="s">
        <v>189</v>
      </c>
      <c r="P181" s="5" t="s">
        <v>85</v>
      </c>
      <c r="Q181" s="5" t="s">
        <v>66</v>
      </c>
      <c r="X181" s="5" t="s">
        <v>73</v>
      </c>
      <c r="Z181" s="5" t="s">
        <v>174</v>
      </c>
      <c r="AC181" s="5" t="s">
        <v>77</v>
      </c>
      <c r="AM181" s="5" t="s">
        <v>85</v>
      </c>
      <c r="AO181" s="5" t="s">
        <v>87</v>
      </c>
      <c r="AR181" s="5" t="s">
        <v>90</v>
      </c>
      <c r="AT181" s="5" t="s">
        <v>92</v>
      </c>
      <c r="AV181" s="5" t="s">
        <v>85</v>
      </c>
      <c r="AX181" s="5" t="s">
        <v>94</v>
      </c>
      <c r="BA181" s="5" t="s">
        <v>97</v>
      </c>
      <c r="BC181" s="5" t="s">
        <v>85</v>
      </c>
      <c r="BI181" s="5" t="s">
        <v>103</v>
      </c>
      <c r="BL181" s="5" t="s">
        <v>106</v>
      </c>
      <c r="BQ181" s="5" t="s">
        <v>111</v>
      </c>
      <c r="BU181" s="5" t="s">
        <v>115</v>
      </c>
      <c r="BW181" s="5" t="s">
        <v>117</v>
      </c>
      <c r="CF181" s="5" t="s">
        <v>125</v>
      </c>
      <c r="CJ181" s="5" t="s">
        <v>129</v>
      </c>
      <c r="CL181" s="5" t="s">
        <v>187</v>
      </c>
      <c r="CO181" s="5" t="s">
        <v>132</v>
      </c>
      <c r="CT181" s="5" t="s">
        <v>137</v>
      </c>
      <c r="CX181" s="5" t="s">
        <v>141</v>
      </c>
      <c r="DA181" s="5" t="s">
        <v>143</v>
      </c>
      <c r="DD181" s="5" t="s">
        <v>86</v>
      </c>
      <c r="DF181" s="5" t="s">
        <v>147</v>
      </c>
      <c r="DL181" s="5" t="s">
        <v>153</v>
      </c>
      <c r="DR181" s="5" t="s">
        <v>159</v>
      </c>
      <c r="DU181" s="5" t="s">
        <v>190</v>
      </c>
    </row>
    <row r="182" spans="1:125" x14ac:dyDescent="0.2">
      <c r="A182" s="5">
        <v>118470751741</v>
      </c>
      <c r="B182" s="5">
        <v>453190696</v>
      </c>
      <c r="C182" s="6">
        <v>45245.467303240737</v>
      </c>
      <c r="D182" s="6">
        <v>45245.470694444448</v>
      </c>
      <c r="E182" s="5" t="s">
        <v>404</v>
      </c>
      <c r="J182" s="5" t="s">
        <v>63</v>
      </c>
      <c r="K182" s="5" t="s">
        <v>171</v>
      </c>
      <c r="L182" s="5" t="s">
        <v>11</v>
      </c>
      <c r="M182" s="5" t="s">
        <v>164</v>
      </c>
      <c r="N182" s="5" t="s">
        <v>201</v>
      </c>
      <c r="O182" s="5" t="s">
        <v>189</v>
      </c>
      <c r="P182" s="5" t="s">
        <v>86</v>
      </c>
      <c r="X182" s="5" t="s">
        <v>73</v>
      </c>
      <c r="Z182" s="5" t="s">
        <v>174</v>
      </c>
      <c r="AA182" s="5" t="s">
        <v>75</v>
      </c>
      <c r="AC182" s="5" t="s">
        <v>77</v>
      </c>
      <c r="AM182" s="5" t="s">
        <v>85</v>
      </c>
      <c r="AO182" s="5" t="s">
        <v>87</v>
      </c>
      <c r="AR182" s="5" t="s">
        <v>90</v>
      </c>
      <c r="AT182" s="5" t="s">
        <v>92</v>
      </c>
      <c r="AV182" s="5" t="s">
        <v>85</v>
      </c>
      <c r="AX182" s="5" t="s">
        <v>94</v>
      </c>
      <c r="BA182" s="5" t="s">
        <v>97</v>
      </c>
      <c r="BC182" s="5" t="s">
        <v>85</v>
      </c>
      <c r="BI182" s="5" t="s">
        <v>103</v>
      </c>
      <c r="BL182" s="5" t="s">
        <v>106</v>
      </c>
      <c r="BN182" s="5" t="s">
        <v>108</v>
      </c>
      <c r="BU182" s="5" t="s">
        <v>115</v>
      </c>
      <c r="BW182" s="5" t="s">
        <v>117</v>
      </c>
      <c r="CF182" s="5" t="s">
        <v>125</v>
      </c>
      <c r="CL182" s="5" t="s">
        <v>187</v>
      </c>
      <c r="CN182" s="5" t="s">
        <v>131</v>
      </c>
      <c r="DA182" s="5" t="s">
        <v>143</v>
      </c>
      <c r="DD182" s="5" t="s">
        <v>86</v>
      </c>
      <c r="DG182" s="5" t="s">
        <v>148</v>
      </c>
      <c r="DL182" s="5" t="s">
        <v>153</v>
      </c>
      <c r="DQ182" s="5" t="s">
        <v>158</v>
      </c>
      <c r="DU182" s="5" t="s">
        <v>190</v>
      </c>
    </row>
    <row r="183" spans="1:125" x14ac:dyDescent="0.2">
      <c r="A183" s="5">
        <v>118470705511</v>
      </c>
      <c r="B183" s="5">
        <v>453190696</v>
      </c>
      <c r="C183" s="6">
        <v>45245.440000000002</v>
      </c>
      <c r="D183" s="6">
        <v>45245.44195601852</v>
      </c>
      <c r="E183" s="5" t="s">
        <v>405</v>
      </c>
      <c r="J183" s="5" t="s">
        <v>63</v>
      </c>
      <c r="K183" s="5" t="s">
        <v>171</v>
      </c>
      <c r="L183" s="5" t="s">
        <v>11</v>
      </c>
      <c r="M183" s="5" t="s">
        <v>164</v>
      </c>
      <c r="N183" s="5" t="s">
        <v>172</v>
      </c>
      <c r="O183" s="5" t="s">
        <v>189</v>
      </c>
      <c r="P183" s="5" t="s">
        <v>85</v>
      </c>
      <c r="R183" s="5" t="s">
        <v>67</v>
      </c>
      <c r="X183" s="5" t="s">
        <v>73</v>
      </c>
      <c r="Z183" s="5" t="s">
        <v>174</v>
      </c>
      <c r="AA183" s="5" t="s">
        <v>75</v>
      </c>
      <c r="AM183" s="5" t="s">
        <v>85</v>
      </c>
      <c r="AO183" s="5" t="s">
        <v>87</v>
      </c>
      <c r="AR183" s="5" t="s">
        <v>90</v>
      </c>
      <c r="AT183" s="5" t="s">
        <v>92</v>
      </c>
      <c r="AV183" s="5" t="s">
        <v>85</v>
      </c>
      <c r="AX183" s="5" t="s">
        <v>94</v>
      </c>
      <c r="BA183" s="5" t="s">
        <v>97</v>
      </c>
      <c r="BC183" s="5" t="s">
        <v>85</v>
      </c>
      <c r="BI183" s="5" t="s">
        <v>103</v>
      </c>
      <c r="BL183" s="5" t="s">
        <v>106</v>
      </c>
      <c r="BO183" s="5" t="s">
        <v>109</v>
      </c>
      <c r="BU183" s="5" t="s">
        <v>115</v>
      </c>
      <c r="BW183" s="5" t="s">
        <v>117</v>
      </c>
      <c r="CF183" s="5" t="s">
        <v>125</v>
      </c>
      <c r="CL183" s="5" t="s">
        <v>187</v>
      </c>
      <c r="CO183" s="5" t="s">
        <v>132</v>
      </c>
      <c r="CS183" s="5" t="s">
        <v>136</v>
      </c>
      <c r="DA183" s="5" t="s">
        <v>143</v>
      </c>
      <c r="DD183" s="5" t="s">
        <v>86</v>
      </c>
      <c r="DF183" s="5" t="s">
        <v>147</v>
      </c>
      <c r="DL183" s="5" t="s">
        <v>153</v>
      </c>
      <c r="DR183" s="5" t="s">
        <v>159</v>
      </c>
      <c r="DU183" s="5" t="s">
        <v>190</v>
      </c>
    </row>
    <row r="184" spans="1:125" x14ac:dyDescent="0.2">
      <c r="A184" s="5">
        <v>118470620177</v>
      </c>
      <c r="B184" s="5">
        <v>453190696</v>
      </c>
      <c r="C184" s="6">
        <v>45245.392465277779</v>
      </c>
      <c r="D184" s="6">
        <v>45245.392893518518</v>
      </c>
      <c r="E184" s="5" t="s">
        <v>406</v>
      </c>
      <c r="J184" s="5" t="s">
        <v>63</v>
      </c>
    </row>
    <row r="185" spans="1:125" x14ac:dyDescent="0.2">
      <c r="A185" s="5">
        <v>118469755397</v>
      </c>
      <c r="B185" s="5">
        <v>453190696</v>
      </c>
      <c r="C185" s="6">
        <v>45244.539282407408</v>
      </c>
      <c r="D185" s="6">
        <v>45244.541215277779</v>
      </c>
      <c r="E185" s="5" t="s">
        <v>314</v>
      </c>
      <c r="J185" s="5" t="s">
        <v>63</v>
      </c>
      <c r="K185" s="5" t="s">
        <v>171</v>
      </c>
      <c r="L185" s="5" t="s">
        <v>10</v>
      </c>
      <c r="M185" s="5" t="s">
        <v>168</v>
      </c>
      <c r="N185" s="5" t="s">
        <v>172</v>
      </c>
      <c r="O185" s="5" t="s">
        <v>177</v>
      </c>
      <c r="P185" s="5" t="s">
        <v>85</v>
      </c>
      <c r="S185" s="5" t="s">
        <v>68</v>
      </c>
      <c r="X185" s="5" t="s">
        <v>73</v>
      </c>
      <c r="Z185" s="5" t="s">
        <v>174</v>
      </c>
      <c r="AA185" s="5" t="s">
        <v>75</v>
      </c>
      <c r="AM185" s="5" t="s">
        <v>85</v>
      </c>
      <c r="AP185" s="5" t="s">
        <v>88</v>
      </c>
      <c r="AR185" s="5" t="s">
        <v>90</v>
      </c>
      <c r="AT185" s="5" t="s">
        <v>92</v>
      </c>
      <c r="AV185" s="5" t="s">
        <v>85</v>
      </c>
      <c r="AX185" s="5" t="s">
        <v>94</v>
      </c>
      <c r="BA185" s="5" t="s">
        <v>97</v>
      </c>
      <c r="BD185" s="5" t="s">
        <v>86</v>
      </c>
      <c r="BE185" s="5" t="s">
        <v>99</v>
      </c>
      <c r="BI185" s="5" t="s">
        <v>103</v>
      </c>
      <c r="BM185" s="5" t="s">
        <v>107</v>
      </c>
      <c r="BP185" s="5" t="s">
        <v>110</v>
      </c>
      <c r="BV185" s="5" t="s">
        <v>116</v>
      </c>
      <c r="BW185" s="5" t="s">
        <v>117</v>
      </c>
    </row>
    <row r="186" spans="1:125" x14ac:dyDescent="0.2">
      <c r="A186" s="5">
        <v>118469669481</v>
      </c>
      <c r="B186" s="5">
        <v>453190696</v>
      </c>
      <c r="C186" s="6">
        <v>45244.484699074077</v>
      </c>
      <c r="D186" s="6">
        <v>45244.494629629633</v>
      </c>
      <c r="E186" s="5" t="s">
        <v>407</v>
      </c>
      <c r="J186" s="5" t="s">
        <v>63</v>
      </c>
      <c r="K186" s="5" t="s">
        <v>171</v>
      </c>
      <c r="L186" s="5" t="s">
        <v>11</v>
      </c>
      <c r="M186" s="5" t="s">
        <v>168</v>
      </c>
      <c r="N186" s="5" t="s">
        <v>201</v>
      </c>
      <c r="O186" s="5" t="s">
        <v>189</v>
      </c>
      <c r="P186" s="5" t="s">
        <v>85</v>
      </c>
      <c r="R186" s="5" t="s">
        <v>67</v>
      </c>
      <c r="V186" s="5" t="s">
        <v>71</v>
      </c>
      <c r="X186" s="5" t="s">
        <v>73</v>
      </c>
      <c r="Z186" s="5" t="s">
        <v>174</v>
      </c>
      <c r="AA186" s="5" t="s">
        <v>75</v>
      </c>
      <c r="AM186" s="5" t="s">
        <v>85</v>
      </c>
      <c r="AO186" s="5" t="s">
        <v>87</v>
      </c>
      <c r="AR186" s="5" t="s">
        <v>90</v>
      </c>
      <c r="AT186" s="5" t="s">
        <v>92</v>
      </c>
      <c r="AV186" s="5" t="s">
        <v>85</v>
      </c>
      <c r="AX186" s="5" t="s">
        <v>94</v>
      </c>
      <c r="BA186" s="5" t="s">
        <v>97</v>
      </c>
      <c r="BD186" s="5" t="s">
        <v>86</v>
      </c>
      <c r="BE186" s="5" t="s">
        <v>99</v>
      </c>
      <c r="BI186" s="5" t="s">
        <v>103</v>
      </c>
      <c r="BL186" s="5" t="s">
        <v>106</v>
      </c>
      <c r="BN186" s="5" t="s">
        <v>108</v>
      </c>
      <c r="BU186" s="5" t="s">
        <v>115</v>
      </c>
      <c r="BW186" s="5" t="s">
        <v>117</v>
      </c>
      <c r="CF186" s="5" t="s">
        <v>125</v>
      </c>
      <c r="CG186" s="5" t="s">
        <v>126</v>
      </c>
      <c r="CI186" s="5" t="s">
        <v>128</v>
      </c>
      <c r="CL186" s="5" t="s">
        <v>187</v>
      </c>
      <c r="CO186" s="5" t="s">
        <v>132</v>
      </c>
      <c r="CV186" s="5" t="s">
        <v>139</v>
      </c>
      <c r="CW186" s="5" t="s">
        <v>140</v>
      </c>
      <c r="DA186" s="5" t="s">
        <v>143</v>
      </c>
      <c r="DD186" s="5" t="s">
        <v>86</v>
      </c>
      <c r="DG186" s="5" t="s">
        <v>148</v>
      </c>
      <c r="DL186" s="5" t="s">
        <v>153</v>
      </c>
      <c r="DR186" s="5" t="s">
        <v>159</v>
      </c>
      <c r="DU186" s="5" t="s">
        <v>190</v>
      </c>
    </row>
    <row r="187" spans="1:125" x14ac:dyDescent="0.2">
      <c r="A187" s="5">
        <v>118469640127</v>
      </c>
      <c r="B187" s="5">
        <v>453190696</v>
      </c>
      <c r="C187" s="6">
        <v>45244.467523148145</v>
      </c>
      <c r="D187" s="6">
        <v>45244.476273148146</v>
      </c>
      <c r="E187" s="5" t="s">
        <v>408</v>
      </c>
      <c r="J187" s="5" t="s">
        <v>63</v>
      </c>
      <c r="K187" s="5" t="s">
        <v>171</v>
      </c>
      <c r="L187" s="5" t="s">
        <v>11</v>
      </c>
      <c r="M187" s="5" t="s">
        <v>168</v>
      </c>
      <c r="N187" s="5" t="s">
        <v>201</v>
      </c>
      <c r="O187" s="5" t="s">
        <v>189</v>
      </c>
      <c r="P187" s="5" t="s">
        <v>85</v>
      </c>
      <c r="T187" s="5" t="s">
        <v>69</v>
      </c>
      <c r="X187" s="5" t="s">
        <v>73</v>
      </c>
      <c r="Z187" s="5" t="s">
        <v>174</v>
      </c>
      <c r="AA187" s="5" t="s">
        <v>75</v>
      </c>
      <c r="AC187" s="5" t="s">
        <v>77</v>
      </c>
      <c r="AM187" s="5" t="s">
        <v>85</v>
      </c>
      <c r="AO187" s="5" t="s">
        <v>87</v>
      </c>
      <c r="AR187" s="5" t="s">
        <v>90</v>
      </c>
      <c r="AT187" s="5" t="s">
        <v>92</v>
      </c>
      <c r="AV187" s="5" t="s">
        <v>85</v>
      </c>
      <c r="AX187" s="5" t="s">
        <v>94</v>
      </c>
      <c r="BA187" s="5" t="s">
        <v>97</v>
      </c>
      <c r="BD187" s="5" t="s">
        <v>86</v>
      </c>
      <c r="BE187" s="5" t="s">
        <v>99</v>
      </c>
      <c r="BH187" s="5" t="s">
        <v>102</v>
      </c>
      <c r="BL187" s="5" t="s">
        <v>106</v>
      </c>
      <c r="BN187" s="5" t="s">
        <v>108</v>
      </c>
      <c r="BU187" s="5" t="s">
        <v>115</v>
      </c>
      <c r="BW187" s="5" t="s">
        <v>117</v>
      </c>
      <c r="CF187" s="5" t="s">
        <v>125</v>
      </c>
      <c r="CG187" s="5" t="s">
        <v>126</v>
      </c>
      <c r="CI187" s="5" t="s">
        <v>128</v>
      </c>
      <c r="CL187" s="5" t="s">
        <v>178</v>
      </c>
      <c r="CM187" s="5" t="s">
        <v>130</v>
      </c>
      <c r="DC187" s="5" t="s">
        <v>145</v>
      </c>
      <c r="DD187" s="5" t="s">
        <v>86</v>
      </c>
      <c r="DF187" s="5" t="s">
        <v>147</v>
      </c>
      <c r="DL187" s="5" t="s">
        <v>153</v>
      </c>
      <c r="DR187" s="5" t="s">
        <v>159</v>
      </c>
      <c r="DU187" s="5">
        <v>7</v>
      </c>
    </row>
    <row r="188" spans="1:125" x14ac:dyDescent="0.2">
      <c r="A188" s="5">
        <v>118469550003</v>
      </c>
      <c r="B188" s="5">
        <v>453190696</v>
      </c>
      <c r="C188" s="6">
        <v>45244.41202546296</v>
      </c>
      <c r="D188" s="6">
        <v>45244.42083333333</v>
      </c>
      <c r="E188" s="5" t="s">
        <v>405</v>
      </c>
      <c r="J188" s="5" t="s">
        <v>63</v>
      </c>
      <c r="K188" s="5" t="s">
        <v>171</v>
      </c>
      <c r="L188" s="5" t="s">
        <v>11</v>
      </c>
      <c r="M188" s="5" t="s">
        <v>168</v>
      </c>
      <c r="N188" s="5" t="s">
        <v>201</v>
      </c>
      <c r="O188" s="5" t="s">
        <v>189</v>
      </c>
      <c r="P188" s="5" t="s">
        <v>85</v>
      </c>
      <c r="R188" s="5" t="s">
        <v>67</v>
      </c>
      <c r="V188" s="5" t="s">
        <v>71</v>
      </c>
      <c r="X188" s="5" t="s">
        <v>73</v>
      </c>
      <c r="Z188" s="5" t="s">
        <v>174</v>
      </c>
      <c r="AA188" s="5" t="s">
        <v>75</v>
      </c>
      <c r="AM188" s="5" t="s">
        <v>85</v>
      </c>
      <c r="AO188" s="5" t="s">
        <v>87</v>
      </c>
      <c r="AR188" s="5" t="s">
        <v>90</v>
      </c>
      <c r="AT188" s="5" t="s">
        <v>92</v>
      </c>
      <c r="AV188" s="5" t="s">
        <v>85</v>
      </c>
      <c r="AX188" s="5" t="s">
        <v>94</v>
      </c>
      <c r="BA188" s="5" t="s">
        <v>97</v>
      </c>
      <c r="BD188" s="5" t="s">
        <v>86</v>
      </c>
      <c r="BE188" s="5" t="s">
        <v>99</v>
      </c>
      <c r="BH188" s="5" t="s">
        <v>102</v>
      </c>
      <c r="BK188" s="5" t="s">
        <v>105</v>
      </c>
      <c r="BN188" s="5" t="s">
        <v>108</v>
      </c>
      <c r="BT188" s="5" t="s">
        <v>114</v>
      </c>
      <c r="BW188" s="5" t="s">
        <v>117</v>
      </c>
      <c r="CF188" s="5" t="s">
        <v>125</v>
      </c>
      <c r="CG188" s="5" t="s">
        <v>126</v>
      </c>
      <c r="CL188" s="5" t="s">
        <v>187</v>
      </c>
      <c r="CO188" s="5" t="s">
        <v>132</v>
      </c>
      <c r="CY188" s="5" t="s">
        <v>142</v>
      </c>
      <c r="DC188" s="5" t="s">
        <v>145</v>
      </c>
      <c r="DD188" s="5" t="s">
        <v>86</v>
      </c>
      <c r="DH188" s="5" t="s">
        <v>149</v>
      </c>
      <c r="DL188" s="5" t="s">
        <v>153</v>
      </c>
      <c r="DQ188" s="5" t="s">
        <v>158</v>
      </c>
      <c r="DU188" s="5" t="s">
        <v>190</v>
      </c>
    </row>
    <row r="189" spans="1:125" x14ac:dyDescent="0.2">
      <c r="A189" s="5">
        <v>118469400517</v>
      </c>
      <c r="B189" s="5">
        <v>453190696</v>
      </c>
      <c r="C189" s="6">
        <v>45244.314722222225</v>
      </c>
      <c r="D189" s="6">
        <v>45244.324490740742</v>
      </c>
      <c r="E189" s="5" t="s">
        <v>339</v>
      </c>
      <c r="J189" s="5" t="s">
        <v>63</v>
      </c>
      <c r="K189" s="5" t="s">
        <v>171</v>
      </c>
      <c r="L189" s="5" t="s">
        <v>11</v>
      </c>
      <c r="M189" s="5" t="s">
        <v>168</v>
      </c>
      <c r="N189" s="5" t="s">
        <v>201</v>
      </c>
      <c r="O189" s="5" t="s">
        <v>189</v>
      </c>
      <c r="P189" s="5" t="s">
        <v>85</v>
      </c>
      <c r="S189" s="5" t="s">
        <v>68</v>
      </c>
      <c r="V189" s="5" t="s">
        <v>71</v>
      </c>
      <c r="X189" s="5" t="s">
        <v>73</v>
      </c>
      <c r="Z189" s="5" t="s">
        <v>174</v>
      </c>
      <c r="AA189" s="5" t="s">
        <v>75</v>
      </c>
      <c r="AN189" s="5" t="s">
        <v>86</v>
      </c>
      <c r="AO189" s="5" t="s">
        <v>87</v>
      </c>
      <c r="AR189" s="5" t="s">
        <v>90</v>
      </c>
      <c r="AT189" s="5" t="s">
        <v>92</v>
      </c>
      <c r="AV189" s="5" t="s">
        <v>85</v>
      </c>
      <c r="AX189" s="5" t="s">
        <v>94</v>
      </c>
      <c r="BA189" s="5" t="s">
        <v>97</v>
      </c>
      <c r="BD189" s="5" t="s">
        <v>86</v>
      </c>
      <c r="BF189" s="5" t="s">
        <v>100</v>
      </c>
      <c r="BI189" s="5" t="s">
        <v>103</v>
      </c>
      <c r="BL189" s="5" t="s">
        <v>106</v>
      </c>
      <c r="BO189" s="5" t="s">
        <v>109</v>
      </c>
      <c r="BU189" s="5" t="s">
        <v>115</v>
      </c>
      <c r="BW189" s="5" t="s">
        <v>117</v>
      </c>
      <c r="CF189" s="5" t="s">
        <v>125</v>
      </c>
    </row>
    <row r="190" spans="1:125" x14ac:dyDescent="0.2">
      <c r="A190" s="5">
        <v>118469273690</v>
      </c>
      <c r="B190" s="5">
        <v>453190696</v>
      </c>
      <c r="C190" s="6">
        <v>45244.180104166669</v>
      </c>
      <c r="D190" s="6">
        <v>45244.185532407406</v>
      </c>
      <c r="E190" s="5" t="s">
        <v>409</v>
      </c>
      <c r="J190" s="5" t="s">
        <v>63</v>
      </c>
      <c r="K190" s="5" t="s">
        <v>236</v>
      </c>
      <c r="L190" s="5" t="s">
        <v>10</v>
      </c>
      <c r="M190" s="5" t="s">
        <v>168</v>
      </c>
      <c r="N190" s="5" t="s">
        <v>172</v>
      </c>
      <c r="O190" s="5" t="s">
        <v>173</v>
      </c>
      <c r="P190" s="5" t="s">
        <v>85</v>
      </c>
      <c r="S190" s="5" t="s">
        <v>68</v>
      </c>
      <c r="X190" s="5" t="s">
        <v>73</v>
      </c>
      <c r="Z190" s="5" t="s">
        <v>174</v>
      </c>
      <c r="AA190" s="5" t="s">
        <v>75</v>
      </c>
      <c r="AN190" s="5" t="s">
        <v>86</v>
      </c>
      <c r="AQ190" s="5" t="s">
        <v>89</v>
      </c>
      <c r="AR190" s="5" t="s">
        <v>90</v>
      </c>
      <c r="AT190" s="5" t="s">
        <v>92</v>
      </c>
      <c r="AV190" s="5" t="s">
        <v>85</v>
      </c>
      <c r="AZ190" s="5" t="s">
        <v>96</v>
      </c>
      <c r="BA190" s="5" t="s">
        <v>97</v>
      </c>
      <c r="BD190" s="5" t="s">
        <v>86</v>
      </c>
      <c r="BF190" s="5" t="s">
        <v>100</v>
      </c>
      <c r="BI190" s="5" t="s">
        <v>103</v>
      </c>
      <c r="BM190" s="5" t="s">
        <v>107</v>
      </c>
      <c r="BP190" s="5" t="s">
        <v>110</v>
      </c>
      <c r="BV190" s="5" t="s">
        <v>116</v>
      </c>
      <c r="BY190" s="5" t="s">
        <v>119</v>
      </c>
      <c r="BZ190" s="5" t="s">
        <v>120</v>
      </c>
      <c r="CA190" s="5" t="s">
        <v>121</v>
      </c>
      <c r="CL190" s="5" t="s">
        <v>192</v>
      </c>
      <c r="CN190" s="5" t="s">
        <v>131</v>
      </c>
      <c r="CP190" s="5" t="s">
        <v>133</v>
      </c>
      <c r="CQ190" s="5" t="s">
        <v>134</v>
      </c>
      <c r="CR190" s="5" t="s">
        <v>135</v>
      </c>
      <c r="CS190" s="5" t="s">
        <v>136</v>
      </c>
      <c r="CT190" s="5" t="s">
        <v>137</v>
      </c>
      <c r="CU190" s="5" t="s">
        <v>138</v>
      </c>
      <c r="CV190" s="5" t="s">
        <v>139</v>
      </c>
      <c r="CX190" s="5" t="s">
        <v>141</v>
      </c>
      <c r="CZ190" s="5" t="s">
        <v>410</v>
      </c>
      <c r="DA190" s="5" t="s">
        <v>143</v>
      </c>
      <c r="DD190" s="5" t="s">
        <v>86</v>
      </c>
      <c r="DI190" s="5" t="s">
        <v>150</v>
      </c>
      <c r="DM190" s="5" t="s">
        <v>154</v>
      </c>
      <c r="DS190" s="5" t="s">
        <v>160</v>
      </c>
      <c r="DU190" s="5" t="s">
        <v>193</v>
      </c>
    </row>
    <row r="191" spans="1:125" x14ac:dyDescent="0.2">
      <c r="A191" s="5">
        <v>118469091604</v>
      </c>
      <c r="B191" s="5">
        <v>453190696</v>
      </c>
      <c r="C191" s="6">
        <v>45243.899814814817</v>
      </c>
      <c r="D191" s="6">
        <v>45243.914467592593</v>
      </c>
      <c r="E191" s="5" t="s">
        <v>411</v>
      </c>
      <c r="J191" s="5" t="s">
        <v>63</v>
      </c>
      <c r="K191" s="5" t="s">
        <v>171</v>
      </c>
      <c r="L191" s="5" t="s">
        <v>10</v>
      </c>
      <c r="M191" s="5" t="s">
        <v>168</v>
      </c>
      <c r="N191" s="5" t="s">
        <v>172</v>
      </c>
      <c r="O191" s="5" t="s">
        <v>189</v>
      </c>
      <c r="P191" s="5" t="s">
        <v>86</v>
      </c>
      <c r="X191" s="5" t="s">
        <v>73</v>
      </c>
      <c r="Z191" s="5" t="s">
        <v>254</v>
      </c>
      <c r="AJ191" s="5" t="s">
        <v>83</v>
      </c>
      <c r="AL191" s="5" t="s">
        <v>412</v>
      </c>
      <c r="AM191" s="5" t="s">
        <v>85</v>
      </c>
      <c r="AO191" s="5" t="s">
        <v>87</v>
      </c>
      <c r="AR191" s="5" t="s">
        <v>90</v>
      </c>
      <c r="AT191" s="5" t="s">
        <v>92</v>
      </c>
      <c r="AV191" s="5" t="s">
        <v>85</v>
      </c>
      <c r="AZ191" s="5" t="s">
        <v>96</v>
      </c>
      <c r="BA191" s="5" t="s">
        <v>97</v>
      </c>
      <c r="BD191" s="5" t="s">
        <v>86</v>
      </c>
      <c r="BE191" s="5" t="s">
        <v>99</v>
      </c>
      <c r="BH191" s="5" t="s">
        <v>102</v>
      </c>
      <c r="BM191" s="5" t="s">
        <v>107</v>
      </c>
      <c r="BO191" s="5" t="s">
        <v>109</v>
      </c>
      <c r="BU191" s="5" t="s">
        <v>115</v>
      </c>
      <c r="BW191" s="5" t="s">
        <v>117</v>
      </c>
      <c r="CF191" s="5" t="s">
        <v>125</v>
      </c>
      <c r="CG191" s="5" t="s">
        <v>126</v>
      </c>
      <c r="CH191" s="5" t="s">
        <v>127</v>
      </c>
      <c r="CI191" s="5" t="s">
        <v>128</v>
      </c>
      <c r="CL191" s="5" t="s">
        <v>178</v>
      </c>
      <c r="CO191" s="5" t="s">
        <v>132</v>
      </c>
      <c r="CP191" s="5" t="s">
        <v>133</v>
      </c>
      <c r="CS191" s="5" t="s">
        <v>136</v>
      </c>
      <c r="CT191" s="5" t="s">
        <v>137</v>
      </c>
      <c r="CU191" s="5" t="s">
        <v>138</v>
      </c>
      <c r="CV191" s="5" t="s">
        <v>139</v>
      </c>
      <c r="CX191" s="5" t="s">
        <v>141</v>
      </c>
      <c r="DA191" s="5" t="s">
        <v>143</v>
      </c>
      <c r="DD191" s="5" t="s">
        <v>86</v>
      </c>
      <c r="DG191" s="5" t="s">
        <v>148</v>
      </c>
      <c r="DM191" s="5" t="s">
        <v>154</v>
      </c>
      <c r="DS191" s="5" t="s">
        <v>160</v>
      </c>
      <c r="DU191" s="5">
        <v>3</v>
      </c>
    </row>
    <row r="192" spans="1:125" x14ac:dyDescent="0.2">
      <c r="A192" s="5">
        <v>118468779918</v>
      </c>
      <c r="B192" s="5">
        <v>453190696</v>
      </c>
      <c r="C192" s="6">
        <v>45243.580243055556</v>
      </c>
      <c r="D192" s="6">
        <v>45243.587500000001</v>
      </c>
      <c r="E192" s="5" t="s">
        <v>413</v>
      </c>
      <c r="J192" s="5" t="s">
        <v>63</v>
      </c>
      <c r="K192" s="5" t="s">
        <v>171</v>
      </c>
      <c r="L192" s="5" t="s">
        <v>11</v>
      </c>
      <c r="M192" s="5" t="s">
        <v>168</v>
      </c>
      <c r="N192" s="5" t="s">
        <v>201</v>
      </c>
      <c r="O192" s="5" t="s">
        <v>189</v>
      </c>
      <c r="P192" s="5" t="s">
        <v>85</v>
      </c>
      <c r="V192" s="5" t="s">
        <v>71</v>
      </c>
      <c r="X192" s="5" t="s">
        <v>73</v>
      </c>
      <c r="Z192" s="5" t="s">
        <v>174</v>
      </c>
      <c r="AA192" s="5" t="s">
        <v>75</v>
      </c>
      <c r="AB192" s="5" t="s">
        <v>76</v>
      </c>
      <c r="AC192" s="5" t="s">
        <v>77</v>
      </c>
      <c r="AD192" s="5" t="s">
        <v>78</v>
      </c>
      <c r="AE192" s="5" t="s">
        <v>79</v>
      </c>
      <c r="AM192" s="5" t="s">
        <v>85</v>
      </c>
      <c r="AO192" s="5" t="s">
        <v>87</v>
      </c>
      <c r="AR192" s="5" t="s">
        <v>90</v>
      </c>
      <c r="AT192" s="5" t="s">
        <v>92</v>
      </c>
      <c r="AV192" s="5" t="s">
        <v>85</v>
      </c>
      <c r="AX192" s="5" t="s">
        <v>94</v>
      </c>
      <c r="BA192" s="5" t="s">
        <v>97</v>
      </c>
      <c r="BD192" s="5" t="s">
        <v>86</v>
      </c>
      <c r="BF192" s="5" t="s">
        <v>100</v>
      </c>
      <c r="BI192" s="5" t="s">
        <v>103</v>
      </c>
      <c r="BL192" s="5" t="s">
        <v>106</v>
      </c>
      <c r="BN192" s="5" t="s">
        <v>108</v>
      </c>
      <c r="BT192" s="5" t="s">
        <v>114</v>
      </c>
      <c r="BW192" s="5" t="s">
        <v>117</v>
      </c>
      <c r="CF192" s="5" t="s">
        <v>125</v>
      </c>
      <c r="CL192" s="5" t="s">
        <v>187</v>
      </c>
      <c r="CO192" s="5" t="s">
        <v>132</v>
      </c>
      <c r="CW192" s="5" t="s">
        <v>140</v>
      </c>
      <c r="CX192" s="5" t="s">
        <v>141</v>
      </c>
      <c r="DA192" s="5" t="s">
        <v>143</v>
      </c>
      <c r="DD192" s="5" t="s">
        <v>86</v>
      </c>
      <c r="DG192" s="5" t="s">
        <v>148</v>
      </c>
      <c r="DL192" s="5" t="s">
        <v>153</v>
      </c>
      <c r="DP192" s="5" t="s">
        <v>157</v>
      </c>
      <c r="DU192" s="5" t="s">
        <v>190</v>
      </c>
    </row>
    <row r="193" spans="1:125" x14ac:dyDescent="0.2">
      <c r="A193" s="5">
        <v>118468764366</v>
      </c>
      <c r="B193" s="5">
        <v>453190696</v>
      </c>
      <c r="C193" s="6">
        <v>45243.568599537037</v>
      </c>
      <c r="D193" s="6">
        <v>45243.569039351853</v>
      </c>
      <c r="E193" s="5" t="s">
        <v>289</v>
      </c>
      <c r="J193" s="5" t="s">
        <v>63</v>
      </c>
      <c r="K193" s="5" t="s">
        <v>167</v>
      </c>
      <c r="L193" s="5" t="s">
        <v>11</v>
      </c>
      <c r="M193" s="5" t="s">
        <v>168</v>
      </c>
      <c r="N193" s="5" t="s">
        <v>201</v>
      </c>
    </row>
    <row r="194" spans="1:125" x14ac:dyDescent="0.2">
      <c r="A194" s="5">
        <v>118468740859</v>
      </c>
      <c r="B194" s="5">
        <v>453190696</v>
      </c>
      <c r="C194" s="6">
        <v>45243.552569444444</v>
      </c>
      <c r="D194" s="6">
        <v>45243.553159722222</v>
      </c>
      <c r="E194" s="5" t="s">
        <v>414</v>
      </c>
      <c r="J194" s="5" t="s">
        <v>63</v>
      </c>
      <c r="K194" s="5" t="s">
        <v>171</v>
      </c>
      <c r="L194" s="5" t="s">
        <v>11</v>
      </c>
      <c r="M194" s="5" t="s">
        <v>168</v>
      </c>
      <c r="N194" s="5" t="s">
        <v>172</v>
      </c>
      <c r="O194" s="5" t="s">
        <v>189</v>
      </c>
      <c r="P194" s="5" t="s">
        <v>85</v>
      </c>
      <c r="R194" s="5" t="s">
        <v>67</v>
      </c>
      <c r="X194" s="5" t="s">
        <v>73</v>
      </c>
    </row>
    <row r="195" spans="1:125" x14ac:dyDescent="0.2">
      <c r="A195" s="5">
        <v>118468618849</v>
      </c>
      <c r="B195" s="5">
        <v>453190696</v>
      </c>
      <c r="C195" s="6">
        <v>45243.47488425926</v>
      </c>
      <c r="D195" s="6">
        <v>45243.47991898148</v>
      </c>
      <c r="E195" s="5" t="s">
        <v>415</v>
      </c>
      <c r="J195" s="5" t="s">
        <v>63</v>
      </c>
      <c r="K195" s="5" t="s">
        <v>171</v>
      </c>
      <c r="L195" s="5" t="s">
        <v>11</v>
      </c>
      <c r="M195" s="5" t="s">
        <v>168</v>
      </c>
      <c r="N195" s="5" t="s">
        <v>169</v>
      </c>
      <c r="O195" s="5" t="s">
        <v>189</v>
      </c>
      <c r="P195" s="5" t="s">
        <v>85</v>
      </c>
      <c r="V195" s="5" t="s">
        <v>71</v>
      </c>
      <c r="Y195" s="5" t="s">
        <v>74</v>
      </c>
      <c r="Z195" s="5" t="s">
        <v>174</v>
      </c>
      <c r="AC195" s="5" t="s">
        <v>77</v>
      </c>
      <c r="AM195" s="5" t="s">
        <v>85</v>
      </c>
      <c r="AO195" s="5" t="s">
        <v>87</v>
      </c>
      <c r="AR195" s="5" t="s">
        <v>90</v>
      </c>
      <c r="AT195" s="5" t="s">
        <v>92</v>
      </c>
      <c r="AV195" s="5" t="s">
        <v>85</v>
      </c>
      <c r="AX195" s="5" t="s">
        <v>94</v>
      </c>
      <c r="BA195" s="5" t="s">
        <v>97</v>
      </c>
      <c r="BD195" s="5" t="s">
        <v>86</v>
      </c>
      <c r="BG195" s="5" t="s">
        <v>101</v>
      </c>
      <c r="BJ195" s="5" t="s">
        <v>104</v>
      </c>
      <c r="BK195" s="5" t="s">
        <v>105</v>
      </c>
      <c r="BN195" s="5" t="s">
        <v>108</v>
      </c>
      <c r="BT195" s="5" t="s">
        <v>114</v>
      </c>
      <c r="BW195" s="5" t="s">
        <v>117</v>
      </c>
      <c r="CG195" s="5" t="s">
        <v>126</v>
      </c>
      <c r="CL195" s="5" t="s">
        <v>187</v>
      </c>
      <c r="CN195" s="5" t="s">
        <v>131</v>
      </c>
      <c r="CP195" s="5" t="s">
        <v>133</v>
      </c>
      <c r="DA195" s="5" t="s">
        <v>143</v>
      </c>
      <c r="DD195" s="5" t="s">
        <v>86</v>
      </c>
      <c r="DG195" s="5" t="s">
        <v>148</v>
      </c>
      <c r="DL195" s="5" t="s">
        <v>153</v>
      </c>
      <c r="DO195" s="5" t="s">
        <v>156</v>
      </c>
      <c r="DU195" s="5" t="s">
        <v>183</v>
      </c>
    </row>
    <row r="196" spans="1:125" x14ac:dyDescent="0.2">
      <c r="A196" s="5">
        <v>118468612426</v>
      </c>
      <c r="B196" s="5">
        <v>453190696</v>
      </c>
      <c r="C196" s="6">
        <v>45243.471620370372</v>
      </c>
      <c r="D196" s="6">
        <v>45243.472905092596</v>
      </c>
      <c r="E196" s="5" t="s">
        <v>416</v>
      </c>
      <c r="J196" s="5" t="s">
        <v>63</v>
      </c>
      <c r="K196" s="5" t="s">
        <v>171</v>
      </c>
      <c r="L196" s="5" t="s">
        <v>11</v>
      </c>
      <c r="M196" s="5" t="s">
        <v>168</v>
      </c>
      <c r="N196" s="5" t="s">
        <v>169</v>
      </c>
      <c r="O196" s="5" t="s">
        <v>189</v>
      </c>
      <c r="P196" s="5" t="s">
        <v>86</v>
      </c>
      <c r="X196" s="5" t="s">
        <v>73</v>
      </c>
      <c r="Z196" s="5" t="s">
        <v>174</v>
      </c>
      <c r="AA196" s="5" t="s">
        <v>75</v>
      </c>
    </row>
    <row r="197" spans="1:125" x14ac:dyDescent="0.2">
      <c r="A197" s="5">
        <v>118468605656</v>
      </c>
      <c r="B197" s="5">
        <v>453190696</v>
      </c>
      <c r="C197" s="6">
        <v>45243.464432870373</v>
      </c>
      <c r="D197" s="6">
        <v>45243.471388888887</v>
      </c>
      <c r="E197" s="5" t="s">
        <v>417</v>
      </c>
      <c r="J197" s="5" t="s">
        <v>63</v>
      </c>
      <c r="K197" s="5" t="s">
        <v>171</v>
      </c>
      <c r="L197" s="5" t="s">
        <v>11</v>
      </c>
      <c r="M197" s="5" t="s">
        <v>168</v>
      </c>
      <c r="N197" s="5" t="s">
        <v>169</v>
      </c>
      <c r="O197" s="5" t="s">
        <v>189</v>
      </c>
      <c r="P197" s="5" t="s">
        <v>86</v>
      </c>
      <c r="X197" s="5" t="s">
        <v>73</v>
      </c>
      <c r="Z197" s="5" t="s">
        <v>174</v>
      </c>
      <c r="AA197" s="5" t="s">
        <v>75</v>
      </c>
      <c r="AM197" s="5" t="s">
        <v>85</v>
      </c>
      <c r="AO197" s="5" t="s">
        <v>87</v>
      </c>
      <c r="AR197" s="5" t="s">
        <v>90</v>
      </c>
      <c r="AT197" s="5" t="s">
        <v>92</v>
      </c>
      <c r="AV197" s="5" t="s">
        <v>85</v>
      </c>
      <c r="AX197" s="5" t="s">
        <v>94</v>
      </c>
      <c r="BA197" s="5" t="s">
        <v>97</v>
      </c>
      <c r="BD197" s="5" t="s">
        <v>86</v>
      </c>
      <c r="BE197" s="5" t="s">
        <v>99</v>
      </c>
      <c r="BI197" s="5" t="s">
        <v>103</v>
      </c>
      <c r="BL197" s="5" t="s">
        <v>106</v>
      </c>
      <c r="BN197" s="5" t="s">
        <v>108</v>
      </c>
      <c r="BT197" s="5" t="s">
        <v>114</v>
      </c>
      <c r="BW197" s="5" t="s">
        <v>117</v>
      </c>
      <c r="CF197" s="5" t="s">
        <v>125</v>
      </c>
      <c r="CL197" s="5" t="s">
        <v>187</v>
      </c>
      <c r="CN197" s="5" t="s">
        <v>131</v>
      </c>
      <c r="CP197" s="5" t="s">
        <v>133</v>
      </c>
      <c r="DA197" s="5" t="s">
        <v>143</v>
      </c>
      <c r="DD197" s="5" t="s">
        <v>86</v>
      </c>
      <c r="DG197" s="5" t="s">
        <v>148</v>
      </c>
      <c r="DL197" s="5" t="s">
        <v>153</v>
      </c>
      <c r="DQ197" s="5" t="s">
        <v>158</v>
      </c>
      <c r="DU197" s="5" t="s">
        <v>190</v>
      </c>
    </row>
    <row r="198" spans="1:125" x14ac:dyDescent="0.2">
      <c r="A198" s="5">
        <v>118468514116</v>
      </c>
      <c r="B198" s="5">
        <v>453190696</v>
      </c>
      <c r="C198" s="6">
        <v>45243.418229166666</v>
      </c>
      <c r="D198" s="6">
        <v>45243.422627314816</v>
      </c>
      <c r="E198" s="5" t="s">
        <v>418</v>
      </c>
      <c r="J198" s="5" t="s">
        <v>63</v>
      </c>
      <c r="K198" s="5" t="s">
        <v>217</v>
      </c>
      <c r="L198" s="5" t="s">
        <v>267</v>
      </c>
      <c r="M198" s="5" t="s">
        <v>164</v>
      </c>
      <c r="N198" s="5" t="s">
        <v>172</v>
      </c>
      <c r="O198" s="5" t="s">
        <v>189</v>
      </c>
      <c r="P198" s="5" t="s">
        <v>86</v>
      </c>
      <c r="X198" s="5" t="s">
        <v>73</v>
      </c>
      <c r="Z198" s="5" t="s">
        <v>174</v>
      </c>
      <c r="AA198" s="5" t="s">
        <v>75</v>
      </c>
      <c r="AC198" s="5" t="s">
        <v>77</v>
      </c>
      <c r="AM198" s="5" t="s">
        <v>85</v>
      </c>
      <c r="AP198" s="5" t="s">
        <v>88</v>
      </c>
      <c r="AR198" s="5" t="s">
        <v>90</v>
      </c>
      <c r="AT198" s="5" t="s">
        <v>92</v>
      </c>
      <c r="AW198" s="5" t="s">
        <v>86</v>
      </c>
      <c r="AX198" s="5" t="s">
        <v>94</v>
      </c>
      <c r="BA198" s="5" t="s">
        <v>97</v>
      </c>
      <c r="BC198" s="5" t="s">
        <v>85</v>
      </c>
      <c r="BI198" s="5" t="s">
        <v>103</v>
      </c>
      <c r="BL198" s="5" t="s">
        <v>106</v>
      </c>
      <c r="BO198" s="5" t="s">
        <v>109</v>
      </c>
      <c r="BU198" s="5" t="s">
        <v>115</v>
      </c>
      <c r="BW198" s="5" t="s">
        <v>117</v>
      </c>
      <c r="CF198" s="5" t="s">
        <v>125</v>
      </c>
      <c r="CG198" s="5" t="s">
        <v>126</v>
      </c>
      <c r="CL198" s="5" t="s">
        <v>178</v>
      </c>
      <c r="CN198" s="5" t="s">
        <v>131</v>
      </c>
      <c r="CV198" s="5" t="s">
        <v>139</v>
      </c>
      <c r="CW198" s="5" t="s">
        <v>140</v>
      </c>
      <c r="CX198" s="5" t="s">
        <v>141</v>
      </c>
      <c r="DA198" s="5" t="s">
        <v>143</v>
      </c>
      <c r="DD198" s="5" t="s">
        <v>86</v>
      </c>
      <c r="DF198" s="5" t="s">
        <v>147</v>
      </c>
      <c r="DM198" s="5" t="s">
        <v>154</v>
      </c>
      <c r="DQ198" s="5" t="s">
        <v>158</v>
      </c>
      <c r="DU198" s="5" t="s">
        <v>183</v>
      </c>
    </row>
    <row r="199" spans="1:125" x14ac:dyDescent="0.2">
      <c r="A199" s="5">
        <v>118468501677</v>
      </c>
      <c r="B199" s="5">
        <v>453190696</v>
      </c>
      <c r="C199" s="6">
        <v>45243.412280092591</v>
      </c>
      <c r="D199" s="6">
        <v>45243.419189814813</v>
      </c>
      <c r="E199" s="5" t="s">
        <v>310</v>
      </c>
      <c r="J199" s="5" t="s">
        <v>63</v>
      </c>
      <c r="K199" s="5" t="s">
        <v>171</v>
      </c>
      <c r="L199" s="5" t="s">
        <v>11</v>
      </c>
      <c r="M199" s="5" t="s">
        <v>168</v>
      </c>
      <c r="N199" s="5" t="s">
        <v>165</v>
      </c>
      <c r="O199" s="5" t="s">
        <v>189</v>
      </c>
      <c r="P199" s="5" t="s">
        <v>86</v>
      </c>
      <c r="X199" s="5" t="s">
        <v>73</v>
      </c>
      <c r="Z199" s="5" t="s">
        <v>174</v>
      </c>
      <c r="AC199" s="5" t="s">
        <v>77</v>
      </c>
      <c r="AF199" s="5" t="s">
        <v>419</v>
      </c>
      <c r="AM199" s="5" t="s">
        <v>85</v>
      </c>
      <c r="AO199" s="5" t="s">
        <v>87</v>
      </c>
      <c r="AR199" s="5" t="s">
        <v>90</v>
      </c>
      <c r="AT199" s="5" t="s">
        <v>92</v>
      </c>
      <c r="AV199" s="5" t="s">
        <v>85</v>
      </c>
      <c r="AX199" s="5" t="s">
        <v>94</v>
      </c>
      <c r="BA199" s="5" t="s">
        <v>97</v>
      </c>
      <c r="BD199" s="5" t="s">
        <v>86</v>
      </c>
      <c r="BE199" s="5" t="s">
        <v>99</v>
      </c>
      <c r="BI199" s="5" t="s">
        <v>103</v>
      </c>
      <c r="BL199" s="5" t="s">
        <v>106</v>
      </c>
      <c r="BN199" s="5" t="s">
        <v>108</v>
      </c>
      <c r="BT199" s="5" t="s">
        <v>114</v>
      </c>
      <c r="BW199" s="5" t="s">
        <v>117</v>
      </c>
      <c r="CJ199" s="5" t="s">
        <v>129</v>
      </c>
    </row>
    <row r="200" spans="1:125" x14ac:dyDescent="0.2">
      <c r="A200" s="5">
        <v>118468394299</v>
      </c>
      <c r="B200" s="5">
        <v>453190696</v>
      </c>
      <c r="C200" s="6">
        <v>45243.347581018519</v>
      </c>
      <c r="D200" s="6">
        <v>45243.354074074072</v>
      </c>
      <c r="E200" s="5" t="s">
        <v>417</v>
      </c>
      <c r="J200" s="5" t="s">
        <v>63</v>
      </c>
      <c r="K200" s="5" t="s">
        <v>171</v>
      </c>
      <c r="L200" s="5" t="s">
        <v>11</v>
      </c>
      <c r="M200" s="5" t="s">
        <v>168</v>
      </c>
      <c r="N200" s="5" t="s">
        <v>169</v>
      </c>
      <c r="O200" s="5" t="s">
        <v>189</v>
      </c>
      <c r="P200" s="5" t="s">
        <v>85</v>
      </c>
      <c r="T200" s="5" t="s">
        <v>69</v>
      </c>
      <c r="X200" s="5" t="s">
        <v>73</v>
      </c>
      <c r="Z200" s="5" t="s">
        <v>174</v>
      </c>
      <c r="AA200" s="5" t="s">
        <v>75</v>
      </c>
      <c r="AM200" s="5" t="s">
        <v>85</v>
      </c>
      <c r="AO200" s="5" t="s">
        <v>87</v>
      </c>
      <c r="AR200" s="5" t="s">
        <v>90</v>
      </c>
      <c r="AT200" s="5" t="s">
        <v>92</v>
      </c>
      <c r="AV200" s="5" t="s">
        <v>85</v>
      </c>
      <c r="AX200" s="5" t="s">
        <v>94</v>
      </c>
      <c r="BA200" s="5" t="s">
        <v>97</v>
      </c>
      <c r="BD200" s="5" t="s">
        <v>86</v>
      </c>
      <c r="BE200" s="5" t="s">
        <v>99</v>
      </c>
      <c r="BI200" s="5" t="s">
        <v>103</v>
      </c>
      <c r="BL200" s="5" t="s">
        <v>106</v>
      </c>
      <c r="BN200" s="5" t="s">
        <v>108</v>
      </c>
      <c r="BT200" s="5" t="s">
        <v>114</v>
      </c>
      <c r="BW200" s="5" t="s">
        <v>117</v>
      </c>
      <c r="CF200" s="5" t="s">
        <v>125</v>
      </c>
      <c r="CL200" s="5" t="s">
        <v>187</v>
      </c>
      <c r="CO200" s="5" t="s">
        <v>132</v>
      </c>
      <c r="CP200" s="5" t="s">
        <v>133</v>
      </c>
      <c r="CS200" s="5" t="s">
        <v>136</v>
      </c>
      <c r="DB200" s="5" t="s">
        <v>144</v>
      </c>
      <c r="DD200" s="5" t="s">
        <v>86</v>
      </c>
      <c r="DF200" s="5" t="s">
        <v>147</v>
      </c>
      <c r="DL200" s="5" t="s">
        <v>153</v>
      </c>
      <c r="DQ200" s="5" t="s">
        <v>158</v>
      </c>
      <c r="DU200" s="5" t="s">
        <v>190</v>
      </c>
    </row>
    <row r="201" spans="1:125" x14ac:dyDescent="0.2">
      <c r="A201" s="5">
        <v>118468392876</v>
      </c>
      <c r="B201" s="5">
        <v>453190696</v>
      </c>
      <c r="C201" s="6">
        <v>45243.346689814818</v>
      </c>
      <c r="D201" s="6">
        <v>45243.34710648148</v>
      </c>
      <c r="E201" s="5" t="s">
        <v>420</v>
      </c>
      <c r="J201" s="5" t="s">
        <v>63</v>
      </c>
      <c r="K201" s="5" t="s">
        <v>167</v>
      </c>
      <c r="L201" s="5" t="s">
        <v>11</v>
      </c>
      <c r="M201" s="5" t="s">
        <v>168</v>
      </c>
      <c r="N201" s="5" t="s">
        <v>169</v>
      </c>
    </row>
    <row r="202" spans="1:125" x14ac:dyDescent="0.2">
      <c r="A202" s="5">
        <v>118468363013</v>
      </c>
      <c r="B202" s="5">
        <v>453190696</v>
      </c>
      <c r="C202" s="6">
        <v>45243.32640046296</v>
      </c>
      <c r="D202" s="6">
        <v>45243.329224537039</v>
      </c>
      <c r="E202" s="5" t="s">
        <v>421</v>
      </c>
      <c r="J202" s="5" t="s">
        <v>63</v>
      </c>
      <c r="K202" s="5" t="s">
        <v>171</v>
      </c>
      <c r="L202" s="5" t="s">
        <v>11</v>
      </c>
      <c r="M202" s="5" t="s">
        <v>168</v>
      </c>
      <c r="N202" s="5" t="s">
        <v>201</v>
      </c>
      <c r="O202" s="5" t="s">
        <v>189</v>
      </c>
      <c r="P202" s="5" t="s">
        <v>85</v>
      </c>
      <c r="R202" s="5" t="s">
        <v>67</v>
      </c>
      <c r="X202" s="5" t="s">
        <v>73</v>
      </c>
      <c r="Z202" s="5" t="s">
        <v>174</v>
      </c>
      <c r="AA202" s="5" t="s">
        <v>75</v>
      </c>
      <c r="AM202" s="5" t="s">
        <v>85</v>
      </c>
      <c r="AO202" s="5" t="s">
        <v>87</v>
      </c>
      <c r="AR202" s="5" t="s">
        <v>90</v>
      </c>
      <c r="AT202" s="5" t="s">
        <v>92</v>
      </c>
      <c r="AV202" s="5" t="s">
        <v>85</v>
      </c>
      <c r="AY202" s="5" t="s">
        <v>95</v>
      </c>
      <c r="BA202" s="5" t="s">
        <v>97</v>
      </c>
      <c r="BD202" s="5" t="s">
        <v>86</v>
      </c>
      <c r="BE202" s="5" t="s">
        <v>99</v>
      </c>
      <c r="BI202" s="5" t="s">
        <v>103</v>
      </c>
      <c r="BL202" s="5" t="s">
        <v>106</v>
      </c>
      <c r="BO202" s="5" t="s">
        <v>109</v>
      </c>
      <c r="BU202" s="5" t="s">
        <v>115</v>
      </c>
      <c r="BW202" s="5" t="s">
        <v>117</v>
      </c>
      <c r="CF202" s="5" t="s">
        <v>125</v>
      </c>
      <c r="CL202" s="5" t="s">
        <v>187</v>
      </c>
      <c r="CO202" s="5" t="s">
        <v>132</v>
      </c>
      <c r="CP202" s="5" t="s">
        <v>133</v>
      </c>
      <c r="DA202" s="5" t="s">
        <v>143</v>
      </c>
      <c r="DD202" s="5" t="s">
        <v>86</v>
      </c>
      <c r="DF202" s="5" t="s">
        <v>147</v>
      </c>
      <c r="DL202" s="5" t="s">
        <v>153</v>
      </c>
      <c r="DR202" s="5" t="s">
        <v>159</v>
      </c>
      <c r="DU202" s="5" t="s">
        <v>190</v>
      </c>
    </row>
    <row r="203" spans="1:125" x14ac:dyDescent="0.2">
      <c r="A203" s="5">
        <v>118468358773</v>
      </c>
      <c r="B203" s="5">
        <v>453190696</v>
      </c>
      <c r="C203" s="6">
        <v>45243.322777777779</v>
      </c>
      <c r="D203" s="6">
        <v>45243.325740740744</v>
      </c>
      <c r="E203" s="5" t="s">
        <v>417</v>
      </c>
      <c r="J203" s="5" t="s">
        <v>63</v>
      </c>
      <c r="K203" s="5" t="s">
        <v>171</v>
      </c>
      <c r="L203" s="5" t="s">
        <v>11</v>
      </c>
      <c r="M203" s="5" t="s">
        <v>164</v>
      </c>
      <c r="N203" s="5" t="s">
        <v>201</v>
      </c>
      <c r="O203" s="5" t="s">
        <v>189</v>
      </c>
      <c r="P203" s="5" t="s">
        <v>86</v>
      </c>
      <c r="X203" s="5" t="s">
        <v>73</v>
      </c>
      <c r="Z203" s="5" t="s">
        <v>174</v>
      </c>
      <c r="AA203" s="5" t="s">
        <v>75</v>
      </c>
      <c r="AC203" s="5" t="s">
        <v>77</v>
      </c>
      <c r="AD203" s="5" t="s">
        <v>78</v>
      </c>
    </row>
    <row r="204" spans="1:125" x14ac:dyDescent="0.2">
      <c r="A204" s="5">
        <v>118467424022</v>
      </c>
      <c r="B204" s="5">
        <v>453190696</v>
      </c>
      <c r="C204" s="6">
        <v>45241.422847222224</v>
      </c>
      <c r="D204" s="6">
        <v>45241.425335648149</v>
      </c>
      <c r="E204" s="5" t="s">
        <v>422</v>
      </c>
      <c r="J204" s="5" t="s">
        <v>63</v>
      </c>
      <c r="K204" s="5" t="s">
        <v>171</v>
      </c>
      <c r="L204" s="5" t="s">
        <v>10</v>
      </c>
      <c r="M204" s="5" t="s">
        <v>168</v>
      </c>
      <c r="N204" s="5" t="s">
        <v>172</v>
      </c>
      <c r="O204" s="5" t="s">
        <v>189</v>
      </c>
      <c r="P204" s="5" t="s">
        <v>85</v>
      </c>
      <c r="V204" s="5" t="s">
        <v>71</v>
      </c>
      <c r="X204" s="5" t="s">
        <v>73</v>
      </c>
      <c r="Z204" s="5" t="s">
        <v>174</v>
      </c>
      <c r="AA204" s="5" t="s">
        <v>75</v>
      </c>
    </row>
    <row r="205" spans="1:125" x14ac:dyDescent="0.2">
      <c r="A205" s="5">
        <v>118466928375</v>
      </c>
      <c r="B205" s="5">
        <v>453190696</v>
      </c>
      <c r="C205" s="6">
        <v>45240.531504629631</v>
      </c>
      <c r="D205" s="6">
        <v>45240.534502314818</v>
      </c>
      <c r="E205" s="5" t="s">
        <v>423</v>
      </c>
      <c r="J205" s="5" t="s">
        <v>63</v>
      </c>
      <c r="K205" s="5" t="s">
        <v>217</v>
      </c>
      <c r="L205" s="5" t="s">
        <v>11</v>
      </c>
      <c r="M205" s="5" t="s">
        <v>168</v>
      </c>
      <c r="N205" s="5" t="s">
        <v>201</v>
      </c>
      <c r="O205" s="5" t="s">
        <v>189</v>
      </c>
      <c r="P205" s="5" t="s">
        <v>85</v>
      </c>
      <c r="T205" s="5" t="s">
        <v>69</v>
      </c>
      <c r="X205" s="5" t="s">
        <v>73</v>
      </c>
      <c r="Z205" s="5" t="s">
        <v>174</v>
      </c>
      <c r="AA205" s="5" t="s">
        <v>75</v>
      </c>
      <c r="AM205" s="5" t="s">
        <v>85</v>
      </c>
      <c r="AO205" s="5" t="s">
        <v>87</v>
      </c>
      <c r="AR205" s="5" t="s">
        <v>90</v>
      </c>
      <c r="AT205" s="5" t="s">
        <v>92</v>
      </c>
      <c r="AV205" s="5" t="s">
        <v>85</v>
      </c>
      <c r="AY205" s="5" t="s">
        <v>95</v>
      </c>
      <c r="BA205" s="5" t="s">
        <v>97</v>
      </c>
      <c r="BC205" s="5" t="s">
        <v>85</v>
      </c>
      <c r="BI205" s="5" t="s">
        <v>103</v>
      </c>
      <c r="BK205" s="5" t="s">
        <v>105</v>
      </c>
      <c r="BN205" s="5" t="s">
        <v>108</v>
      </c>
      <c r="BT205" s="5" t="s">
        <v>114</v>
      </c>
      <c r="BW205" s="5" t="s">
        <v>117</v>
      </c>
      <c r="CF205" s="5" t="s">
        <v>125</v>
      </c>
      <c r="CL205" s="5" t="s">
        <v>187</v>
      </c>
      <c r="CO205" s="5" t="s">
        <v>132</v>
      </c>
      <c r="CV205" s="5" t="s">
        <v>139</v>
      </c>
      <c r="CW205" s="5" t="s">
        <v>140</v>
      </c>
      <c r="DA205" s="5" t="s">
        <v>143</v>
      </c>
      <c r="DD205" s="5" t="s">
        <v>86</v>
      </c>
      <c r="DH205" s="5" t="s">
        <v>149</v>
      </c>
      <c r="DM205" s="5" t="s">
        <v>154</v>
      </c>
      <c r="DS205" s="5" t="s">
        <v>160</v>
      </c>
      <c r="DU205" s="5" t="s">
        <v>190</v>
      </c>
    </row>
    <row r="206" spans="1:125" x14ac:dyDescent="0.2">
      <c r="A206" s="5">
        <v>118464002835</v>
      </c>
      <c r="B206" s="5">
        <v>453190696</v>
      </c>
      <c r="C206" s="6">
        <v>45237.647569444445</v>
      </c>
      <c r="D206" s="6">
        <v>45237.653773148151</v>
      </c>
      <c r="E206" s="5" t="s">
        <v>424</v>
      </c>
      <c r="J206" s="5" t="s">
        <v>63</v>
      </c>
      <c r="K206" s="5" t="s">
        <v>200</v>
      </c>
      <c r="L206" s="5" t="s">
        <v>14</v>
      </c>
      <c r="M206" s="5" t="s">
        <v>168</v>
      </c>
      <c r="N206" s="5" t="s">
        <v>201</v>
      </c>
      <c r="O206" s="5" t="s">
        <v>189</v>
      </c>
      <c r="P206" s="5" t="s">
        <v>85</v>
      </c>
      <c r="R206" s="5" t="s">
        <v>67</v>
      </c>
      <c r="V206" s="5" t="s">
        <v>71</v>
      </c>
      <c r="X206" s="5" t="s">
        <v>73</v>
      </c>
      <c r="Z206" s="5" t="s">
        <v>174</v>
      </c>
      <c r="AA206" s="5" t="s">
        <v>75</v>
      </c>
      <c r="AC206" s="5" t="s">
        <v>77</v>
      </c>
      <c r="AM206" s="5" t="s">
        <v>85</v>
      </c>
      <c r="AO206" s="5" t="s">
        <v>87</v>
      </c>
      <c r="AR206" s="5" t="s">
        <v>90</v>
      </c>
      <c r="AT206" s="5" t="s">
        <v>92</v>
      </c>
      <c r="AV206" s="5" t="s">
        <v>85</v>
      </c>
      <c r="AX206" s="5" t="s">
        <v>94</v>
      </c>
      <c r="BA206" s="5" t="s">
        <v>97</v>
      </c>
      <c r="BD206" s="5" t="s">
        <v>86</v>
      </c>
      <c r="BE206" s="5" t="s">
        <v>99</v>
      </c>
      <c r="BI206" s="5" t="s">
        <v>103</v>
      </c>
      <c r="BL206" s="5" t="s">
        <v>106</v>
      </c>
      <c r="BN206" s="5" t="s">
        <v>108</v>
      </c>
      <c r="BU206" s="5" t="s">
        <v>115</v>
      </c>
      <c r="BW206" s="5" t="s">
        <v>117</v>
      </c>
      <c r="CF206" s="5" t="s">
        <v>125</v>
      </c>
      <c r="CG206" s="5" t="s">
        <v>126</v>
      </c>
      <c r="CL206" s="5" t="s">
        <v>187</v>
      </c>
      <c r="CO206" s="5" t="s">
        <v>132</v>
      </c>
      <c r="CX206" s="5" t="s">
        <v>141</v>
      </c>
      <c r="DC206" s="5" t="s">
        <v>145</v>
      </c>
      <c r="DD206" s="5" t="s">
        <v>86</v>
      </c>
      <c r="DI206" s="5" t="s">
        <v>150</v>
      </c>
      <c r="DL206" s="5" t="s">
        <v>153</v>
      </c>
      <c r="DS206" s="5" t="s">
        <v>160</v>
      </c>
      <c r="DU206" s="5" t="s">
        <v>190</v>
      </c>
    </row>
    <row r="207" spans="1:125" x14ac:dyDescent="0.2">
      <c r="A207" s="5">
        <v>118459098945</v>
      </c>
      <c r="B207" s="5">
        <v>453190696</v>
      </c>
      <c r="C207" s="6">
        <v>45231.731481481482</v>
      </c>
      <c r="D207" s="6">
        <v>45231.73233796296</v>
      </c>
      <c r="E207" s="5" t="s">
        <v>425</v>
      </c>
      <c r="J207" s="5" t="s">
        <v>63</v>
      </c>
      <c r="K207" s="5" t="s">
        <v>167</v>
      </c>
      <c r="L207" s="5" t="s">
        <v>14</v>
      </c>
      <c r="M207" s="5" t="s">
        <v>168</v>
      </c>
      <c r="N207" s="5" t="s">
        <v>201</v>
      </c>
    </row>
    <row r="208" spans="1:125" x14ac:dyDescent="0.2">
      <c r="A208" s="5">
        <v>118459047898</v>
      </c>
      <c r="B208" s="5">
        <v>453190696</v>
      </c>
      <c r="C208" s="6">
        <v>45231.680115740739</v>
      </c>
      <c r="D208" s="6">
        <v>45231.685150462959</v>
      </c>
      <c r="E208" s="5" t="s">
        <v>426</v>
      </c>
      <c r="J208" s="5" t="s">
        <v>63</v>
      </c>
      <c r="K208" s="5" t="s">
        <v>200</v>
      </c>
      <c r="L208" s="5" t="s">
        <v>14</v>
      </c>
      <c r="M208" s="5" t="s">
        <v>164</v>
      </c>
      <c r="N208" s="5" t="s">
        <v>169</v>
      </c>
      <c r="O208" s="5" t="s">
        <v>189</v>
      </c>
      <c r="P208" s="5" t="s">
        <v>86</v>
      </c>
      <c r="X208" s="5" t="s">
        <v>73</v>
      </c>
      <c r="Z208" s="5" t="s">
        <v>174</v>
      </c>
      <c r="AC208" s="5" t="s">
        <v>77</v>
      </c>
      <c r="AN208" s="5" t="s">
        <v>86</v>
      </c>
      <c r="AO208" s="5" t="s">
        <v>87</v>
      </c>
      <c r="AR208" s="5" t="s">
        <v>90</v>
      </c>
      <c r="AT208" s="5" t="s">
        <v>92</v>
      </c>
      <c r="AV208" s="5" t="s">
        <v>85</v>
      </c>
      <c r="AX208" s="5" t="s">
        <v>94</v>
      </c>
      <c r="BA208" s="5" t="s">
        <v>97</v>
      </c>
      <c r="BD208" s="5" t="s">
        <v>86</v>
      </c>
      <c r="BE208" s="5" t="s">
        <v>99</v>
      </c>
      <c r="BI208" s="5" t="s">
        <v>103</v>
      </c>
      <c r="BL208" s="5" t="s">
        <v>106</v>
      </c>
      <c r="BO208" s="5" t="s">
        <v>109</v>
      </c>
      <c r="BV208" s="5" t="s">
        <v>116</v>
      </c>
      <c r="BW208" s="5" t="s">
        <v>117</v>
      </c>
      <c r="CF208" s="5" t="s">
        <v>125</v>
      </c>
      <c r="CG208" s="5" t="s">
        <v>126</v>
      </c>
      <c r="CI208" s="5" t="s">
        <v>128</v>
      </c>
      <c r="CL208" s="5" t="s">
        <v>178</v>
      </c>
      <c r="CN208" s="5" t="s">
        <v>131</v>
      </c>
      <c r="CT208" s="5" t="s">
        <v>137</v>
      </c>
      <c r="CV208" s="5" t="s">
        <v>139</v>
      </c>
      <c r="DA208" s="5" t="s">
        <v>143</v>
      </c>
      <c r="DD208" s="5" t="s">
        <v>86</v>
      </c>
      <c r="DH208" s="5" t="s">
        <v>149</v>
      </c>
      <c r="DL208" s="5" t="s">
        <v>153</v>
      </c>
      <c r="DR208" s="5" t="s">
        <v>159</v>
      </c>
      <c r="DU208" s="5">
        <v>8</v>
      </c>
    </row>
    <row r="209" spans="1:125" x14ac:dyDescent="0.2">
      <c r="A209" s="5">
        <v>118456492162</v>
      </c>
      <c r="B209" s="5">
        <v>453190696</v>
      </c>
      <c r="C209" s="6">
        <v>45229.358773148146</v>
      </c>
      <c r="D209" s="6">
        <v>45229.363935185182</v>
      </c>
      <c r="E209" s="5" t="s">
        <v>427</v>
      </c>
      <c r="J209" s="5" t="s">
        <v>63</v>
      </c>
      <c r="K209" s="5" t="s">
        <v>236</v>
      </c>
      <c r="L209" s="5" t="s">
        <v>12</v>
      </c>
      <c r="M209" s="5" t="s">
        <v>168</v>
      </c>
      <c r="N209" s="5" t="s">
        <v>201</v>
      </c>
      <c r="O209" s="5" t="s">
        <v>173</v>
      </c>
      <c r="P209" s="5" t="s">
        <v>85</v>
      </c>
      <c r="R209" s="5" t="s">
        <v>67</v>
      </c>
      <c r="X209" s="5" t="s">
        <v>73</v>
      </c>
      <c r="Z209" s="5" t="s">
        <v>174</v>
      </c>
      <c r="AA209" s="5" t="s">
        <v>75</v>
      </c>
      <c r="AM209" s="5" t="s">
        <v>85</v>
      </c>
      <c r="AQ209" s="5" t="s">
        <v>89</v>
      </c>
      <c r="AS209" s="5" t="s">
        <v>91</v>
      </c>
      <c r="AU209" s="5" t="s">
        <v>93</v>
      </c>
      <c r="AV209" s="5" t="s">
        <v>85</v>
      </c>
      <c r="AZ209" s="5" t="s">
        <v>96</v>
      </c>
      <c r="BA209" s="5" t="s">
        <v>97</v>
      </c>
      <c r="BD209" s="5" t="s">
        <v>86</v>
      </c>
      <c r="BF209" s="5" t="s">
        <v>100</v>
      </c>
      <c r="BJ209" s="5" t="s">
        <v>104</v>
      </c>
      <c r="BL209" s="5" t="s">
        <v>106</v>
      </c>
      <c r="BR209" s="5" t="s">
        <v>112</v>
      </c>
      <c r="BV209" s="5" t="s">
        <v>116</v>
      </c>
      <c r="BY209" s="5" t="s">
        <v>119</v>
      </c>
      <c r="BZ209" s="5" t="s">
        <v>120</v>
      </c>
      <c r="CL209" s="5" t="s">
        <v>178</v>
      </c>
      <c r="CN209" s="5" t="s">
        <v>131</v>
      </c>
      <c r="CP209" s="5" t="s">
        <v>133</v>
      </c>
      <c r="CR209" s="5" t="s">
        <v>135</v>
      </c>
      <c r="CT209" s="5" t="s">
        <v>137</v>
      </c>
      <c r="DA209" s="5" t="s">
        <v>143</v>
      </c>
      <c r="DD209" s="5" t="s">
        <v>197</v>
      </c>
      <c r="DI209" s="5" t="s">
        <v>150</v>
      </c>
      <c r="DL209" s="5" t="s">
        <v>153</v>
      </c>
      <c r="DQ209" s="5" t="s">
        <v>158</v>
      </c>
      <c r="DU209" s="5" t="s">
        <v>190</v>
      </c>
    </row>
    <row r="210" spans="1:125" x14ac:dyDescent="0.2">
      <c r="A210" s="5">
        <v>118450872332</v>
      </c>
      <c r="B210" s="5">
        <v>453190696</v>
      </c>
      <c r="C210" s="6">
        <v>45222.550150462965</v>
      </c>
      <c r="D210" s="6">
        <v>45222.550393518519</v>
      </c>
      <c r="E210" s="5" t="s">
        <v>428</v>
      </c>
      <c r="J210" s="5" t="s">
        <v>63</v>
      </c>
    </row>
    <row r="211" spans="1:125" x14ac:dyDescent="0.2">
      <c r="A211" s="5">
        <v>118449435338</v>
      </c>
      <c r="B211" s="5">
        <v>453190696</v>
      </c>
      <c r="C211" s="6">
        <v>45220.371458333335</v>
      </c>
      <c r="D211" s="6">
        <v>45220.375752314816</v>
      </c>
      <c r="E211" s="5" t="s">
        <v>429</v>
      </c>
      <c r="J211" s="5" t="s">
        <v>63</v>
      </c>
      <c r="K211" s="5" t="s">
        <v>171</v>
      </c>
      <c r="L211" s="5" t="s">
        <v>14</v>
      </c>
      <c r="M211" s="5" t="s">
        <v>168</v>
      </c>
      <c r="N211" s="5" t="s">
        <v>172</v>
      </c>
      <c r="O211" s="5" t="s">
        <v>189</v>
      </c>
      <c r="P211" s="5" t="s">
        <v>85</v>
      </c>
      <c r="R211" s="5" t="s">
        <v>67</v>
      </c>
      <c r="X211" s="5" t="s">
        <v>73</v>
      </c>
      <c r="Z211" s="5" t="s">
        <v>174</v>
      </c>
      <c r="AA211" s="5" t="s">
        <v>75</v>
      </c>
      <c r="AC211" s="5" t="s">
        <v>77</v>
      </c>
      <c r="AD211" s="5" t="s">
        <v>78</v>
      </c>
      <c r="AM211" s="5" t="s">
        <v>85</v>
      </c>
      <c r="AO211" s="5" t="s">
        <v>87</v>
      </c>
      <c r="AR211" s="5" t="s">
        <v>90</v>
      </c>
      <c r="AT211" s="5" t="s">
        <v>92</v>
      </c>
      <c r="AV211" s="5" t="s">
        <v>85</v>
      </c>
      <c r="AX211" s="5" t="s">
        <v>94</v>
      </c>
      <c r="BA211" s="5" t="s">
        <v>97</v>
      </c>
      <c r="BC211" s="5" t="s">
        <v>85</v>
      </c>
      <c r="BI211" s="5" t="s">
        <v>103</v>
      </c>
      <c r="BL211" s="5" t="s">
        <v>106</v>
      </c>
      <c r="BN211" s="5" t="s">
        <v>108</v>
      </c>
      <c r="BU211" s="5" t="s">
        <v>115</v>
      </c>
      <c r="BW211" s="5" t="s">
        <v>117</v>
      </c>
      <c r="CF211" s="5" t="s">
        <v>125</v>
      </c>
      <c r="CG211" s="5" t="s">
        <v>126</v>
      </c>
      <c r="CL211" s="5" t="s">
        <v>187</v>
      </c>
      <c r="CO211" s="5" t="s">
        <v>132</v>
      </c>
      <c r="CP211" s="5" t="s">
        <v>133</v>
      </c>
      <c r="CS211" s="5" t="s">
        <v>136</v>
      </c>
      <c r="CX211" s="5" t="s">
        <v>141</v>
      </c>
      <c r="DA211" s="5" t="s">
        <v>143</v>
      </c>
      <c r="DD211" s="5" t="s">
        <v>86</v>
      </c>
      <c r="DF211" s="5" t="s">
        <v>147</v>
      </c>
      <c r="DM211" s="5" t="s">
        <v>154</v>
      </c>
      <c r="DR211" s="5" t="s">
        <v>159</v>
      </c>
      <c r="DU211" s="5" t="s">
        <v>190</v>
      </c>
    </row>
    <row r="212" spans="1:125" x14ac:dyDescent="0.2">
      <c r="A212" s="5">
        <v>118449104690</v>
      </c>
      <c r="B212" s="5">
        <v>453190696</v>
      </c>
      <c r="C212" s="6">
        <v>45219.712581018517</v>
      </c>
      <c r="D212" s="6">
        <v>45219.732395833336</v>
      </c>
      <c r="E212" s="5" t="s">
        <v>430</v>
      </c>
      <c r="J212" s="5" t="s">
        <v>63</v>
      </c>
      <c r="K212" s="5" t="s">
        <v>200</v>
      </c>
      <c r="L212" s="5" t="s">
        <v>10</v>
      </c>
      <c r="M212" s="5" t="s">
        <v>168</v>
      </c>
      <c r="N212" s="5" t="s">
        <v>201</v>
      </c>
      <c r="O212" s="5" t="s">
        <v>189</v>
      </c>
      <c r="P212" s="5" t="s">
        <v>85</v>
      </c>
      <c r="V212" s="5" t="s">
        <v>71</v>
      </c>
      <c r="W212" s="5" t="s">
        <v>431</v>
      </c>
      <c r="X212" s="5" t="s">
        <v>73</v>
      </c>
      <c r="Z212" s="5" t="s">
        <v>174</v>
      </c>
      <c r="AA212" s="5" t="s">
        <v>75</v>
      </c>
      <c r="AM212" s="5" t="s">
        <v>85</v>
      </c>
      <c r="AO212" s="5" t="s">
        <v>87</v>
      </c>
      <c r="AR212" s="5" t="s">
        <v>90</v>
      </c>
      <c r="AT212" s="5" t="s">
        <v>92</v>
      </c>
      <c r="AV212" s="5" t="s">
        <v>85</v>
      </c>
      <c r="AX212" s="5" t="s">
        <v>94</v>
      </c>
      <c r="BA212" s="5" t="s">
        <v>97</v>
      </c>
      <c r="BD212" s="5" t="s">
        <v>86</v>
      </c>
      <c r="BF212" s="5" t="s">
        <v>100</v>
      </c>
      <c r="BI212" s="5" t="s">
        <v>103</v>
      </c>
      <c r="BL212" s="5" t="s">
        <v>106</v>
      </c>
      <c r="BN212" s="5" t="s">
        <v>108</v>
      </c>
      <c r="BT212" s="5" t="s">
        <v>114</v>
      </c>
      <c r="BW212" s="5" t="s">
        <v>117</v>
      </c>
      <c r="CF212" s="5" t="s">
        <v>125</v>
      </c>
      <c r="CG212" s="5" t="s">
        <v>126</v>
      </c>
      <c r="CI212" s="5" t="s">
        <v>128</v>
      </c>
      <c r="CL212" s="5" t="s">
        <v>187</v>
      </c>
      <c r="CO212" s="5" t="s">
        <v>132</v>
      </c>
      <c r="CS212" s="5" t="s">
        <v>136</v>
      </c>
      <c r="CX212" s="5" t="s">
        <v>141</v>
      </c>
      <c r="DA212" s="5" t="s">
        <v>143</v>
      </c>
      <c r="DD212" s="5" t="s">
        <v>86</v>
      </c>
      <c r="DJ212" s="5" t="s">
        <v>151</v>
      </c>
      <c r="DM212" s="5" t="s">
        <v>154</v>
      </c>
      <c r="DR212" s="5" t="s">
        <v>159</v>
      </c>
      <c r="DU212" s="5" t="s">
        <v>190</v>
      </c>
    </row>
    <row r="213" spans="1:125" x14ac:dyDescent="0.2">
      <c r="A213" s="5">
        <v>118449042127</v>
      </c>
      <c r="B213" s="5">
        <v>453190696</v>
      </c>
      <c r="C213" s="6">
        <v>45219.637777777774</v>
      </c>
      <c r="D213" s="6">
        <v>45219.638043981482</v>
      </c>
      <c r="E213" s="5" t="s">
        <v>430</v>
      </c>
      <c r="J213" s="5" t="s">
        <v>63</v>
      </c>
    </row>
    <row r="214" spans="1:125" x14ac:dyDescent="0.2">
      <c r="A214" s="5">
        <v>118448202403</v>
      </c>
      <c r="B214" s="5">
        <v>453190696</v>
      </c>
      <c r="C214" s="6">
        <v>45218.793414351851</v>
      </c>
      <c r="D214" s="6">
        <v>45218.793900462966</v>
      </c>
      <c r="E214" s="5" t="s">
        <v>432</v>
      </c>
      <c r="J214" s="5" t="s">
        <v>63</v>
      </c>
      <c r="K214" s="5" t="s">
        <v>167</v>
      </c>
      <c r="L214" s="5" t="s">
        <v>267</v>
      </c>
      <c r="M214" s="5" t="s">
        <v>164</v>
      </c>
      <c r="N214" s="5" t="s">
        <v>172</v>
      </c>
    </row>
    <row r="215" spans="1:125" x14ac:dyDescent="0.2">
      <c r="A215" s="5">
        <v>118447834535</v>
      </c>
      <c r="B215" s="5">
        <v>453190696</v>
      </c>
      <c r="C215" s="6">
        <v>45218.484386574077</v>
      </c>
      <c r="D215" s="6">
        <v>45218.488032407404</v>
      </c>
      <c r="E215" s="5" t="s">
        <v>433</v>
      </c>
      <c r="J215" s="5" t="s">
        <v>63</v>
      </c>
      <c r="K215" s="5" t="s">
        <v>224</v>
      </c>
      <c r="L215" s="5" t="s">
        <v>10</v>
      </c>
      <c r="M215" s="5" t="s">
        <v>168</v>
      </c>
      <c r="N215" s="5" t="s">
        <v>201</v>
      </c>
      <c r="O215" s="5" t="s">
        <v>189</v>
      </c>
      <c r="P215" s="5" t="s">
        <v>85</v>
      </c>
      <c r="S215" s="5" t="s">
        <v>68</v>
      </c>
      <c r="X215" s="5" t="s">
        <v>73</v>
      </c>
      <c r="Z215" s="5" t="s">
        <v>174</v>
      </c>
      <c r="AA215" s="5" t="s">
        <v>75</v>
      </c>
      <c r="AM215" s="5" t="s">
        <v>85</v>
      </c>
      <c r="AO215" s="5" t="s">
        <v>87</v>
      </c>
      <c r="AR215" s="5" t="s">
        <v>90</v>
      </c>
      <c r="AT215" s="5" t="s">
        <v>92</v>
      </c>
      <c r="AV215" s="5" t="s">
        <v>85</v>
      </c>
      <c r="AX215" s="5" t="s">
        <v>94</v>
      </c>
      <c r="BA215" s="5" t="s">
        <v>97</v>
      </c>
      <c r="BD215" s="5" t="s">
        <v>86</v>
      </c>
      <c r="BE215" s="5" t="s">
        <v>99</v>
      </c>
      <c r="BI215" s="5" t="s">
        <v>103</v>
      </c>
      <c r="BM215" s="5" t="s">
        <v>107</v>
      </c>
      <c r="BN215" s="5" t="s">
        <v>108</v>
      </c>
      <c r="BU215" s="5" t="s">
        <v>115</v>
      </c>
      <c r="BW215" s="5" t="s">
        <v>117</v>
      </c>
      <c r="CF215" s="5" t="s">
        <v>125</v>
      </c>
      <c r="CG215" s="5" t="s">
        <v>126</v>
      </c>
      <c r="CI215" s="5" t="s">
        <v>128</v>
      </c>
      <c r="CL215" s="5" t="s">
        <v>187</v>
      </c>
      <c r="CO215" s="5" t="s">
        <v>132</v>
      </c>
      <c r="CS215" s="5" t="s">
        <v>136</v>
      </c>
      <c r="DA215" s="5" t="s">
        <v>143</v>
      </c>
      <c r="DD215" s="5" t="s">
        <v>86</v>
      </c>
      <c r="DH215" s="5" t="s">
        <v>149</v>
      </c>
      <c r="DM215" s="5" t="s">
        <v>154</v>
      </c>
      <c r="DR215" s="5" t="s">
        <v>159</v>
      </c>
      <c r="DU215" s="5" t="s">
        <v>190</v>
      </c>
    </row>
    <row r="216" spans="1:125" x14ac:dyDescent="0.2">
      <c r="A216" s="5">
        <v>118446867913</v>
      </c>
      <c r="B216" s="5">
        <v>453190696</v>
      </c>
      <c r="C216" s="6">
        <v>45217.601678240739</v>
      </c>
      <c r="D216" s="6">
        <v>45217.602129629631</v>
      </c>
      <c r="E216" s="5" t="s">
        <v>434</v>
      </c>
      <c r="J216" s="5" t="s">
        <v>63</v>
      </c>
      <c r="K216" s="5" t="s">
        <v>167</v>
      </c>
      <c r="L216" s="5" t="s">
        <v>267</v>
      </c>
      <c r="M216" s="5" t="s">
        <v>168</v>
      </c>
      <c r="N216" s="5" t="s">
        <v>201</v>
      </c>
    </row>
    <row r="217" spans="1:125" x14ac:dyDescent="0.2">
      <c r="A217" s="5">
        <v>118446827764</v>
      </c>
      <c r="B217" s="5">
        <v>453190696</v>
      </c>
      <c r="C217" s="6">
        <v>45217.571793981479</v>
      </c>
      <c r="D217" s="6">
        <v>45217.6016087963</v>
      </c>
      <c r="E217" s="5" t="s">
        <v>435</v>
      </c>
      <c r="J217" s="5" t="s">
        <v>63</v>
      </c>
      <c r="K217" s="5" t="s">
        <v>171</v>
      </c>
      <c r="L217" s="5" t="s">
        <v>14</v>
      </c>
      <c r="M217" s="5" t="s">
        <v>164</v>
      </c>
      <c r="N217" s="5" t="s">
        <v>169</v>
      </c>
      <c r="O217" s="5" t="s">
        <v>189</v>
      </c>
      <c r="P217" s="5" t="s">
        <v>85</v>
      </c>
      <c r="T217" s="5" t="s">
        <v>69</v>
      </c>
      <c r="X217" s="5" t="s">
        <v>73</v>
      </c>
      <c r="Z217" s="5" t="s">
        <v>174</v>
      </c>
      <c r="AC217" s="5" t="s">
        <v>77</v>
      </c>
      <c r="AM217" s="5" t="s">
        <v>85</v>
      </c>
      <c r="AO217" s="5" t="s">
        <v>87</v>
      </c>
      <c r="AR217" s="5" t="s">
        <v>90</v>
      </c>
      <c r="AT217" s="5" t="s">
        <v>92</v>
      </c>
      <c r="AV217" s="5" t="s">
        <v>85</v>
      </c>
      <c r="AX217" s="5" t="s">
        <v>94</v>
      </c>
      <c r="BA217" s="5" t="s">
        <v>97</v>
      </c>
      <c r="BC217" s="5" t="s">
        <v>85</v>
      </c>
      <c r="BI217" s="5" t="s">
        <v>103</v>
      </c>
      <c r="BK217" s="5" t="s">
        <v>105</v>
      </c>
      <c r="BN217" s="5" t="s">
        <v>108</v>
      </c>
      <c r="BT217" s="5" t="s">
        <v>114</v>
      </c>
      <c r="BW217" s="5" t="s">
        <v>117</v>
      </c>
      <c r="CF217" s="5" t="s">
        <v>125</v>
      </c>
      <c r="CK217" s="5" t="s">
        <v>436</v>
      </c>
      <c r="CL217" s="5" t="s">
        <v>187</v>
      </c>
      <c r="CO217" s="5" t="s">
        <v>132</v>
      </c>
      <c r="CW217" s="5" t="s">
        <v>140</v>
      </c>
      <c r="DA217" s="5" t="s">
        <v>143</v>
      </c>
      <c r="DD217" s="5" t="s">
        <v>86</v>
      </c>
      <c r="DF217" s="5" t="s">
        <v>147</v>
      </c>
      <c r="DL217" s="5" t="s">
        <v>153</v>
      </c>
      <c r="DQ217" s="5" t="s">
        <v>158</v>
      </c>
      <c r="DU217" s="5" t="s">
        <v>190</v>
      </c>
    </row>
    <row r="218" spans="1:125" x14ac:dyDescent="0.2">
      <c r="A218" s="5">
        <v>118446756825</v>
      </c>
      <c r="B218" s="5">
        <v>453190696</v>
      </c>
      <c r="C218" s="6">
        <v>45217.521967592591</v>
      </c>
      <c r="D218" s="6">
        <v>45217.529710648145</v>
      </c>
      <c r="E218" s="5" t="s">
        <v>437</v>
      </c>
      <c r="J218" s="5" t="s">
        <v>63</v>
      </c>
      <c r="K218" s="5" t="s">
        <v>200</v>
      </c>
      <c r="L218" s="5" t="s">
        <v>267</v>
      </c>
      <c r="M218" s="5" t="s">
        <v>164</v>
      </c>
      <c r="N218" s="5" t="s">
        <v>169</v>
      </c>
      <c r="O218" s="5" t="s">
        <v>177</v>
      </c>
      <c r="P218" s="5" t="s">
        <v>85</v>
      </c>
      <c r="R218" s="5" t="s">
        <v>67</v>
      </c>
      <c r="Y218" s="5" t="s">
        <v>74</v>
      </c>
      <c r="Z218" s="5" t="s">
        <v>174</v>
      </c>
      <c r="AC218" s="5" t="s">
        <v>77</v>
      </c>
      <c r="AN218" s="5" t="s">
        <v>86</v>
      </c>
      <c r="AP218" s="5" t="s">
        <v>88</v>
      </c>
      <c r="AR218" s="5" t="s">
        <v>90</v>
      </c>
      <c r="AU218" s="5" t="s">
        <v>93</v>
      </c>
      <c r="AV218" s="5" t="s">
        <v>85</v>
      </c>
      <c r="AX218" s="5" t="s">
        <v>94</v>
      </c>
      <c r="BA218" s="5" t="s">
        <v>97</v>
      </c>
      <c r="BC218" s="5" t="s">
        <v>85</v>
      </c>
      <c r="BJ218" s="5" t="s">
        <v>104</v>
      </c>
      <c r="BL218" s="5" t="s">
        <v>106</v>
      </c>
      <c r="BS218" s="5" t="s">
        <v>113</v>
      </c>
      <c r="BV218" s="5" t="s">
        <v>116</v>
      </c>
      <c r="BW218" s="5" t="s">
        <v>117</v>
      </c>
      <c r="CK218" s="5" t="s">
        <v>438</v>
      </c>
      <c r="CL218" s="5" t="s">
        <v>178</v>
      </c>
      <c r="CN218" s="5" t="s">
        <v>131</v>
      </c>
      <c r="CS218" s="5" t="s">
        <v>136</v>
      </c>
      <c r="CT218" s="5" t="s">
        <v>137</v>
      </c>
      <c r="CV218" s="5" t="s">
        <v>139</v>
      </c>
      <c r="CW218" s="5" t="s">
        <v>140</v>
      </c>
      <c r="CX218" s="5" t="s">
        <v>141</v>
      </c>
      <c r="DA218" s="5" t="s">
        <v>143</v>
      </c>
      <c r="DD218" s="5" t="s">
        <v>86</v>
      </c>
      <c r="DH218" s="5" t="s">
        <v>149</v>
      </c>
      <c r="DL218" s="5" t="s">
        <v>153</v>
      </c>
      <c r="DR218" s="5" t="s">
        <v>159</v>
      </c>
      <c r="DU218" s="5">
        <v>6</v>
      </c>
    </row>
    <row r="219" spans="1:125" x14ac:dyDescent="0.2">
      <c r="A219" s="5">
        <v>118446641446</v>
      </c>
      <c r="B219" s="5">
        <v>453190696</v>
      </c>
      <c r="C219" s="6">
        <v>45217.437465277777</v>
      </c>
      <c r="D219" s="6">
        <v>45217.446319444447</v>
      </c>
      <c r="E219" s="5" t="s">
        <v>439</v>
      </c>
      <c r="J219" s="5" t="s">
        <v>63</v>
      </c>
    </row>
    <row r="220" spans="1:125" x14ac:dyDescent="0.2">
      <c r="A220" s="5">
        <v>118446613006</v>
      </c>
      <c r="B220" s="5">
        <v>453190696</v>
      </c>
      <c r="C220" s="6">
        <v>45217.42628472222</v>
      </c>
      <c r="D220" s="6">
        <v>45217.440451388888</v>
      </c>
      <c r="E220" s="5" t="s">
        <v>440</v>
      </c>
      <c r="J220" s="5" t="s">
        <v>63</v>
      </c>
      <c r="K220" s="5" t="s">
        <v>171</v>
      </c>
      <c r="L220" s="5" t="s">
        <v>14</v>
      </c>
      <c r="M220" s="5" t="s">
        <v>168</v>
      </c>
      <c r="N220" s="5" t="s">
        <v>172</v>
      </c>
      <c r="O220" s="5" t="s">
        <v>189</v>
      </c>
      <c r="P220" s="5" t="s">
        <v>85</v>
      </c>
      <c r="Q220" s="5" t="s">
        <v>66</v>
      </c>
      <c r="R220" s="5" t="s">
        <v>67</v>
      </c>
      <c r="S220" s="5" t="s">
        <v>68</v>
      </c>
      <c r="V220" s="5" t="s">
        <v>71</v>
      </c>
      <c r="X220" s="5" t="s">
        <v>73</v>
      </c>
      <c r="Z220" s="5" t="s">
        <v>174</v>
      </c>
      <c r="AA220" s="5" t="s">
        <v>75</v>
      </c>
      <c r="AM220" s="5" t="s">
        <v>85</v>
      </c>
      <c r="AO220" s="5" t="s">
        <v>87</v>
      </c>
      <c r="AR220" s="5" t="s">
        <v>90</v>
      </c>
      <c r="AT220" s="5" t="s">
        <v>92</v>
      </c>
      <c r="AV220" s="5" t="s">
        <v>85</v>
      </c>
      <c r="AX220" s="5" t="s">
        <v>94</v>
      </c>
      <c r="BA220" s="5" t="s">
        <v>97</v>
      </c>
      <c r="BC220" s="5" t="s">
        <v>85</v>
      </c>
      <c r="BI220" s="5" t="s">
        <v>103</v>
      </c>
      <c r="BL220" s="5" t="s">
        <v>106</v>
      </c>
      <c r="BN220" s="5" t="s">
        <v>108</v>
      </c>
      <c r="BT220" s="5" t="s">
        <v>114</v>
      </c>
      <c r="BW220" s="5" t="s">
        <v>117</v>
      </c>
      <c r="CF220" s="5" t="s">
        <v>125</v>
      </c>
      <c r="CG220" s="5" t="s">
        <v>126</v>
      </c>
      <c r="CI220" s="5" t="s">
        <v>128</v>
      </c>
      <c r="CJ220" s="5" t="s">
        <v>129</v>
      </c>
      <c r="CL220" s="5" t="s">
        <v>187</v>
      </c>
      <c r="CO220" s="5" t="s">
        <v>132</v>
      </c>
      <c r="CZ220" s="5" t="s">
        <v>441</v>
      </c>
      <c r="DA220" s="5" t="s">
        <v>143</v>
      </c>
      <c r="DD220" s="5" t="s">
        <v>86</v>
      </c>
      <c r="DG220" s="5" t="s">
        <v>148</v>
      </c>
      <c r="DM220" s="5" t="s">
        <v>154</v>
      </c>
      <c r="DR220" s="5" t="s">
        <v>159</v>
      </c>
      <c r="DU220" s="5" t="s">
        <v>190</v>
      </c>
    </row>
    <row r="221" spans="1:125" x14ac:dyDescent="0.2">
      <c r="A221" s="5">
        <v>118446611190</v>
      </c>
      <c r="B221" s="5">
        <v>453190696</v>
      </c>
      <c r="C221" s="6">
        <v>45217.426712962966</v>
      </c>
      <c r="D221" s="6">
        <v>45217.430497685185</v>
      </c>
      <c r="E221" s="5" t="s">
        <v>442</v>
      </c>
      <c r="J221" s="5" t="s">
        <v>63</v>
      </c>
      <c r="K221" s="5" t="s">
        <v>236</v>
      </c>
      <c r="L221" s="5" t="s">
        <v>267</v>
      </c>
      <c r="M221" s="5" t="s">
        <v>168</v>
      </c>
      <c r="N221" s="5" t="s">
        <v>201</v>
      </c>
      <c r="O221" s="5" t="s">
        <v>177</v>
      </c>
      <c r="P221" s="5" t="s">
        <v>86</v>
      </c>
      <c r="X221" s="5" t="s">
        <v>73</v>
      </c>
      <c r="Z221" s="5" t="s">
        <v>174</v>
      </c>
      <c r="AA221" s="5" t="s">
        <v>75</v>
      </c>
      <c r="AN221" s="5" t="s">
        <v>86</v>
      </c>
      <c r="AP221" s="5" t="s">
        <v>88</v>
      </c>
      <c r="AR221" s="5" t="s">
        <v>90</v>
      </c>
      <c r="AT221" s="5" t="s">
        <v>92</v>
      </c>
      <c r="AV221" s="5" t="s">
        <v>85</v>
      </c>
      <c r="AX221" s="5" t="s">
        <v>94</v>
      </c>
      <c r="BA221" s="5" t="s">
        <v>97</v>
      </c>
      <c r="BD221" s="5" t="s">
        <v>86</v>
      </c>
      <c r="BF221" s="5" t="s">
        <v>100</v>
      </c>
      <c r="BJ221" s="5" t="s">
        <v>104</v>
      </c>
      <c r="BM221" s="5" t="s">
        <v>107</v>
      </c>
      <c r="BQ221" s="5" t="s">
        <v>111</v>
      </c>
      <c r="BV221" s="5" t="s">
        <v>116</v>
      </c>
      <c r="BY221" s="5" t="s">
        <v>119</v>
      </c>
      <c r="CE221" s="5" t="s">
        <v>443</v>
      </c>
      <c r="CG221" s="5" t="s">
        <v>126</v>
      </c>
      <c r="CL221" s="5" t="s">
        <v>178</v>
      </c>
      <c r="CN221" s="5" t="s">
        <v>131</v>
      </c>
      <c r="CS221" s="5" t="s">
        <v>136</v>
      </c>
      <c r="CT221" s="5" t="s">
        <v>137</v>
      </c>
      <c r="DB221" s="5" t="s">
        <v>144</v>
      </c>
      <c r="DD221" s="5" t="s">
        <v>86</v>
      </c>
      <c r="DG221" s="5" t="s">
        <v>148</v>
      </c>
      <c r="DL221" s="5" t="s">
        <v>153</v>
      </c>
      <c r="DR221" s="5" t="s">
        <v>159</v>
      </c>
      <c r="DU221" s="5">
        <v>4</v>
      </c>
    </row>
    <row r="222" spans="1:125" x14ac:dyDescent="0.2">
      <c r="A222" s="5">
        <v>118446610073</v>
      </c>
      <c r="B222" s="5">
        <v>453190696</v>
      </c>
      <c r="C222" s="6">
        <v>45217.425902777781</v>
      </c>
      <c r="D222" s="6">
        <v>45217.426493055558</v>
      </c>
      <c r="E222" s="5" t="s">
        <v>444</v>
      </c>
      <c r="J222" s="5" t="s">
        <v>63</v>
      </c>
      <c r="K222" s="5" t="s">
        <v>163</v>
      </c>
      <c r="L222" s="5" t="s">
        <v>445</v>
      </c>
      <c r="M222" s="5" t="s">
        <v>168</v>
      </c>
      <c r="N222" s="5" t="s">
        <v>201</v>
      </c>
    </row>
    <row r="223" spans="1:125" x14ac:dyDescent="0.2">
      <c r="A223" s="5">
        <v>118446532040</v>
      </c>
      <c r="B223" s="5">
        <v>453190696</v>
      </c>
      <c r="C223" s="6">
        <v>45217.376550925925</v>
      </c>
      <c r="D223" s="6">
        <v>45217.384814814817</v>
      </c>
      <c r="E223" s="5" t="s">
        <v>439</v>
      </c>
      <c r="J223" s="5" t="s">
        <v>63</v>
      </c>
      <c r="K223" s="5" t="s">
        <v>171</v>
      </c>
      <c r="L223" s="5" t="s">
        <v>14</v>
      </c>
      <c r="M223" s="5" t="s">
        <v>168</v>
      </c>
      <c r="N223" s="5" t="s">
        <v>172</v>
      </c>
      <c r="O223" s="5" t="s">
        <v>189</v>
      </c>
      <c r="P223" s="5" t="s">
        <v>85</v>
      </c>
      <c r="T223" s="5" t="s">
        <v>69</v>
      </c>
      <c r="X223" s="5" t="s">
        <v>73</v>
      </c>
      <c r="Z223" s="5" t="s">
        <v>174</v>
      </c>
      <c r="AA223" s="5" t="s">
        <v>75</v>
      </c>
      <c r="AM223" s="5" t="s">
        <v>85</v>
      </c>
      <c r="AO223" s="5" t="s">
        <v>87</v>
      </c>
      <c r="AR223" s="5" t="s">
        <v>90</v>
      </c>
      <c r="AT223" s="5" t="s">
        <v>92</v>
      </c>
      <c r="AV223" s="5" t="s">
        <v>85</v>
      </c>
      <c r="AX223" s="5" t="s">
        <v>94</v>
      </c>
      <c r="BA223" s="5" t="s">
        <v>97</v>
      </c>
      <c r="BD223" s="5" t="s">
        <v>86</v>
      </c>
      <c r="BE223" s="5" t="s">
        <v>99</v>
      </c>
      <c r="BI223" s="5" t="s">
        <v>103</v>
      </c>
      <c r="BM223" s="5" t="s">
        <v>107</v>
      </c>
      <c r="BN223" s="5" t="s">
        <v>108</v>
      </c>
      <c r="BU223" s="5" t="s">
        <v>115</v>
      </c>
      <c r="BW223" s="5" t="s">
        <v>117</v>
      </c>
      <c r="CF223" s="5" t="s">
        <v>125</v>
      </c>
      <c r="CG223" s="5" t="s">
        <v>126</v>
      </c>
      <c r="CL223" s="5" t="s">
        <v>187</v>
      </c>
      <c r="CO223" s="5" t="s">
        <v>132</v>
      </c>
      <c r="CS223" s="5" t="s">
        <v>136</v>
      </c>
      <c r="DB223" s="5" t="s">
        <v>144</v>
      </c>
      <c r="DD223" s="5" t="s">
        <v>86</v>
      </c>
      <c r="DH223" s="5" t="s">
        <v>149</v>
      </c>
      <c r="DM223" s="5" t="s">
        <v>154</v>
      </c>
      <c r="DR223" s="5" t="s">
        <v>159</v>
      </c>
      <c r="DU223" s="5" t="s">
        <v>190</v>
      </c>
    </row>
    <row r="224" spans="1:125" x14ac:dyDescent="0.2">
      <c r="A224" s="5">
        <v>118445598102</v>
      </c>
      <c r="B224" s="5">
        <v>453190696</v>
      </c>
      <c r="C224" s="6">
        <v>45216.42224537037</v>
      </c>
      <c r="D224" s="6">
        <v>45216.425381944442</v>
      </c>
      <c r="E224" s="5" t="s">
        <v>446</v>
      </c>
      <c r="J224" s="5" t="s">
        <v>63</v>
      </c>
      <c r="K224" s="5" t="s">
        <v>236</v>
      </c>
      <c r="L224" s="5" t="s">
        <v>10</v>
      </c>
      <c r="M224" s="5" t="s">
        <v>168</v>
      </c>
      <c r="N224" s="5" t="s">
        <v>172</v>
      </c>
      <c r="O224" s="5" t="s">
        <v>189</v>
      </c>
      <c r="P224" s="5" t="s">
        <v>86</v>
      </c>
      <c r="X224" s="5" t="s">
        <v>73</v>
      </c>
      <c r="Z224" s="5" t="s">
        <v>174</v>
      </c>
      <c r="AA224" s="5" t="s">
        <v>75</v>
      </c>
      <c r="AM224" s="5" t="s">
        <v>85</v>
      </c>
      <c r="AO224" s="5" t="s">
        <v>87</v>
      </c>
      <c r="AR224" s="5" t="s">
        <v>90</v>
      </c>
      <c r="AT224" s="5" t="s">
        <v>92</v>
      </c>
      <c r="AV224" s="5" t="s">
        <v>85</v>
      </c>
      <c r="AX224" s="5" t="s">
        <v>94</v>
      </c>
      <c r="BA224" s="5" t="s">
        <v>97</v>
      </c>
      <c r="BD224" s="5" t="s">
        <v>86</v>
      </c>
      <c r="BE224" s="5" t="s">
        <v>99</v>
      </c>
      <c r="BI224" s="5" t="s">
        <v>103</v>
      </c>
      <c r="BM224" s="5" t="s">
        <v>107</v>
      </c>
      <c r="BO224" s="5" t="s">
        <v>109</v>
      </c>
      <c r="BU224" s="5" t="s">
        <v>115</v>
      </c>
      <c r="BW224" s="5" t="s">
        <v>117</v>
      </c>
      <c r="CG224" s="5" t="s">
        <v>126</v>
      </c>
      <c r="CL224" s="5" t="s">
        <v>187</v>
      </c>
      <c r="CO224" s="5" t="s">
        <v>132</v>
      </c>
      <c r="CS224" s="5" t="s">
        <v>136</v>
      </c>
      <c r="CT224" s="5" t="s">
        <v>137</v>
      </c>
      <c r="DA224" s="5" t="s">
        <v>143</v>
      </c>
      <c r="DD224" s="5" t="s">
        <v>86</v>
      </c>
      <c r="DH224" s="5" t="s">
        <v>149</v>
      </c>
      <c r="DM224" s="5" t="s">
        <v>154</v>
      </c>
      <c r="DR224" s="5" t="s">
        <v>159</v>
      </c>
      <c r="DU224" s="5">
        <v>2</v>
      </c>
    </row>
    <row r="225" spans="1:10" x14ac:dyDescent="0.2">
      <c r="A225" s="5">
        <v>118443017282</v>
      </c>
      <c r="B225" s="5">
        <v>453190696</v>
      </c>
      <c r="C225" s="6">
        <v>45212.663541666669</v>
      </c>
      <c r="D225" s="6">
        <v>45212.664085648146</v>
      </c>
      <c r="E225" s="5" t="s">
        <v>439</v>
      </c>
      <c r="J225" s="5" t="s">
        <v>63</v>
      </c>
    </row>
    <row r="226" spans="1:10" x14ac:dyDescent="0.2">
      <c r="A226" s="5">
        <v>118433013945</v>
      </c>
      <c r="B226" s="5">
        <v>453190696</v>
      </c>
      <c r="C226" s="6">
        <v>45201.576099537036</v>
      </c>
      <c r="D226" s="6">
        <v>45201.576203703706</v>
      </c>
      <c r="E226" s="5" t="s">
        <v>447</v>
      </c>
      <c r="J226" s="5" t="s">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B2A78-2D72-094F-B061-5F5C9F7B0A2B}">
  <sheetPr codeName="Hoja30"/>
  <dimension ref="A1:BU12"/>
  <sheetViews>
    <sheetView workbookViewId="0"/>
  </sheetViews>
  <sheetFormatPr baseColWidth="10" defaultColWidth="8.83203125" defaultRowHeight="15" x14ac:dyDescent="0.2"/>
  <cols>
    <col min="1" max="16384" width="8.83203125" style="5"/>
  </cols>
  <sheetData>
    <row r="1" spans="1:73" s="4" customFormat="1" ht="14" x14ac:dyDescent="0.15">
      <c r="A1" s="4" t="s">
        <v>17</v>
      </c>
      <c r="B1" s="4" t="s">
        <v>18</v>
      </c>
      <c r="C1" s="4" t="s">
        <v>19</v>
      </c>
      <c r="D1" s="4" t="s">
        <v>20</v>
      </c>
      <c r="E1" s="4" t="s">
        <v>21</v>
      </c>
      <c r="F1" s="4" t="s">
        <v>22</v>
      </c>
      <c r="G1" s="4" t="s">
        <v>23</v>
      </c>
      <c r="H1" s="4" t="s">
        <v>24</v>
      </c>
      <c r="I1" s="4" t="s">
        <v>25</v>
      </c>
      <c r="J1" s="4" t="s">
        <v>1895</v>
      </c>
      <c r="L1" s="4" t="s">
        <v>756</v>
      </c>
      <c r="M1" s="4" t="s">
        <v>60</v>
      </c>
      <c r="N1" s="4" t="s">
        <v>61</v>
      </c>
      <c r="O1" s="4" t="s">
        <v>1134</v>
      </c>
      <c r="P1" s="4" t="s">
        <v>1135</v>
      </c>
      <c r="Q1" s="4" t="s">
        <v>1136</v>
      </c>
      <c r="R1" s="4" t="s">
        <v>1137</v>
      </c>
      <c r="S1" s="4" t="s">
        <v>1896</v>
      </c>
      <c r="T1" s="4" t="s">
        <v>1139</v>
      </c>
      <c r="U1" s="4" t="s">
        <v>1140</v>
      </c>
      <c r="V1" s="4" t="s">
        <v>1141</v>
      </c>
      <c r="W1" s="4" t="s">
        <v>1897</v>
      </c>
      <c r="X1" s="4" t="s">
        <v>1143</v>
      </c>
      <c r="Y1" s="4" t="s">
        <v>1898</v>
      </c>
      <c r="AF1" s="4" t="s">
        <v>775</v>
      </c>
      <c r="AK1" s="4" t="s">
        <v>1145</v>
      </c>
      <c r="AL1" s="4" t="s">
        <v>1899</v>
      </c>
      <c r="AM1" s="4" t="s">
        <v>40</v>
      </c>
      <c r="AN1" s="4" t="s">
        <v>40</v>
      </c>
      <c r="AO1" s="4" t="s">
        <v>1900</v>
      </c>
      <c r="AP1" s="4" t="s">
        <v>779</v>
      </c>
      <c r="AQ1" s="4" t="s">
        <v>788</v>
      </c>
      <c r="AR1" s="4" t="s">
        <v>1148</v>
      </c>
      <c r="AS1" s="4" t="s">
        <v>1901</v>
      </c>
      <c r="AT1" s="4" t="s">
        <v>1150</v>
      </c>
      <c r="AU1" s="4" t="s">
        <v>1151</v>
      </c>
      <c r="AV1" s="4" t="s">
        <v>1152</v>
      </c>
      <c r="AW1" s="4" t="s">
        <v>1153</v>
      </c>
      <c r="AX1" s="4" t="s">
        <v>1902</v>
      </c>
      <c r="AY1" s="4" t="s">
        <v>1155</v>
      </c>
      <c r="AZ1" s="4" t="s">
        <v>1903</v>
      </c>
      <c r="BA1" s="4" t="s">
        <v>1904</v>
      </c>
      <c r="BB1" s="4" t="s">
        <v>1158</v>
      </c>
      <c r="BI1" s="4" t="s">
        <v>1159</v>
      </c>
    </row>
    <row r="2" spans="1:73" s="4" customFormat="1" ht="14" x14ac:dyDescent="0.15">
      <c r="J2" s="4" t="s">
        <v>1160</v>
      </c>
      <c r="K2" s="4" t="s">
        <v>1161</v>
      </c>
      <c r="L2" s="4" t="s">
        <v>65</v>
      </c>
      <c r="M2" s="4" t="s">
        <v>65</v>
      </c>
      <c r="N2" s="4" t="s">
        <v>65</v>
      </c>
      <c r="O2" s="4" t="s">
        <v>65</v>
      </c>
      <c r="P2" s="4" t="s">
        <v>65</v>
      </c>
      <c r="Q2" s="4" t="s">
        <v>65</v>
      </c>
      <c r="R2" s="4" t="s">
        <v>65</v>
      </c>
      <c r="S2" s="4" t="s">
        <v>65</v>
      </c>
      <c r="T2" s="4" t="s">
        <v>65</v>
      </c>
      <c r="U2" s="4" t="s">
        <v>65</v>
      </c>
      <c r="V2" s="4" t="s">
        <v>801</v>
      </c>
      <c r="W2" s="4" t="s">
        <v>801</v>
      </c>
      <c r="X2" s="4" t="s">
        <v>65</v>
      </c>
      <c r="Y2" s="4" t="s">
        <v>1162</v>
      </c>
      <c r="Z2" s="4" t="s">
        <v>1163</v>
      </c>
      <c r="AA2" s="4" t="s">
        <v>1164</v>
      </c>
      <c r="AB2" s="4" t="s">
        <v>1165</v>
      </c>
      <c r="AC2" s="4" t="s">
        <v>1166</v>
      </c>
      <c r="AD2" s="4" t="s">
        <v>1167</v>
      </c>
      <c r="AE2" s="4" t="s">
        <v>72</v>
      </c>
      <c r="AF2" s="4" t="s">
        <v>806</v>
      </c>
      <c r="AG2" s="4" t="s">
        <v>808</v>
      </c>
      <c r="AH2" s="4" t="s">
        <v>809</v>
      </c>
      <c r="AI2" s="4" t="s">
        <v>810</v>
      </c>
      <c r="AJ2" s="4" t="s">
        <v>811</v>
      </c>
      <c r="AK2" s="4" t="s">
        <v>65</v>
      </c>
      <c r="AL2" s="4" t="s">
        <v>65</v>
      </c>
      <c r="AM2" s="4" t="s">
        <v>65</v>
      </c>
      <c r="AN2" s="4" t="s">
        <v>65</v>
      </c>
      <c r="AO2" s="4" t="s">
        <v>65</v>
      </c>
      <c r="AP2" s="4" t="s">
        <v>801</v>
      </c>
      <c r="AQ2" s="4" t="s">
        <v>65</v>
      </c>
      <c r="AR2" s="4" t="s">
        <v>1168</v>
      </c>
      <c r="AS2" s="4" t="s">
        <v>65</v>
      </c>
      <c r="AT2" s="4" t="s">
        <v>65</v>
      </c>
      <c r="AU2" s="4" t="s">
        <v>65</v>
      </c>
      <c r="AV2" s="4" t="s">
        <v>801</v>
      </c>
      <c r="AW2" s="4" t="s">
        <v>65</v>
      </c>
      <c r="AX2" s="4" t="s">
        <v>65</v>
      </c>
      <c r="AY2" s="4" t="s">
        <v>801</v>
      </c>
      <c r="AZ2" s="4" t="s">
        <v>65</v>
      </c>
      <c r="BA2" s="4" t="s">
        <v>65</v>
      </c>
      <c r="BB2" s="4" t="s">
        <v>1169</v>
      </c>
      <c r="BC2" s="4" t="s">
        <v>931</v>
      </c>
      <c r="BD2" s="4" t="s">
        <v>890</v>
      </c>
      <c r="BE2" s="4" t="s">
        <v>894</v>
      </c>
      <c r="BF2" s="4" t="s">
        <v>876</v>
      </c>
      <c r="BG2" s="4" t="s">
        <v>886</v>
      </c>
      <c r="BH2" s="4" t="s">
        <v>72</v>
      </c>
      <c r="BI2" s="4" t="s">
        <v>1170</v>
      </c>
      <c r="BJ2" s="4" t="s">
        <v>812</v>
      </c>
      <c r="BK2" s="4" t="s">
        <v>813</v>
      </c>
      <c r="BL2" s="4" t="s">
        <v>814</v>
      </c>
      <c r="BM2" s="4" t="s">
        <v>815</v>
      </c>
      <c r="BN2" s="4" t="s">
        <v>816</v>
      </c>
      <c r="BO2" s="4" t="s">
        <v>817</v>
      </c>
      <c r="BP2" s="4" t="s">
        <v>818</v>
      </c>
      <c r="BQ2" s="4" t="s">
        <v>819</v>
      </c>
      <c r="BR2" s="4" t="s">
        <v>820</v>
      </c>
      <c r="BS2" s="4" t="s">
        <v>821</v>
      </c>
      <c r="BT2" s="4" t="s">
        <v>822</v>
      </c>
      <c r="BU2" s="4" t="s">
        <v>823</v>
      </c>
    </row>
    <row r="3" spans="1:73" x14ac:dyDescent="0.2">
      <c r="A3" s="5">
        <v>118509750857</v>
      </c>
      <c r="B3" s="5">
        <v>454342063</v>
      </c>
      <c r="C3" s="6">
        <v>45301.471377314818</v>
      </c>
      <c r="D3" s="6">
        <v>45301.478946759256</v>
      </c>
      <c r="E3" s="5" t="s">
        <v>1905</v>
      </c>
      <c r="J3" s="5" t="s">
        <v>1160</v>
      </c>
      <c r="L3" s="5" t="s">
        <v>825</v>
      </c>
      <c r="M3" s="5" t="s">
        <v>154</v>
      </c>
      <c r="N3" s="5" t="s">
        <v>159</v>
      </c>
      <c r="O3" s="5" t="s">
        <v>12</v>
      </c>
      <c r="P3" s="5" t="s">
        <v>1216</v>
      </c>
      <c r="Q3" s="5" t="s">
        <v>116</v>
      </c>
      <c r="R3" s="5" t="s">
        <v>851</v>
      </c>
      <c r="S3" s="5" t="s">
        <v>1173</v>
      </c>
      <c r="T3" s="5" t="s">
        <v>1174</v>
      </c>
      <c r="U3" s="5" t="s">
        <v>1217</v>
      </c>
      <c r="X3" s="5" t="s">
        <v>1194</v>
      </c>
      <c r="Y3" s="5" t="s">
        <v>1162</v>
      </c>
      <c r="AA3" s="5" t="s">
        <v>1164</v>
      </c>
      <c r="AF3" s="5" t="s">
        <v>86</v>
      </c>
      <c r="AG3" s="5" t="s">
        <v>86</v>
      </c>
      <c r="AH3" s="5" t="s">
        <v>86</v>
      </c>
      <c r="AI3" s="5" t="s">
        <v>86</v>
      </c>
      <c r="AJ3" s="5" t="s">
        <v>85</v>
      </c>
      <c r="AK3" s="5" t="s">
        <v>86</v>
      </c>
      <c r="AL3" s="5" t="s">
        <v>1177</v>
      </c>
      <c r="AM3" s="5" t="s">
        <v>1906</v>
      </c>
      <c r="AN3" s="5" t="s">
        <v>1907</v>
      </c>
      <c r="AO3" s="5" t="s">
        <v>926</v>
      </c>
      <c r="AP3" s="5" t="s">
        <v>1255</v>
      </c>
      <c r="AQ3" s="5" t="s">
        <v>86</v>
      </c>
      <c r="AR3" s="5" t="s">
        <v>1168</v>
      </c>
    </row>
    <row r="4" spans="1:73" x14ac:dyDescent="0.2">
      <c r="A4" s="5">
        <v>118509487767</v>
      </c>
      <c r="B4" s="5">
        <v>454342063</v>
      </c>
      <c r="C4" s="6">
        <v>45301.251250000001</v>
      </c>
      <c r="D4" s="6">
        <v>45301.265555555554</v>
      </c>
      <c r="E4" s="5" t="s">
        <v>1908</v>
      </c>
      <c r="J4" s="5" t="s">
        <v>1160</v>
      </c>
      <c r="L4" s="5" t="s">
        <v>881</v>
      </c>
      <c r="M4" s="5" t="s">
        <v>153</v>
      </c>
      <c r="N4" s="5" t="s">
        <v>160</v>
      </c>
      <c r="O4" s="5" t="s">
        <v>14</v>
      </c>
      <c r="P4" s="5" t="s">
        <v>1216</v>
      </c>
      <c r="Q4" s="5" t="s">
        <v>116</v>
      </c>
      <c r="R4" s="5" t="s">
        <v>86</v>
      </c>
      <c r="S4" s="5" t="s">
        <v>1173</v>
      </c>
      <c r="T4" s="5" t="s">
        <v>1246</v>
      </c>
      <c r="V4" s="5" t="s">
        <v>1699</v>
      </c>
      <c r="W4" s="5" t="s">
        <v>1909</v>
      </c>
      <c r="X4" s="5" t="s">
        <v>1194</v>
      </c>
      <c r="AD4" s="5" t="s">
        <v>1167</v>
      </c>
      <c r="AF4" s="5" t="s">
        <v>85</v>
      </c>
      <c r="AG4" s="5" t="s">
        <v>163</v>
      </c>
      <c r="AH4" s="5" t="s">
        <v>85</v>
      </c>
      <c r="AI4" s="5" t="s">
        <v>85</v>
      </c>
      <c r="AJ4" s="5" t="s">
        <v>85</v>
      </c>
      <c r="AK4" s="5" t="s">
        <v>85</v>
      </c>
      <c r="AL4" s="5" t="s">
        <v>85</v>
      </c>
      <c r="AM4" s="5" t="s">
        <v>1906</v>
      </c>
      <c r="AN4" s="5" t="s">
        <v>1907</v>
      </c>
      <c r="AO4" s="5" t="s">
        <v>836</v>
      </c>
      <c r="AQ4" s="5" t="s">
        <v>85</v>
      </c>
      <c r="AS4" s="5" t="s">
        <v>85</v>
      </c>
      <c r="AT4" s="5" t="s">
        <v>85</v>
      </c>
      <c r="AU4" s="5" t="s">
        <v>85</v>
      </c>
      <c r="AW4" s="5" t="s">
        <v>85</v>
      </c>
      <c r="AX4" s="5" t="s">
        <v>85</v>
      </c>
      <c r="AY4" s="5" t="s">
        <v>1910</v>
      </c>
      <c r="AZ4" s="5" t="s">
        <v>844</v>
      </c>
      <c r="BA4" s="5" t="s">
        <v>85</v>
      </c>
      <c r="BB4" s="5" t="s">
        <v>1169</v>
      </c>
      <c r="BE4" s="5" t="s">
        <v>894</v>
      </c>
      <c r="BF4" s="5" t="s">
        <v>876</v>
      </c>
      <c r="BG4" s="5" t="s">
        <v>886</v>
      </c>
      <c r="BI4" s="5" t="s">
        <v>870</v>
      </c>
      <c r="BJ4" s="5" t="s">
        <v>848</v>
      </c>
      <c r="BK4" s="5" t="s">
        <v>847</v>
      </c>
      <c r="BL4" s="5" t="s">
        <v>847</v>
      </c>
      <c r="BM4" s="5" t="s">
        <v>848</v>
      </c>
      <c r="BN4" s="5" t="s">
        <v>848</v>
      </c>
      <c r="BO4" s="5" t="s">
        <v>847</v>
      </c>
      <c r="BP4" s="5" t="s">
        <v>847</v>
      </c>
      <c r="BQ4" s="5" t="s">
        <v>848</v>
      </c>
      <c r="BR4" s="5" t="s">
        <v>848</v>
      </c>
      <c r="BS4" s="5" t="s">
        <v>870</v>
      </c>
      <c r="BT4" s="5" t="s">
        <v>847</v>
      </c>
      <c r="BU4" s="5" t="s">
        <v>848</v>
      </c>
    </row>
    <row r="5" spans="1:73" x14ac:dyDescent="0.2">
      <c r="A5" s="5">
        <v>118508872533</v>
      </c>
      <c r="B5" s="5">
        <v>454342063</v>
      </c>
      <c r="C5" s="6">
        <v>45300.460104166668</v>
      </c>
      <c r="D5" s="6">
        <v>45300.472870370373</v>
      </c>
      <c r="E5" s="5" t="s">
        <v>1911</v>
      </c>
      <c r="J5" s="5" t="s">
        <v>1160</v>
      </c>
      <c r="L5" s="5" t="s">
        <v>825</v>
      </c>
      <c r="M5" s="5" t="s">
        <v>153</v>
      </c>
      <c r="N5" s="5" t="s">
        <v>159</v>
      </c>
      <c r="O5" s="5" t="s">
        <v>11</v>
      </c>
      <c r="P5" s="5" t="s">
        <v>1172</v>
      </c>
      <c r="Q5" s="5" t="s">
        <v>116</v>
      </c>
      <c r="R5" s="5" t="s">
        <v>86</v>
      </c>
      <c r="S5" s="5" t="s">
        <v>1173</v>
      </c>
      <c r="T5" s="5" t="s">
        <v>1246</v>
      </c>
      <c r="V5" s="5" t="s">
        <v>1912</v>
      </c>
      <c r="W5" s="5" t="s">
        <v>1913</v>
      </c>
      <c r="X5" s="5" t="s">
        <v>1176</v>
      </c>
      <c r="AD5" s="5" t="s">
        <v>1167</v>
      </c>
      <c r="AF5" s="5" t="s">
        <v>85</v>
      </c>
      <c r="AG5" s="5" t="s">
        <v>85</v>
      </c>
      <c r="AH5" s="5" t="s">
        <v>163</v>
      </c>
      <c r="AI5" s="5" t="s">
        <v>85</v>
      </c>
      <c r="AJ5" s="5" t="s">
        <v>85</v>
      </c>
      <c r="AK5" s="5" t="s">
        <v>85</v>
      </c>
      <c r="AL5" s="5" t="s">
        <v>85</v>
      </c>
      <c r="AM5" s="5" t="s">
        <v>1906</v>
      </c>
      <c r="AN5" s="5" t="s">
        <v>1914</v>
      </c>
      <c r="AO5" s="5" t="s">
        <v>836</v>
      </c>
      <c r="AP5" s="5" t="s">
        <v>1915</v>
      </c>
      <c r="AQ5" s="5" t="s">
        <v>86</v>
      </c>
      <c r="AR5" s="5" t="s">
        <v>1168</v>
      </c>
      <c r="AS5" s="5" t="s">
        <v>85</v>
      </c>
      <c r="AT5" s="5" t="s">
        <v>86</v>
      </c>
      <c r="AU5" s="5" t="s">
        <v>85</v>
      </c>
      <c r="AW5" s="5" t="s">
        <v>86</v>
      </c>
      <c r="AX5" s="5" t="s">
        <v>85</v>
      </c>
      <c r="AZ5" s="5" t="s">
        <v>844</v>
      </c>
      <c r="BA5" s="5" t="s">
        <v>86</v>
      </c>
      <c r="BE5" s="5" t="s">
        <v>894</v>
      </c>
      <c r="BI5" s="5" t="s">
        <v>870</v>
      </c>
      <c r="BJ5" s="5" t="s">
        <v>848</v>
      </c>
      <c r="BK5" s="5" t="s">
        <v>847</v>
      </c>
      <c r="BL5" s="5" t="s">
        <v>847</v>
      </c>
      <c r="BM5" s="5" t="s">
        <v>848</v>
      </c>
      <c r="BN5" s="5" t="s">
        <v>848</v>
      </c>
      <c r="BO5" s="5" t="s">
        <v>847</v>
      </c>
      <c r="BP5" s="5" t="s">
        <v>847</v>
      </c>
      <c r="BQ5" s="5" t="s">
        <v>847</v>
      </c>
      <c r="BR5" s="5" t="s">
        <v>870</v>
      </c>
      <c r="BS5" s="5" t="s">
        <v>848</v>
      </c>
      <c r="BT5" s="5" t="s">
        <v>847</v>
      </c>
      <c r="BU5" s="5" t="s">
        <v>848</v>
      </c>
    </row>
    <row r="6" spans="1:73" x14ac:dyDescent="0.2">
      <c r="A6" s="5">
        <v>118508883405</v>
      </c>
      <c r="B6" s="5">
        <v>454342063</v>
      </c>
      <c r="C6" s="6">
        <v>45300.469444444447</v>
      </c>
      <c r="D6" s="6">
        <v>45300.472627314812</v>
      </c>
      <c r="E6" s="5" t="s">
        <v>1202</v>
      </c>
      <c r="J6" s="5" t="s">
        <v>1160</v>
      </c>
      <c r="L6" s="5" t="s">
        <v>881</v>
      </c>
      <c r="M6" s="5" t="s">
        <v>153</v>
      </c>
      <c r="N6" s="5" t="s">
        <v>159</v>
      </c>
      <c r="O6" s="5" t="s">
        <v>14</v>
      </c>
      <c r="P6" s="5" t="s">
        <v>1216</v>
      </c>
      <c r="Q6" s="5" t="s">
        <v>116</v>
      </c>
      <c r="R6" s="5" t="s">
        <v>86</v>
      </c>
    </row>
    <row r="7" spans="1:73" x14ac:dyDescent="0.2">
      <c r="A7" s="5">
        <v>118499260361</v>
      </c>
      <c r="B7" s="5">
        <v>454342063</v>
      </c>
      <c r="C7" s="6">
        <v>45281.387569444443</v>
      </c>
      <c r="D7" s="6">
        <v>45281.403923611113</v>
      </c>
      <c r="E7" s="5" t="s">
        <v>1842</v>
      </c>
      <c r="J7" s="5" t="s">
        <v>1160</v>
      </c>
      <c r="L7" s="5" t="s">
        <v>825</v>
      </c>
      <c r="M7" s="5" t="s">
        <v>154</v>
      </c>
      <c r="N7" s="5" t="s">
        <v>159</v>
      </c>
      <c r="O7" s="5" t="s">
        <v>15</v>
      </c>
      <c r="P7" s="5" t="s">
        <v>1185</v>
      </c>
      <c r="Q7" s="5" t="s">
        <v>925</v>
      </c>
      <c r="R7" s="5" t="s">
        <v>851</v>
      </c>
      <c r="S7" s="5" t="s">
        <v>1173</v>
      </c>
      <c r="T7" s="5" t="s">
        <v>1246</v>
      </c>
      <c r="V7" s="5" t="s">
        <v>1916</v>
      </c>
      <c r="W7" s="5" t="s">
        <v>1917</v>
      </c>
      <c r="X7" s="5" t="s">
        <v>1194</v>
      </c>
      <c r="Y7" s="5" t="s">
        <v>1162</v>
      </c>
      <c r="Z7" s="5" t="s">
        <v>1163</v>
      </c>
      <c r="AF7" s="5" t="s">
        <v>86</v>
      </c>
      <c r="AG7" s="5" t="s">
        <v>86</v>
      </c>
      <c r="AH7" s="5" t="s">
        <v>86</v>
      </c>
      <c r="AI7" s="5" t="s">
        <v>85</v>
      </c>
      <c r="AJ7" s="5" t="s">
        <v>85</v>
      </c>
      <c r="AK7" s="5" t="s">
        <v>86</v>
      </c>
      <c r="AL7" s="5" t="s">
        <v>1177</v>
      </c>
      <c r="AM7" s="5" t="s">
        <v>1906</v>
      </c>
      <c r="AN7" s="5" t="s">
        <v>1914</v>
      </c>
      <c r="AO7" s="5" t="s">
        <v>836</v>
      </c>
      <c r="AP7" s="5" t="s">
        <v>1918</v>
      </c>
      <c r="AQ7" s="5" t="s">
        <v>86</v>
      </c>
      <c r="AR7" s="5" t="s">
        <v>1168</v>
      </c>
      <c r="AS7" s="5" t="s">
        <v>85</v>
      </c>
      <c r="AT7" s="5" t="s">
        <v>86</v>
      </c>
      <c r="AU7" s="5" t="s">
        <v>85</v>
      </c>
      <c r="AW7" s="5" t="s">
        <v>86</v>
      </c>
      <c r="AX7" s="5" t="s">
        <v>85</v>
      </c>
      <c r="AY7" s="5" t="s">
        <v>1919</v>
      </c>
      <c r="AZ7" s="5" t="s">
        <v>178</v>
      </c>
      <c r="BA7" s="5" t="s">
        <v>86</v>
      </c>
      <c r="BC7" s="5" t="s">
        <v>931</v>
      </c>
      <c r="BD7" s="5" t="s">
        <v>890</v>
      </c>
      <c r="BI7" s="5" t="s">
        <v>848</v>
      </c>
      <c r="BJ7" s="5" t="s">
        <v>848</v>
      </c>
      <c r="BK7" s="5" t="s">
        <v>847</v>
      </c>
      <c r="BL7" s="5" t="s">
        <v>847</v>
      </c>
      <c r="BM7" s="5" t="s">
        <v>848</v>
      </c>
      <c r="BN7" s="5" t="s">
        <v>870</v>
      </c>
      <c r="BO7" s="5" t="s">
        <v>847</v>
      </c>
      <c r="BP7" s="5" t="s">
        <v>847</v>
      </c>
      <c r="BQ7" s="5" t="s">
        <v>870</v>
      </c>
      <c r="BR7" s="5" t="s">
        <v>848</v>
      </c>
      <c r="BS7" s="5" t="s">
        <v>848</v>
      </c>
      <c r="BT7" s="5" t="s">
        <v>847</v>
      </c>
      <c r="BU7" s="5" t="s">
        <v>870</v>
      </c>
    </row>
    <row r="8" spans="1:73" x14ac:dyDescent="0.2">
      <c r="A8" s="5">
        <v>118499266180</v>
      </c>
      <c r="B8" s="5">
        <v>454342063</v>
      </c>
      <c r="C8" s="6">
        <v>45281.393310185187</v>
      </c>
      <c r="D8" s="6">
        <v>45281.398657407408</v>
      </c>
      <c r="E8" s="5" t="s">
        <v>1920</v>
      </c>
      <c r="J8" s="5" t="s">
        <v>1160</v>
      </c>
      <c r="L8" s="5" t="s">
        <v>825</v>
      </c>
      <c r="M8" s="5" t="s">
        <v>154</v>
      </c>
      <c r="N8" s="5" t="s">
        <v>159</v>
      </c>
      <c r="O8" s="5" t="s">
        <v>267</v>
      </c>
      <c r="P8" s="5" t="s">
        <v>1216</v>
      </c>
      <c r="Q8" s="5" t="s">
        <v>116</v>
      </c>
      <c r="R8" s="5" t="s">
        <v>86</v>
      </c>
      <c r="S8" s="5" t="s">
        <v>1173</v>
      </c>
      <c r="T8" s="5" t="s">
        <v>1246</v>
      </c>
      <c r="V8" s="5" t="s">
        <v>1921</v>
      </c>
      <c r="W8" s="5" t="s">
        <v>1922</v>
      </c>
      <c r="X8" s="5" t="s">
        <v>1194</v>
      </c>
      <c r="Z8" s="5" t="s">
        <v>1163</v>
      </c>
      <c r="AF8" s="5" t="s">
        <v>86</v>
      </c>
      <c r="AG8" s="5" t="s">
        <v>85</v>
      </c>
      <c r="AH8" s="5" t="s">
        <v>86</v>
      </c>
      <c r="AI8" s="5" t="s">
        <v>85</v>
      </c>
      <c r="AJ8" s="5" t="s">
        <v>86</v>
      </c>
      <c r="AK8" s="5" t="s">
        <v>85</v>
      </c>
      <c r="AL8" s="5" t="s">
        <v>85</v>
      </c>
      <c r="AM8" s="5" t="s">
        <v>1906</v>
      </c>
      <c r="AN8" s="5" t="s">
        <v>1907</v>
      </c>
      <c r="AO8" s="5" t="s">
        <v>926</v>
      </c>
      <c r="AP8" s="5" t="s">
        <v>1923</v>
      </c>
      <c r="AQ8" s="5" t="s">
        <v>86</v>
      </c>
      <c r="AR8" s="5" t="s">
        <v>1168</v>
      </c>
      <c r="AS8" s="5" t="s">
        <v>86</v>
      </c>
      <c r="AT8" s="5" t="s">
        <v>86</v>
      </c>
      <c r="AU8" s="5" t="s">
        <v>85</v>
      </c>
      <c r="AW8" s="5" t="s">
        <v>85</v>
      </c>
      <c r="AX8" s="5" t="s">
        <v>86</v>
      </c>
      <c r="AY8" s="5" t="s">
        <v>1924</v>
      </c>
      <c r="AZ8" s="5" t="s">
        <v>844</v>
      </c>
      <c r="BA8" s="5" t="s">
        <v>86</v>
      </c>
      <c r="BC8" s="5" t="s">
        <v>931</v>
      </c>
      <c r="BI8" s="5" t="s">
        <v>870</v>
      </c>
      <c r="BJ8" s="5" t="s">
        <v>848</v>
      </c>
      <c r="BK8" s="5" t="s">
        <v>870</v>
      </c>
      <c r="BL8" s="5" t="s">
        <v>847</v>
      </c>
      <c r="BM8" s="5" t="s">
        <v>848</v>
      </c>
      <c r="BN8" s="5" t="s">
        <v>870</v>
      </c>
      <c r="BO8" s="5" t="s">
        <v>870</v>
      </c>
      <c r="BP8" s="5" t="s">
        <v>847</v>
      </c>
      <c r="BQ8" s="5" t="s">
        <v>848</v>
      </c>
      <c r="BR8" s="5" t="s">
        <v>848</v>
      </c>
      <c r="BS8" s="5" t="s">
        <v>848</v>
      </c>
      <c r="BT8" s="5" t="s">
        <v>847</v>
      </c>
      <c r="BU8" s="5" t="s">
        <v>847</v>
      </c>
    </row>
    <row r="9" spans="1:73" x14ac:dyDescent="0.2">
      <c r="A9" s="5">
        <v>118498728692</v>
      </c>
      <c r="B9" s="5">
        <v>454342063</v>
      </c>
      <c r="C9" s="6">
        <v>45280.56212962963</v>
      </c>
      <c r="D9" s="6">
        <v>45280.589803240742</v>
      </c>
      <c r="E9" s="5" t="s">
        <v>1925</v>
      </c>
      <c r="J9" s="5" t="s">
        <v>1160</v>
      </c>
      <c r="L9" s="5" t="s">
        <v>825</v>
      </c>
      <c r="M9" s="5" t="s">
        <v>154</v>
      </c>
      <c r="N9" s="5" t="s">
        <v>158</v>
      </c>
      <c r="O9" s="5" t="s">
        <v>10</v>
      </c>
      <c r="P9" s="5" t="s">
        <v>1197</v>
      </c>
      <c r="Q9" s="5" t="s">
        <v>116</v>
      </c>
      <c r="R9" s="5" t="s">
        <v>86</v>
      </c>
      <c r="S9" s="5" t="s">
        <v>1198</v>
      </c>
      <c r="T9" s="5" t="s">
        <v>1174</v>
      </c>
      <c r="U9" s="5" t="s">
        <v>85</v>
      </c>
      <c r="V9" s="5" t="s">
        <v>1926</v>
      </c>
      <c r="W9" s="5" t="s">
        <v>1927</v>
      </c>
      <c r="X9" s="5" t="s">
        <v>1176</v>
      </c>
      <c r="AD9" s="5" t="s">
        <v>1167</v>
      </c>
      <c r="AF9" s="5" t="s">
        <v>86</v>
      </c>
      <c r="AG9" s="5" t="s">
        <v>86</v>
      </c>
      <c r="AH9" s="5" t="s">
        <v>86</v>
      </c>
      <c r="AI9" s="5" t="s">
        <v>163</v>
      </c>
      <c r="AJ9" s="5" t="s">
        <v>85</v>
      </c>
      <c r="AK9" s="5" t="s">
        <v>163</v>
      </c>
      <c r="AL9" s="5" t="s">
        <v>1177</v>
      </c>
      <c r="AM9" s="5" t="s">
        <v>1906</v>
      </c>
      <c r="AN9" s="5" t="s">
        <v>1907</v>
      </c>
      <c r="AO9" s="5" t="s">
        <v>836</v>
      </c>
      <c r="AP9" s="5" t="s">
        <v>1928</v>
      </c>
      <c r="AQ9" s="5" t="s">
        <v>85</v>
      </c>
      <c r="AS9" s="5" t="s">
        <v>85</v>
      </c>
      <c r="AT9" s="5" t="s">
        <v>86</v>
      </c>
      <c r="AU9" s="5" t="s">
        <v>85</v>
      </c>
      <c r="AW9" s="5" t="s">
        <v>85</v>
      </c>
      <c r="AX9" s="5" t="s">
        <v>85</v>
      </c>
      <c r="AZ9" s="5" t="s">
        <v>844</v>
      </c>
      <c r="BA9" s="5" t="s">
        <v>85</v>
      </c>
      <c r="BB9" s="5" t="s">
        <v>1169</v>
      </c>
      <c r="BE9" s="5" t="s">
        <v>894</v>
      </c>
      <c r="BI9" s="5" t="s">
        <v>847</v>
      </c>
      <c r="BJ9" s="5" t="s">
        <v>870</v>
      </c>
      <c r="BK9" s="5" t="s">
        <v>847</v>
      </c>
      <c r="BL9" s="5" t="s">
        <v>847</v>
      </c>
      <c r="BM9" s="5" t="s">
        <v>848</v>
      </c>
      <c r="BN9" s="5" t="s">
        <v>870</v>
      </c>
      <c r="BO9" s="5" t="s">
        <v>847</v>
      </c>
      <c r="BP9" s="5" t="s">
        <v>847</v>
      </c>
      <c r="BQ9" s="5" t="s">
        <v>870</v>
      </c>
      <c r="BR9" s="5" t="s">
        <v>848</v>
      </c>
      <c r="BS9" s="5" t="s">
        <v>870</v>
      </c>
      <c r="BT9" s="5" t="s">
        <v>847</v>
      </c>
      <c r="BU9" s="5" t="s">
        <v>848</v>
      </c>
    </row>
    <row r="10" spans="1:73" x14ac:dyDescent="0.2">
      <c r="A10" s="5">
        <v>118498574203</v>
      </c>
      <c r="B10" s="5">
        <v>454342063</v>
      </c>
      <c r="C10" s="6">
        <v>45280.426874999997</v>
      </c>
      <c r="D10" s="6">
        <v>45280.438194444447</v>
      </c>
      <c r="E10" s="5" t="s">
        <v>1929</v>
      </c>
      <c r="J10" s="5" t="s">
        <v>1160</v>
      </c>
      <c r="L10" s="5" t="s">
        <v>1203</v>
      </c>
      <c r="M10" s="5" t="s">
        <v>153</v>
      </c>
      <c r="N10" s="5" t="s">
        <v>159</v>
      </c>
      <c r="O10" s="5" t="s">
        <v>10</v>
      </c>
      <c r="P10" s="5" t="s">
        <v>1172</v>
      </c>
      <c r="Q10" s="5" t="s">
        <v>116</v>
      </c>
      <c r="R10" s="5" t="s">
        <v>86</v>
      </c>
      <c r="S10" s="5" t="s">
        <v>1186</v>
      </c>
      <c r="T10" s="5" t="s">
        <v>1174</v>
      </c>
      <c r="U10" s="5" t="s">
        <v>1217</v>
      </c>
      <c r="V10" s="5" t="s">
        <v>1930</v>
      </c>
      <c r="W10" s="5" t="s">
        <v>1931</v>
      </c>
      <c r="X10" s="5" t="s">
        <v>1194</v>
      </c>
      <c r="AB10" s="5" t="s">
        <v>1165</v>
      </c>
      <c r="AF10" s="5" t="s">
        <v>85</v>
      </c>
      <c r="AG10" s="5" t="s">
        <v>85</v>
      </c>
      <c r="AH10" s="5" t="s">
        <v>163</v>
      </c>
      <c r="AI10" s="5" t="s">
        <v>85</v>
      </c>
      <c r="AJ10" s="5" t="s">
        <v>163</v>
      </c>
      <c r="AK10" s="5" t="s">
        <v>85</v>
      </c>
      <c r="AL10" s="5" t="s">
        <v>85</v>
      </c>
      <c r="AM10" s="5" t="s">
        <v>1932</v>
      </c>
      <c r="AN10" s="5" t="s">
        <v>1914</v>
      </c>
      <c r="AO10" s="5" t="s">
        <v>836</v>
      </c>
      <c r="AP10" s="5" t="s">
        <v>1933</v>
      </c>
      <c r="AQ10" s="5" t="s">
        <v>85</v>
      </c>
      <c r="AS10" s="5" t="s">
        <v>85</v>
      </c>
      <c r="AT10" s="5" t="s">
        <v>85</v>
      </c>
      <c r="AU10" s="5" t="s">
        <v>85</v>
      </c>
      <c r="AW10" s="5" t="s">
        <v>85</v>
      </c>
      <c r="AX10" s="5" t="s">
        <v>1700</v>
      </c>
      <c r="AY10" s="5" t="s">
        <v>1934</v>
      </c>
      <c r="AZ10" s="5" t="s">
        <v>844</v>
      </c>
      <c r="BA10" s="5" t="s">
        <v>163</v>
      </c>
      <c r="BB10" s="5" t="s">
        <v>1169</v>
      </c>
      <c r="BC10" s="5" t="s">
        <v>931</v>
      </c>
      <c r="BF10" s="5" t="s">
        <v>876</v>
      </c>
      <c r="BG10" s="5" t="s">
        <v>886</v>
      </c>
      <c r="BI10" s="5" t="s">
        <v>847</v>
      </c>
      <c r="BJ10" s="5" t="s">
        <v>848</v>
      </c>
      <c r="BK10" s="5" t="s">
        <v>847</v>
      </c>
      <c r="BL10" s="5" t="s">
        <v>847</v>
      </c>
      <c r="BM10" s="5" t="s">
        <v>848</v>
      </c>
      <c r="BN10" s="5" t="s">
        <v>848</v>
      </c>
      <c r="BO10" s="5" t="s">
        <v>847</v>
      </c>
      <c r="BP10" s="5" t="s">
        <v>847</v>
      </c>
      <c r="BQ10" s="5" t="s">
        <v>847</v>
      </c>
      <c r="BR10" s="5" t="s">
        <v>870</v>
      </c>
      <c r="BS10" s="5" t="s">
        <v>870</v>
      </c>
      <c r="BT10" s="5" t="s">
        <v>847</v>
      </c>
      <c r="BU10" s="5" t="s">
        <v>848</v>
      </c>
    </row>
    <row r="11" spans="1:73" x14ac:dyDescent="0.2">
      <c r="A11" s="5">
        <v>118498000176</v>
      </c>
      <c r="B11" s="5">
        <v>454342063</v>
      </c>
      <c r="C11" s="6">
        <v>45279.609317129631</v>
      </c>
      <c r="D11" s="6">
        <v>45279.615497685183</v>
      </c>
      <c r="E11" s="5" t="s">
        <v>1488</v>
      </c>
      <c r="J11" s="5" t="s">
        <v>1160</v>
      </c>
      <c r="L11" s="5" t="s">
        <v>881</v>
      </c>
      <c r="M11" s="5" t="s">
        <v>154</v>
      </c>
      <c r="N11" s="5" t="s">
        <v>159</v>
      </c>
      <c r="O11" s="5" t="s">
        <v>10</v>
      </c>
      <c r="P11" s="5" t="s">
        <v>1197</v>
      </c>
      <c r="Q11" s="5" t="s">
        <v>116</v>
      </c>
      <c r="R11" s="5" t="s">
        <v>85</v>
      </c>
      <c r="S11" s="5" t="s">
        <v>1186</v>
      </c>
      <c r="T11" s="5" t="s">
        <v>1246</v>
      </c>
      <c r="V11" s="5" t="s">
        <v>1935</v>
      </c>
      <c r="W11" s="5" t="s">
        <v>1936</v>
      </c>
      <c r="X11" s="5" t="s">
        <v>1194</v>
      </c>
      <c r="Z11" s="5" t="s">
        <v>1163</v>
      </c>
      <c r="AF11" s="5" t="s">
        <v>86</v>
      </c>
      <c r="AG11" s="5" t="s">
        <v>86</v>
      </c>
      <c r="AH11" s="5" t="s">
        <v>85</v>
      </c>
      <c r="AI11" s="5" t="s">
        <v>163</v>
      </c>
      <c r="AJ11" s="5" t="s">
        <v>86</v>
      </c>
      <c r="AK11" s="5" t="s">
        <v>86</v>
      </c>
      <c r="AL11" s="5" t="s">
        <v>1177</v>
      </c>
      <c r="AM11" s="5" t="s">
        <v>1906</v>
      </c>
      <c r="AN11" s="5" t="s">
        <v>1907</v>
      </c>
      <c r="AO11" s="5" t="s">
        <v>836</v>
      </c>
      <c r="AP11" s="5" t="s">
        <v>1937</v>
      </c>
      <c r="AQ11" s="5" t="s">
        <v>86</v>
      </c>
      <c r="AR11" s="5" t="s">
        <v>1168</v>
      </c>
      <c r="AS11" s="5" t="s">
        <v>86</v>
      </c>
      <c r="AT11" s="5" t="s">
        <v>85</v>
      </c>
      <c r="AU11" s="5" t="s">
        <v>85</v>
      </c>
      <c r="AW11" s="5" t="s">
        <v>85</v>
      </c>
      <c r="AX11" s="5" t="s">
        <v>85</v>
      </c>
      <c r="AZ11" s="5" t="s">
        <v>178</v>
      </c>
      <c r="BA11" s="5" t="s">
        <v>163</v>
      </c>
      <c r="BB11" s="5" t="s">
        <v>1169</v>
      </c>
      <c r="BI11" s="5" t="s">
        <v>847</v>
      </c>
      <c r="BJ11" s="5" t="s">
        <v>848</v>
      </c>
      <c r="BK11" s="5" t="s">
        <v>847</v>
      </c>
      <c r="BL11" s="5" t="s">
        <v>847</v>
      </c>
      <c r="BM11" s="5" t="s">
        <v>848</v>
      </c>
      <c r="BN11" s="5" t="s">
        <v>848</v>
      </c>
      <c r="BO11" s="5" t="s">
        <v>847</v>
      </c>
      <c r="BP11" s="5" t="s">
        <v>847</v>
      </c>
      <c r="BQ11" s="5" t="s">
        <v>848</v>
      </c>
      <c r="BR11" s="5" t="s">
        <v>848</v>
      </c>
      <c r="BS11" s="5" t="s">
        <v>848</v>
      </c>
      <c r="BT11" s="5" t="s">
        <v>847</v>
      </c>
      <c r="BU11" s="5" t="s">
        <v>848</v>
      </c>
    </row>
    <row r="12" spans="1:73" x14ac:dyDescent="0.2">
      <c r="A12" s="5">
        <v>118497045753</v>
      </c>
      <c r="B12" s="5">
        <v>454342063</v>
      </c>
      <c r="C12" s="6">
        <v>45278.490960648145</v>
      </c>
      <c r="D12" s="6">
        <v>45278.499861111108</v>
      </c>
      <c r="E12" s="5" t="s">
        <v>1938</v>
      </c>
      <c r="J12" s="5" t="s">
        <v>1160</v>
      </c>
      <c r="L12" s="5" t="s">
        <v>1203</v>
      </c>
      <c r="M12" s="5" t="s">
        <v>153</v>
      </c>
      <c r="N12" s="5" t="s">
        <v>158</v>
      </c>
      <c r="O12" s="5" t="s">
        <v>10</v>
      </c>
      <c r="P12" s="5" t="s">
        <v>1197</v>
      </c>
      <c r="Q12" s="5" t="s">
        <v>925</v>
      </c>
      <c r="R12" s="5" t="s">
        <v>85</v>
      </c>
      <c r="S12" s="5" t="s">
        <v>1186</v>
      </c>
      <c r="T12" s="5" t="s">
        <v>1174</v>
      </c>
      <c r="U12" s="5" t="s">
        <v>1217</v>
      </c>
      <c r="X12" s="5" t="s">
        <v>1194</v>
      </c>
      <c r="AD12" s="5" t="s">
        <v>1167</v>
      </c>
      <c r="AF12" s="5" t="s">
        <v>85</v>
      </c>
      <c r="AG12" s="5" t="s">
        <v>85</v>
      </c>
      <c r="AH12" s="5" t="s">
        <v>85</v>
      </c>
      <c r="AI12" s="5" t="s">
        <v>85</v>
      </c>
      <c r="AJ12" s="5" t="s">
        <v>85</v>
      </c>
      <c r="AK12" s="5" t="s">
        <v>85</v>
      </c>
      <c r="AL12" s="5" t="s">
        <v>1177</v>
      </c>
      <c r="AM12" s="5" t="s">
        <v>1932</v>
      </c>
      <c r="AN12" s="5" t="s">
        <v>1907</v>
      </c>
      <c r="AO12" s="5" t="s">
        <v>926</v>
      </c>
      <c r="AP12" s="5" t="s">
        <v>1939</v>
      </c>
      <c r="AQ12" s="5" t="s">
        <v>86</v>
      </c>
      <c r="AR12" s="5" t="s">
        <v>1168</v>
      </c>
      <c r="AS12" s="5" t="s">
        <v>85</v>
      </c>
      <c r="AT12" s="5" t="s">
        <v>85</v>
      </c>
      <c r="AU12" s="5" t="s">
        <v>85</v>
      </c>
      <c r="AW12" s="5" t="s">
        <v>85</v>
      </c>
      <c r="AX12" s="5" t="s">
        <v>86</v>
      </c>
      <c r="AY12" s="5" t="s">
        <v>1940</v>
      </c>
      <c r="AZ12" s="5" t="s">
        <v>178</v>
      </c>
      <c r="BA12" s="5" t="s">
        <v>163</v>
      </c>
      <c r="BB12" s="5" t="s">
        <v>1169</v>
      </c>
      <c r="BD12" s="5" t="s">
        <v>890</v>
      </c>
      <c r="BI12" s="5" t="s">
        <v>870</v>
      </c>
      <c r="BJ12" s="5" t="s">
        <v>870</v>
      </c>
      <c r="BK12" s="5" t="s">
        <v>847</v>
      </c>
      <c r="BL12" s="5" t="s">
        <v>847</v>
      </c>
      <c r="BM12" s="5" t="s">
        <v>870</v>
      </c>
      <c r="BN12" s="5" t="s">
        <v>870</v>
      </c>
      <c r="BO12" s="5" t="s">
        <v>847</v>
      </c>
      <c r="BP12" s="5" t="s">
        <v>847</v>
      </c>
      <c r="BQ12" s="5" t="s">
        <v>848</v>
      </c>
      <c r="BR12" s="5" t="s">
        <v>848</v>
      </c>
      <c r="BS12" s="5" t="s">
        <v>848</v>
      </c>
      <c r="BT12" s="5" t="s">
        <v>847</v>
      </c>
      <c r="BU12" s="5" t="s">
        <v>848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F40A3-2B5D-6B48-A9A9-F6A98FF3B3A0}">
  <sheetPr codeName="Hoja31"/>
  <dimension ref="A1:H81"/>
  <sheetViews>
    <sheetView zoomScaleNormal="100"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4.1640625" style="33" customWidth="1"/>
    <col min="9" max="16384" width="10.83203125" style="33" hidden="1"/>
  </cols>
  <sheetData>
    <row r="1" spans="1:7" x14ac:dyDescent="0.2">
      <c r="A1" s="146" t="s">
        <v>535</v>
      </c>
      <c r="B1" s="146"/>
      <c r="C1" s="146"/>
      <c r="D1" s="146"/>
      <c r="E1" s="146"/>
      <c r="F1" s="146"/>
      <c r="G1" s="146"/>
    </row>
    <row r="2" spans="1:7" x14ac:dyDescent="0.2">
      <c r="A2" s="146" t="s">
        <v>1941</v>
      </c>
      <c r="B2" s="146"/>
      <c r="C2" s="146"/>
      <c r="D2" s="146"/>
      <c r="E2" s="146"/>
      <c r="F2" s="146"/>
      <c r="G2" s="146"/>
    </row>
    <row r="3" spans="1:7" x14ac:dyDescent="0.2">
      <c r="A3" s="9" t="s">
        <v>449</v>
      </c>
      <c r="B3" s="9" t="s">
        <v>448</v>
      </c>
      <c r="C3" s="9" t="s">
        <v>452</v>
      </c>
      <c r="D3" s="9" t="s">
        <v>450</v>
      </c>
      <c r="E3" s="9" t="s">
        <v>556</v>
      </c>
      <c r="F3" s="9" t="s">
        <v>451</v>
      </c>
      <c r="G3" s="9" t="s">
        <v>474</v>
      </c>
    </row>
    <row r="4" spans="1:7" ht="86" customHeight="1"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409" customHeight="1" x14ac:dyDescent="0.2">
      <c r="A13" s="95" t="s">
        <v>2148</v>
      </c>
      <c r="B13" s="11" t="s">
        <v>1263</v>
      </c>
      <c r="C13" s="11" t="s">
        <v>458</v>
      </c>
      <c r="D13" s="11" t="s">
        <v>1945</v>
      </c>
      <c r="E13" s="11" t="s">
        <v>1264</v>
      </c>
      <c r="F13" s="11" t="s">
        <v>455</v>
      </c>
      <c r="G13" s="11" t="s">
        <v>476</v>
      </c>
    </row>
    <row r="14" spans="1:7" ht="136" x14ac:dyDescent="0.2">
      <c r="A14" s="91" t="s">
        <v>2148</v>
      </c>
      <c r="B14" s="11" t="s">
        <v>606</v>
      </c>
      <c r="C14" s="11" t="s">
        <v>458</v>
      </c>
      <c r="D14" s="11" t="s">
        <v>1268</v>
      </c>
      <c r="E14" s="11" t="s">
        <v>1265</v>
      </c>
      <c r="F14" s="11" t="s">
        <v>455</v>
      </c>
      <c r="G14" s="11" t="s">
        <v>478</v>
      </c>
    </row>
    <row r="15" spans="1:7" ht="68" x14ac:dyDescent="0.2">
      <c r="A15" s="91" t="s">
        <v>2148</v>
      </c>
      <c r="B15" s="11" t="s">
        <v>950</v>
      </c>
      <c r="C15" s="11" t="s">
        <v>458</v>
      </c>
      <c r="D15" s="11" t="s">
        <v>1269</v>
      </c>
      <c r="E15" s="11" t="s">
        <v>980</v>
      </c>
      <c r="F15" s="11" t="s">
        <v>455</v>
      </c>
      <c r="G15" s="11" t="s">
        <v>479</v>
      </c>
    </row>
    <row r="16" spans="1:7" ht="136" x14ac:dyDescent="0.2">
      <c r="A16" s="91" t="s">
        <v>2148</v>
      </c>
      <c r="B16" s="11" t="s">
        <v>951</v>
      </c>
      <c r="C16" s="11" t="s">
        <v>458</v>
      </c>
      <c r="D16" s="11" t="s">
        <v>1270</v>
      </c>
      <c r="E16" s="11" t="s">
        <v>982</v>
      </c>
      <c r="F16" s="11" t="s">
        <v>455</v>
      </c>
      <c r="G16" s="11" t="s">
        <v>480</v>
      </c>
    </row>
    <row r="17" spans="1:7" ht="170" x14ac:dyDescent="0.2">
      <c r="A17" s="91" t="s">
        <v>2148</v>
      </c>
      <c r="B17" s="11" t="s">
        <v>953</v>
      </c>
      <c r="C17" s="11" t="s">
        <v>458</v>
      </c>
      <c r="D17" s="11" t="s">
        <v>1266</v>
      </c>
      <c r="E17" s="11" t="s">
        <v>958</v>
      </c>
      <c r="F17" s="11" t="s">
        <v>455</v>
      </c>
      <c r="G17" s="11" t="s">
        <v>488</v>
      </c>
    </row>
    <row r="18" spans="1:7" ht="68" x14ac:dyDescent="0.2">
      <c r="A18" s="91" t="s">
        <v>2148</v>
      </c>
      <c r="B18" s="11" t="s">
        <v>973</v>
      </c>
      <c r="C18" s="11" t="s">
        <v>453</v>
      </c>
      <c r="D18" s="11" t="s">
        <v>1271</v>
      </c>
      <c r="E18" s="11" t="s">
        <v>1703</v>
      </c>
      <c r="F18" s="11" t="s">
        <v>455</v>
      </c>
      <c r="G18" s="11" t="s">
        <v>489</v>
      </c>
    </row>
    <row r="19" spans="1:7" ht="68" x14ac:dyDescent="0.2">
      <c r="A19" s="53" t="s">
        <v>2197</v>
      </c>
      <c r="B19" s="11" t="s">
        <v>955</v>
      </c>
      <c r="C19" s="10" t="s">
        <v>492</v>
      </c>
      <c r="D19" s="11" t="s">
        <v>1272</v>
      </c>
      <c r="E19" s="11" t="s">
        <v>1306</v>
      </c>
      <c r="F19" s="11" t="s">
        <v>493</v>
      </c>
      <c r="G19" s="11" t="s">
        <v>490</v>
      </c>
    </row>
    <row r="20" spans="1:7" ht="51" x14ac:dyDescent="0.2">
      <c r="A20" s="53" t="s">
        <v>2197</v>
      </c>
      <c r="B20" s="11" t="s">
        <v>956</v>
      </c>
      <c r="C20" s="10" t="s">
        <v>492</v>
      </c>
      <c r="D20" s="11" t="s">
        <v>1273</v>
      </c>
      <c r="E20" s="11" t="s">
        <v>1307</v>
      </c>
      <c r="F20" s="11" t="s">
        <v>584</v>
      </c>
      <c r="G20" s="11" t="s">
        <v>727</v>
      </c>
    </row>
    <row r="21" spans="1:7" ht="221" x14ac:dyDescent="0.2">
      <c r="A21" s="53" t="s">
        <v>2194</v>
      </c>
      <c r="B21" s="82" t="s">
        <v>1342</v>
      </c>
      <c r="C21" s="11" t="s">
        <v>617</v>
      </c>
      <c r="D21" s="11" t="s">
        <v>1957</v>
      </c>
      <c r="E21" s="11" t="s">
        <v>1308</v>
      </c>
      <c r="F21" s="11" t="s">
        <v>455</v>
      </c>
      <c r="G21" s="11" t="s">
        <v>970</v>
      </c>
    </row>
    <row r="22" spans="1:7" ht="85" x14ac:dyDescent="0.2">
      <c r="A22" s="53" t="s">
        <v>2194</v>
      </c>
      <c r="B22" s="82" t="s">
        <v>1342</v>
      </c>
      <c r="C22" s="10" t="s">
        <v>492</v>
      </c>
      <c r="D22" s="11" t="s">
        <v>1275</v>
      </c>
      <c r="E22" s="11" t="s">
        <v>1309</v>
      </c>
      <c r="F22" s="11" t="s">
        <v>512</v>
      </c>
      <c r="G22" s="11" t="s">
        <v>971</v>
      </c>
    </row>
    <row r="23" spans="1:7" ht="85" x14ac:dyDescent="0.2">
      <c r="A23" s="53" t="s">
        <v>2194</v>
      </c>
      <c r="B23" s="82" t="s">
        <v>1342</v>
      </c>
      <c r="C23" s="10" t="s">
        <v>492</v>
      </c>
      <c r="D23" s="11" t="s">
        <v>1276</v>
      </c>
      <c r="E23" s="11" t="s">
        <v>1310</v>
      </c>
      <c r="F23" s="11" t="s">
        <v>493</v>
      </c>
      <c r="G23" s="11" t="s">
        <v>972</v>
      </c>
    </row>
    <row r="24" spans="1:7" ht="85" x14ac:dyDescent="0.2">
      <c r="A24" s="53" t="s">
        <v>2194</v>
      </c>
      <c r="B24" s="82" t="s">
        <v>1342</v>
      </c>
      <c r="C24" s="11" t="s">
        <v>617</v>
      </c>
      <c r="D24" s="11" t="s">
        <v>1277</v>
      </c>
      <c r="E24" s="11" t="s">
        <v>455</v>
      </c>
      <c r="F24" s="11" t="s">
        <v>455</v>
      </c>
      <c r="G24" s="11" t="s">
        <v>974</v>
      </c>
    </row>
    <row r="25" spans="1:7" ht="136" x14ac:dyDescent="0.2">
      <c r="A25" s="53" t="s">
        <v>2194</v>
      </c>
      <c r="B25" s="82" t="s">
        <v>1119</v>
      </c>
      <c r="C25" s="11" t="s">
        <v>617</v>
      </c>
      <c r="D25" s="11" t="s">
        <v>1946</v>
      </c>
      <c r="E25" s="11" t="s">
        <v>455</v>
      </c>
      <c r="F25" s="11" t="s">
        <v>455</v>
      </c>
      <c r="G25" s="11" t="s">
        <v>975</v>
      </c>
    </row>
    <row r="26" spans="1:7" ht="170" x14ac:dyDescent="0.2">
      <c r="A26" s="53" t="s">
        <v>2194</v>
      </c>
      <c r="B26" s="82" t="s">
        <v>1119</v>
      </c>
      <c r="C26" s="10" t="s">
        <v>492</v>
      </c>
      <c r="D26" s="11" t="s">
        <v>1279</v>
      </c>
      <c r="E26" s="11" t="s">
        <v>1311</v>
      </c>
      <c r="F26" s="11" t="s">
        <v>512</v>
      </c>
      <c r="G26" s="11" t="s">
        <v>519</v>
      </c>
    </row>
    <row r="27" spans="1:7" ht="204" x14ac:dyDescent="0.2">
      <c r="A27" s="53" t="s">
        <v>2213</v>
      </c>
      <c r="B27" s="11" t="s">
        <v>1341</v>
      </c>
      <c r="C27" s="11" t="s">
        <v>617</v>
      </c>
      <c r="D27" s="11" t="s">
        <v>1947</v>
      </c>
      <c r="E27" s="11" t="s">
        <v>1312</v>
      </c>
      <c r="F27" s="11" t="s">
        <v>455</v>
      </c>
      <c r="G27" s="11" t="s">
        <v>728</v>
      </c>
    </row>
    <row r="28" spans="1:7" ht="136" x14ac:dyDescent="0.2">
      <c r="A28" s="53" t="s">
        <v>2197</v>
      </c>
      <c r="B28" s="11" t="s">
        <v>1340</v>
      </c>
      <c r="C28" s="10" t="s">
        <v>492</v>
      </c>
      <c r="D28" s="11" t="s">
        <v>1282</v>
      </c>
      <c r="E28" s="11" t="s">
        <v>1047</v>
      </c>
      <c r="F28" s="11" t="s">
        <v>493</v>
      </c>
      <c r="G28" s="11" t="s">
        <v>1281</v>
      </c>
    </row>
    <row r="29" spans="1:7" ht="136" x14ac:dyDescent="0.2">
      <c r="A29" s="53" t="s">
        <v>2197</v>
      </c>
      <c r="B29" s="11" t="s">
        <v>1339</v>
      </c>
      <c r="C29" s="10" t="s">
        <v>492</v>
      </c>
      <c r="D29" s="11" t="s">
        <v>1283</v>
      </c>
      <c r="E29" s="11" t="s">
        <v>1047</v>
      </c>
      <c r="F29" s="11" t="s">
        <v>493</v>
      </c>
      <c r="G29" s="11" t="s">
        <v>530</v>
      </c>
    </row>
    <row r="30" spans="1:7" ht="136" x14ac:dyDescent="0.2">
      <c r="A30" s="53" t="s">
        <v>2197</v>
      </c>
      <c r="B30" s="11" t="s">
        <v>1108</v>
      </c>
      <c r="C30" s="10" t="s">
        <v>492</v>
      </c>
      <c r="D30" s="11" t="s">
        <v>1284</v>
      </c>
      <c r="E30" s="11" t="s">
        <v>1047</v>
      </c>
      <c r="F30" s="11" t="s">
        <v>493</v>
      </c>
      <c r="G30" s="11" t="s">
        <v>730</v>
      </c>
    </row>
    <row r="31" spans="1:7" ht="136" x14ac:dyDescent="0.2">
      <c r="A31" s="53" t="s">
        <v>2197</v>
      </c>
      <c r="B31" s="11" t="s">
        <v>1110</v>
      </c>
      <c r="C31" s="10" t="s">
        <v>492</v>
      </c>
      <c r="D31" s="11" t="s">
        <v>1285</v>
      </c>
      <c r="E31" s="11" t="s">
        <v>1047</v>
      </c>
      <c r="F31" s="11" t="s">
        <v>493</v>
      </c>
      <c r="G31" s="11" t="s">
        <v>1287</v>
      </c>
    </row>
    <row r="32" spans="1:7" ht="136" x14ac:dyDescent="0.2">
      <c r="A32" s="53" t="s">
        <v>2197</v>
      </c>
      <c r="B32" s="11" t="s">
        <v>1112</v>
      </c>
      <c r="C32" s="10" t="s">
        <v>492</v>
      </c>
      <c r="D32" s="11" t="s">
        <v>1286</v>
      </c>
      <c r="E32" s="11" t="s">
        <v>1047</v>
      </c>
      <c r="F32" s="11" t="s">
        <v>493</v>
      </c>
      <c r="G32" s="11" t="s">
        <v>1003</v>
      </c>
    </row>
    <row r="33" spans="1:7" ht="136" x14ac:dyDescent="0.2">
      <c r="A33" s="53" t="s">
        <v>2197</v>
      </c>
      <c r="B33" s="11" t="s">
        <v>1104</v>
      </c>
      <c r="C33" s="10" t="s">
        <v>492</v>
      </c>
      <c r="D33" s="11" t="s">
        <v>1288</v>
      </c>
      <c r="E33" s="11" t="s">
        <v>1047</v>
      </c>
      <c r="F33" s="11" t="s">
        <v>493</v>
      </c>
      <c r="G33" s="11" t="s">
        <v>1004</v>
      </c>
    </row>
    <row r="34" spans="1:7" ht="102" x14ac:dyDescent="0.2">
      <c r="A34" s="53" t="s">
        <v>2197</v>
      </c>
      <c r="B34" s="11" t="s">
        <v>1338</v>
      </c>
      <c r="C34" s="10" t="s">
        <v>492</v>
      </c>
      <c r="D34" s="11" t="s">
        <v>1948</v>
      </c>
      <c r="E34" s="11" t="s">
        <v>1313</v>
      </c>
      <c r="F34" s="11" t="s">
        <v>493</v>
      </c>
      <c r="G34" s="11" t="s">
        <v>1005</v>
      </c>
    </row>
    <row r="35" spans="1:7" ht="272" x14ac:dyDescent="0.2">
      <c r="A35" s="53" t="s">
        <v>2197</v>
      </c>
      <c r="B35" s="11" t="s">
        <v>1337</v>
      </c>
      <c r="C35" s="10" t="s">
        <v>492</v>
      </c>
      <c r="D35" s="11" t="s">
        <v>1290</v>
      </c>
      <c r="E35" s="11" t="s">
        <v>1949</v>
      </c>
      <c r="F35" s="11" t="s">
        <v>521</v>
      </c>
      <c r="G35" s="11" t="s">
        <v>533</v>
      </c>
    </row>
    <row r="36" spans="1:7" ht="204" x14ac:dyDescent="0.2">
      <c r="A36" s="53" t="s">
        <v>2197</v>
      </c>
      <c r="B36" s="11" t="s">
        <v>1118</v>
      </c>
      <c r="C36" s="10" t="s">
        <v>492</v>
      </c>
      <c r="D36" s="11" t="s">
        <v>1291</v>
      </c>
      <c r="E36" s="11" t="s">
        <v>1950</v>
      </c>
      <c r="F36" s="11" t="s">
        <v>512</v>
      </c>
      <c r="G36" s="11" t="s">
        <v>731</v>
      </c>
    </row>
    <row r="37" spans="1:7" ht="136" x14ac:dyDescent="0.2">
      <c r="A37" s="53" t="s">
        <v>2197</v>
      </c>
      <c r="B37" s="82" t="s">
        <v>1100</v>
      </c>
      <c r="C37" s="10" t="s">
        <v>492</v>
      </c>
      <c r="D37" s="11" t="s">
        <v>1951</v>
      </c>
      <c r="E37" s="11" t="s">
        <v>1316</v>
      </c>
      <c r="F37" s="11" t="s">
        <v>493</v>
      </c>
      <c r="G37" s="11" t="s">
        <v>541</v>
      </c>
    </row>
    <row r="38" spans="1:7" ht="34" x14ac:dyDescent="0.2">
      <c r="A38" s="53" t="s">
        <v>2197</v>
      </c>
      <c r="B38" s="82" t="s">
        <v>1100</v>
      </c>
      <c r="C38" s="11" t="s">
        <v>617</v>
      </c>
      <c r="D38" s="11" t="s">
        <v>1293</v>
      </c>
      <c r="E38" s="11" t="s">
        <v>455</v>
      </c>
      <c r="F38" s="11" t="s">
        <v>455</v>
      </c>
      <c r="G38" s="11" t="s">
        <v>732</v>
      </c>
    </row>
    <row r="39" spans="1:7" ht="34" x14ac:dyDescent="0.2">
      <c r="A39" s="53" t="s">
        <v>2195</v>
      </c>
      <c r="B39" s="82" t="s">
        <v>1080</v>
      </c>
      <c r="C39" s="10" t="s">
        <v>492</v>
      </c>
      <c r="D39" s="11" t="s">
        <v>1294</v>
      </c>
      <c r="E39" s="11" t="s">
        <v>1044</v>
      </c>
      <c r="F39" s="11" t="s">
        <v>512</v>
      </c>
      <c r="G39" s="11" t="s">
        <v>1045</v>
      </c>
    </row>
    <row r="40" spans="1:7" ht="356" x14ac:dyDescent="0.2">
      <c r="A40" s="53" t="s">
        <v>2195</v>
      </c>
      <c r="B40" s="82" t="s">
        <v>1080</v>
      </c>
      <c r="C40" s="11" t="s">
        <v>617</v>
      </c>
      <c r="D40" s="11" t="s">
        <v>1295</v>
      </c>
      <c r="E40" s="11" t="s">
        <v>455</v>
      </c>
      <c r="F40" s="11" t="s">
        <v>455</v>
      </c>
      <c r="G40" s="11" t="s">
        <v>542</v>
      </c>
    </row>
    <row r="41" spans="1:7" ht="204" x14ac:dyDescent="0.2">
      <c r="A41" s="53" t="s">
        <v>2195</v>
      </c>
      <c r="B41" s="82" t="s">
        <v>1080</v>
      </c>
      <c r="C41" s="10" t="s">
        <v>492</v>
      </c>
      <c r="D41" s="11" t="s">
        <v>1952</v>
      </c>
      <c r="E41" s="11" t="s">
        <v>1044</v>
      </c>
      <c r="F41" s="11" t="s">
        <v>512</v>
      </c>
      <c r="G41" s="11" t="s">
        <v>733</v>
      </c>
    </row>
    <row r="42" spans="1:7" ht="153" x14ac:dyDescent="0.2">
      <c r="A42" s="53" t="s">
        <v>2195</v>
      </c>
      <c r="B42" s="82" t="s">
        <v>1080</v>
      </c>
      <c r="C42" s="10" t="s">
        <v>492</v>
      </c>
      <c r="D42" s="11" t="s">
        <v>1297</v>
      </c>
      <c r="E42" s="11" t="s">
        <v>1044</v>
      </c>
      <c r="F42" s="11" t="s">
        <v>512</v>
      </c>
      <c r="G42" s="11" t="s">
        <v>546</v>
      </c>
    </row>
    <row r="43" spans="1:7" ht="102" x14ac:dyDescent="0.2">
      <c r="A43" s="53" t="s">
        <v>2195</v>
      </c>
      <c r="B43" s="82" t="s">
        <v>1336</v>
      </c>
      <c r="C43" s="10" t="s">
        <v>492</v>
      </c>
      <c r="D43" s="11" t="s">
        <v>1298</v>
      </c>
      <c r="E43" s="11" t="s">
        <v>1044</v>
      </c>
      <c r="F43" s="11" t="s">
        <v>512</v>
      </c>
      <c r="G43" s="11" t="s">
        <v>734</v>
      </c>
    </row>
    <row r="44" spans="1:7" ht="68" x14ac:dyDescent="0.2">
      <c r="A44" s="53" t="s">
        <v>2195</v>
      </c>
      <c r="B44" s="82" t="s">
        <v>1336</v>
      </c>
      <c r="C44" s="11" t="s">
        <v>617</v>
      </c>
      <c r="D44" s="11" t="s">
        <v>1299</v>
      </c>
      <c r="E44" s="11" t="s">
        <v>455</v>
      </c>
      <c r="F44" s="11" t="s">
        <v>455</v>
      </c>
      <c r="G44" s="11" t="s">
        <v>553</v>
      </c>
    </row>
    <row r="45" spans="1:7" ht="102" x14ac:dyDescent="0.2">
      <c r="A45" s="53" t="s">
        <v>2195</v>
      </c>
      <c r="B45" s="82" t="s">
        <v>1336</v>
      </c>
      <c r="C45" s="10" t="s">
        <v>492</v>
      </c>
      <c r="D45" s="11" t="s">
        <v>1300</v>
      </c>
      <c r="E45" s="11" t="s">
        <v>1317</v>
      </c>
      <c r="F45" s="11" t="s">
        <v>584</v>
      </c>
      <c r="G45" s="11" t="s">
        <v>735</v>
      </c>
    </row>
    <row r="46" spans="1:7" ht="170" x14ac:dyDescent="0.2">
      <c r="A46" s="53" t="s">
        <v>2198</v>
      </c>
      <c r="B46" s="11" t="s">
        <v>1096</v>
      </c>
      <c r="C46" s="10" t="s">
        <v>492</v>
      </c>
      <c r="D46" s="11" t="s">
        <v>1953</v>
      </c>
      <c r="E46" s="11" t="s">
        <v>1318</v>
      </c>
      <c r="F46" s="11" t="s">
        <v>493</v>
      </c>
      <c r="G46" s="11" t="s">
        <v>554</v>
      </c>
    </row>
    <row r="47" spans="1:7" ht="102" x14ac:dyDescent="0.2">
      <c r="A47" s="53" t="s">
        <v>2213</v>
      </c>
      <c r="B47" s="11" t="s">
        <v>1335</v>
      </c>
      <c r="C47" s="11" t="s">
        <v>617</v>
      </c>
      <c r="D47" s="11" t="s">
        <v>1302</v>
      </c>
      <c r="E47" s="11" t="s">
        <v>455</v>
      </c>
      <c r="F47" s="11" t="s">
        <v>455</v>
      </c>
      <c r="G47" s="11" t="s">
        <v>736</v>
      </c>
    </row>
    <row r="48" spans="1:7" ht="68" x14ac:dyDescent="0.2">
      <c r="A48" s="53" t="s">
        <v>2213</v>
      </c>
      <c r="B48" s="11" t="s">
        <v>1094</v>
      </c>
      <c r="C48" s="10" t="s">
        <v>492</v>
      </c>
      <c r="D48" s="11" t="s">
        <v>1954</v>
      </c>
      <c r="E48" s="11" t="s">
        <v>1319</v>
      </c>
      <c r="F48" s="11" t="s">
        <v>493</v>
      </c>
      <c r="G48" s="11" t="s">
        <v>1006</v>
      </c>
    </row>
    <row r="49" spans="1:7" ht="136" x14ac:dyDescent="0.2">
      <c r="A49" s="53" t="s">
        <v>2213</v>
      </c>
      <c r="B49" s="11" t="s">
        <v>1334</v>
      </c>
      <c r="C49" s="10" t="s">
        <v>492</v>
      </c>
      <c r="D49" s="11" t="s">
        <v>1955</v>
      </c>
      <c r="E49" s="11" t="s">
        <v>1047</v>
      </c>
      <c r="F49" s="11" t="s">
        <v>493</v>
      </c>
      <c r="G49" s="11" t="s">
        <v>555</v>
      </c>
    </row>
    <row r="50" spans="1:7" ht="388" x14ac:dyDescent="0.2">
      <c r="A50" s="53" t="s">
        <v>2213</v>
      </c>
      <c r="B50" s="11" t="s">
        <v>1333</v>
      </c>
      <c r="C50" s="11" t="s">
        <v>617</v>
      </c>
      <c r="D50" s="11" t="s">
        <v>1305</v>
      </c>
      <c r="E50" s="11" t="s">
        <v>1956</v>
      </c>
      <c r="F50" s="11" t="s">
        <v>455</v>
      </c>
      <c r="G50" s="11" t="s">
        <v>737</v>
      </c>
    </row>
    <row r="51" spans="1:7" ht="136" x14ac:dyDescent="0.2">
      <c r="A51" s="53" t="s">
        <v>2197</v>
      </c>
      <c r="B51" s="11" t="s">
        <v>1093</v>
      </c>
      <c r="C51" s="10" t="s">
        <v>492</v>
      </c>
      <c r="D51" s="11" t="s">
        <v>1320</v>
      </c>
      <c r="E51" s="11" t="s">
        <v>1060</v>
      </c>
      <c r="F51" s="11" t="s">
        <v>493</v>
      </c>
      <c r="G51" s="11" t="s">
        <v>740</v>
      </c>
    </row>
    <row r="52" spans="1:7" ht="153" x14ac:dyDescent="0.2">
      <c r="A52" s="53" t="s">
        <v>2197</v>
      </c>
      <c r="B52" s="11" t="s">
        <v>1091</v>
      </c>
      <c r="C52" s="10" t="s">
        <v>492</v>
      </c>
      <c r="D52" s="11" t="s">
        <v>1321</v>
      </c>
      <c r="E52" s="11" t="s">
        <v>1060</v>
      </c>
      <c r="F52" s="11" t="s">
        <v>584</v>
      </c>
      <c r="G52" s="11" t="s">
        <v>1008</v>
      </c>
    </row>
    <row r="53" spans="1:7" ht="136" x14ac:dyDescent="0.2">
      <c r="A53" s="53" t="s">
        <v>2197</v>
      </c>
      <c r="B53" s="11" t="s">
        <v>1081</v>
      </c>
      <c r="C53" s="10" t="s">
        <v>492</v>
      </c>
      <c r="D53" s="11" t="s">
        <v>1322</v>
      </c>
      <c r="E53" s="11" t="s">
        <v>1060</v>
      </c>
      <c r="F53" s="11" t="s">
        <v>493</v>
      </c>
      <c r="G53" s="11" t="s">
        <v>586</v>
      </c>
    </row>
    <row r="54" spans="1:7" ht="153" x14ac:dyDescent="0.2">
      <c r="A54" s="53" t="s">
        <v>2197</v>
      </c>
      <c r="B54" s="11" t="s">
        <v>1082</v>
      </c>
      <c r="C54" s="10" t="s">
        <v>492</v>
      </c>
      <c r="D54" s="11" t="s">
        <v>1323</v>
      </c>
      <c r="E54" s="11" t="s">
        <v>1060</v>
      </c>
      <c r="F54" s="11" t="s">
        <v>493</v>
      </c>
      <c r="G54" s="11" t="s">
        <v>742</v>
      </c>
    </row>
    <row r="55" spans="1:7" ht="136" x14ac:dyDescent="0.2">
      <c r="A55" s="53" t="s">
        <v>2197</v>
      </c>
      <c r="B55" s="11" t="s">
        <v>1083</v>
      </c>
      <c r="C55" s="10" t="s">
        <v>492</v>
      </c>
      <c r="D55" s="11" t="s">
        <v>1324</v>
      </c>
      <c r="E55" s="11" t="s">
        <v>1060</v>
      </c>
      <c r="F55" s="11" t="s">
        <v>584</v>
      </c>
      <c r="G55" s="11" t="s">
        <v>1032</v>
      </c>
    </row>
    <row r="56" spans="1:7" ht="136" x14ac:dyDescent="0.2">
      <c r="A56" s="53" t="s">
        <v>2197</v>
      </c>
      <c r="B56" s="11" t="s">
        <v>1084</v>
      </c>
      <c r="C56" s="10" t="s">
        <v>492</v>
      </c>
      <c r="D56" s="11" t="s">
        <v>1325</v>
      </c>
      <c r="E56" s="11" t="s">
        <v>1060</v>
      </c>
      <c r="F56" s="11" t="s">
        <v>584</v>
      </c>
      <c r="G56" s="11" t="s">
        <v>587</v>
      </c>
    </row>
    <row r="57" spans="1:7" ht="153" x14ac:dyDescent="0.2">
      <c r="A57" s="53" t="s">
        <v>2197</v>
      </c>
      <c r="B57" s="11" t="s">
        <v>1085</v>
      </c>
      <c r="C57" s="10" t="s">
        <v>492</v>
      </c>
      <c r="D57" s="11" t="s">
        <v>1326</v>
      </c>
      <c r="E57" s="11" t="s">
        <v>1060</v>
      </c>
      <c r="F57" s="11" t="s">
        <v>493</v>
      </c>
      <c r="G57" s="11" t="s">
        <v>743</v>
      </c>
    </row>
    <row r="58" spans="1:7" ht="153" x14ac:dyDescent="0.2">
      <c r="A58" s="53" t="s">
        <v>2197</v>
      </c>
      <c r="B58" s="11" t="s">
        <v>1086</v>
      </c>
      <c r="C58" s="10" t="s">
        <v>492</v>
      </c>
      <c r="D58" s="11" t="s">
        <v>1327</v>
      </c>
      <c r="E58" s="11" t="s">
        <v>1060</v>
      </c>
      <c r="F58" s="11" t="s">
        <v>493</v>
      </c>
      <c r="G58" s="11" t="s">
        <v>1037</v>
      </c>
    </row>
    <row r="59" spans="1:7" ht="187" x14ac:dyDescent="0.2">
      <c r="A59" s="53" t="s">
        <v>2197</v>
      </c>
      <c r="B59" s="11" t="s">
        <v>1087</v>
      </c>
      <c r="C59" s="10" t="s">
        <v>492</v>
      </c>
      <c r="D59" s="11" t="s">
        <v>1328</v>
      </c>
      <c r="E59" s="11" t="s">
        <v>1060</v>
      </c>
      <c r="F59" s="11" t="s">
        <v>584</v>
      </c>
      <c r="G59" s="11" t="s">
        <v>1038</v>
      </c>
    </row>
    <row r="60" spans="1:7" ht="170" x14ac:dyDescent="0.2">
      <c r="A60" s="53" t="s">
        <v>2197</v>
      </c>
      <c r="B60" s="82" t="s">
        <v>1088</v>
      </c>
      <c r="C60" s="10" t="s">
        <v>492</v>
      </c>
      <c r="D60" s="11" t="s">
        <v>1329</v>
      </c>
      <c r="E60" s="11" t="s">
        <v>1060</v>
      </c>
      <c r="F60" s="11" t="s">
        <v>584</v>
      </c>
      <c r="G60" s="11" t="s">
        <v>1039</v>
      </c>
    </row>
    <row r="61" spans="1:7" ht="170" x14ac:dyDescent="0.2">
      <c r="A61" s="53" t="s">
        <v>2197</v>
      </c>
      <c r="B61" s="82" t="s">
        <v>1088</v>
      </c>
      <c r="C61" s="10" t="s">
        <v>492</v>
      </c>
      <c r="D61" s="30" t="s">
        <v>1330</v>
      </c>
      <c r="E61" s="11" t="s">
        <v>1060</v>
      </c>
      <c r="F61" s="11" t="s">
        <v>584</v>
      </c>
      <c r="G61" s="11" t="s">
        <v>1040</v>
      </c>
    </row>
    <row r="62" spans="1:7" ht="136" x14ac:dyDescent="0.2">
      <c r="A62" s="53" t="s">
        <v>2197</v>
      </c>
      <c r="B62" s="11" t="s">
        <v>1089</v>
      </c>
      <c r="C62" s="10" t="s">
        <v>492</v>
      </c>
      <c r="D62" s="11" t="s">
        <v>1331</v>
      </c>
      <c r="E62" s="11" t="s">
        <v>1060</v>
      </c>
      <c r="F62" s="11" t="s">
        <v>493</v>
      </c>
      <c r="G62" s="11" t="s">
        <v>588</v>
      </c>
    </row>
    <row r="63" spans="1:7" ht="187" x14ac:dyDescent="0.2">
      <c r="A63" s="53" t="s">
        <v>2197</v>
      </c>
      <c r="B63" s="11" t="s">
        <v>1090</v>
      </c>
      <c r="C63" s="10" t="s">
        <v>492</v>
      </c>
      <c r="D63" s="11" t="s">
        <v>1332</v>
      </c>
      <c r="E63" s="11" t="s">
        <v>1060</v>
      </c>
      <c r="F63" s="11" t="s">
        <v>584</v>
      </c>
      <c r="G63" s="11" t="s">
        <v>745</v>
      </c>
    </row>
    <row r="64" spans="1:7" x14ac:dyDescent="0.2">
      <c r="A64" s="55"/>
      <c r="B64" s="56"/>
    </row>
    <row r="65" spans="1:4" x14ac:dyDescent="0.2">
      <c r="A65" s="55"/>
      <c r="B65" s="56"/>
    </row>
    <row r="66" spans="1:4" x14ac:dyDescent="0.2">
      <c r="A66" s="55"/>
    </row>
    <row r="67" spans="1:4" x14ac:dyDescent="0.2">
      <c r="A67" s="55"/>
    </row>
    <row r="68" spans="1:4" x14ac:dyDescent="0.2">
      <c r="A68" s="55"/>
    </row>
    <row r="69" spans="1:4" x14ac:dyDescent="0.2">
      <c r="A69" s="55"/>
    </row>
    <row r="70" spans="1:4" x14ac:dyDescent="0.2">
      <c r="A70" s="55"/>
    </row>
    <row r="71" spans="1:4" x14ac:dyDescent="0.2">
      <c r="A71" s="55"/>
      <c r="D71" s="57"/>
    </row>
    <row r="72" spans="1:4" x14ac:dyDescent="0.2">
      <c r="A72" s="55"/>
      <c r="D72" s="57"/>
    </row>
    <row r="73" spans="1:4" x14ac:dyDescent="0.2">
      <c r="A73" s="55"/>
      <c r="D73" s="57"/>
    </row>
    <row r="74" spans="1:4" x14ac:dyDescent="0.2">
      <c r="A74" s="55"/>
      <c r="D74" s="57"/>
    </row>
    <row r="75" spans="1:4" x14ac:dyDescent="0.2">
      <c r="A75" s="55"/>
      <c r="D75" s="57"/>
    </row>
    <row r="76" spans="1:4" x14ac:dyDescent="0.2">
      <c r="A76" s="55"/>
      <c r="D76" s="57"/>
    </row>
    <row r="77" spans="1:4" x14ac:dyDescent="0.2">
      <c r="A77" s="55"/>
      <c r="D77" s="57"/>
    </row>
    <row r="78" spans="1:4" x14ac:dyDescent="0.2">
      <c r="A78" s="55"/>
      <c r="B78" s="56"/>
      <c r="D78" s="57"/>
    </row>
    <row r="79" spans="1:4" x14ac:dyDescent="0.2">
      <c r="A79" s="55"/>
      <c r="B79" s="56"/>
      <c r="D79" s="57"/>
    </row>
    <row r="80" spans="1:4" x14ac:dyDescent="0.2">
      <c r="A80" s="55"/>
      <c r="D80" s="57"/>
    </row>
    <row r="81" spans="1:4" x14ac:dyDescent="0.2">
      <c r="A81" s="55"/>
      <c r="D81" s="57"/>
    </row>
  </sheetData>
  <mergeCells count="2">
    <mergeCell ref="A1:G1"/>
    <mergeCell ref="A2:G2"/>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8B12C-41FF-2541-A419-89E07DB1A12F}">
  <sheetPr codeName="Hoja32"/>
  <dimension ref="A1:CB19"/>
  <sheetViews>
    <sheetView topLeftCell="AN1" workbookViewId="0">
      <selection activeCell="AN1" sqref="AN1"/>
    </sheetView>
  </sheetViews>
  <sheetFormatPr baseColWidth="10" defaultColWidth="0" defaultRowHeight="16" x14ac:dyDescent="0.2"/>
  <cols>
    <col min="1" max="1" width="13.1640625" style="7" hidden="1" customWidth="1"/>
    <col min="2" max="2" width="18.5" hidden="1" customWidth="1"/>
    <col min="3" max="3" width="6.6640625" hidden="1" customWidth="1"/>
    <col min="4" max="4" width="20.83203125" hidden="1" customWidth="1"/>
    <col min="5" max="5" width="33.83203125" hidden="1" customWidth="1"/>
    <col min="6" max="6" width="23.33203125" hidden="1" customWidth="1"/>
    <col min="7" max="7" width="102.6640625" hidden="1" customWidth="1"/>
    <col min="8" max="8" width="3.5" hidden="1" customWidth="1"/>
    <col min="9" max="9" width="3.6640625" hidden="1" customWidth="1"/>
    <col min="10" max="10" width="11.1640625" hidden="1" customWidth="1"/>
    <col min="11" max="11" width="3.5" hidden="1" customWidth="1"/>
    <col min="12" max="13" width="11.1640625" hidden="1" customWidth="1"/>
    <col min="14" max="14" width="17" hidden="1" customWidth="1"/>
    <col min="15" max="15" width="134" hidden="1" customWidth="1"/>
    <col min="16" max="16" width="91.1640625" hidden="1" customWidth="1"/>
    <col min="17" max="17" width="50.1640625" hidden="1" customWidth="1"/>
    <col min="18" max="18" width="3.6640625" hidden="1" customWidth="1"/>
    <col min="19" max="19" width="3.33203125" hidden="1" customWidth="1"/>
    <col min="20" max="20" width="3.5" hidden="1" customWidth="1"/>
    <col min="21" max="21" width="3.6640625" hidden="1" customWidth="1"/>
    <col min="22" max="22" width="4.1640625" hidden="1" customWidth="1"/>
    <col min="23" max="23" width="7.6640625" hidden="1" customWidth="1"/>
    <col min="24" max="24" width="27.6640625" hidden="1" customWidth="1"/>
    <col min="25" max="25" width="11.1640625" hidden="1" customWidth="1"/>
    <col min="26" max="26" width="27.33203125" hidden="1" customWidth="1"/>
    <col min="27" max="27" width="13" hidden="1" customWidth="1"/>
    <col min="28" max="29" width="10.33203125" hidden="1" customWidth="1"/>
    <col min="30" max="30" width="13" hidden="1" customWidth="1"/>
    <col min="31" max="31" width="27.33203125" hidden="1" customWidth="1"/>
    <col min="32" max="33" width="10.33203125" hidden="1" customWidth="1"/>
    <col min="34" max="34" width="27.33203125" hidden="1" customWidth="1"/>
    <col min="35" max="35" width="13" hidden="1" customWidth="1"/>
    <col min="36" max="36" width="27.33203125" hidden="1" customWidth="1"/>
    <col min="37" max="37" width="10.33203125" hidden="1" customWidth="1"/>
    <col min="38" max="38" width="27.33203125" hidden="1" customWidth="1"/>
    <col min="39" max="39" width="10.83203125" hidden="1" customWidth="1"/>
    <col min="40" max="40" width="13.83203125" style="33" bestFit="1" customWidth="1"/>
    <col min="41" max="41" width="18.5" style="33" bestFit="1" customWidth="1"/>
    <col min="42" max="42" width="5.6640625" style="43" bestFit="1" customWidth="1"/>
    <col min="43" max="43" width="5.5" style="43" bestFit="1" customWidth="1"/>
    <col min="44" max="77" width="5.5" style="33" bestFit="1" customWidth="1"/>
    <col min="78" max="78" width="10.83203125" style="33" customWidth="1"/>
    <col min="79" max="80" width="0" style="33" hidden="1" customWidth="1"/>
    <col min="81" max="16384" width="10.83203125" style="33" hidden="1"/>
  </cols>
  <sheetData>
    <row r="1" spans="1:78" x14ac:dyDescent="0.2">
      <c r="A1" s="16" t="s">
        <v>456</v>
      </c>
      <c r="B1" s="16" t="s">
        <v>488</v>
      </c>
      <c r="C1" s="16" t="s">
        <v>490</v>
      </c>
      <c r="D1" s="16" t="s">
        <v>727</v>
      </c>
      <c r="E1" s="16" t="s">
        <v>971</v>
      </c>
      <c r="F1" s="16" t="s">
        <v>972</v>
      </c>
      <c r="G1" s="16" t="s">
        <v>519</v>
      </c>
      <c r="H1" s="16" t="s">
        <v>1281</v>
      </c>
      <c r="I1" s="16" t="s">
        <v>530</v>
      </c>
      <c r="J1" s="16" t="s">
        <v>730</v>
      </c>
      <c r="K1" s="16" t="s">
        <v>1287</v>
      </c>
      <c r="L1" s="16" t="s">
        <v>1003</v>
      </c>
      <c r="M1" s="16" t="s">
        <v>1004</v>
      </c>
      <c r="N1" s="16" t="s">
        <v>1005</v>
      </c>
      <c r="O1" s="16" t="s">
        <v>533</v>
      </c>
      <c r="P1" s="16" t="s">
        <v>731</v>
      </c>
      <c r="Q1" s="16" t="s">
        <v>541</v>
      </c>
      <c r="R1" s="16" t="s">
        <v>1045</v>
      </c>
      <c r="S1" s="16" t="s">
        <v>733</v>
      </c>
      <c r="T1" s="16" t="s">
        <v>546</v>
      </c>
      <c r="U1" s="16" t="s">
        <v>734</v>
      </c>
      <c r="V1" s="16" t="s">
        <v>735</v>
      </c>
      <c r="W1" s="16" t="s">
        <v>554</v>
      </c>
      <c r="X1" s="16" t="s">
        <v>1006</v>
      </c>
      <c r="Y1" s="16" t="s">
        <v>555</v>
      </c>
      <c r="Z1" s="16" t="s">
        <v>740</v>
      </c>
      <c r="AA1" s="16" t="s">
        <v>1008</v>
      </c>
      <c r="AB1" s="16" t="s">
        <v>586</v>
      </c>
      <c r="AC1" s="16" t="s">
        <v>742</v>
      </c>
      <c r="AD1" s="16" t="s">
        <v>1032</v>
      </c>
      <c r="AE1" s="16" t="s">
        <v>587</v>
      </c>
      <c r="AF1" s="16" t="s">
        <v>743</v>
      </c>
      <c r="AG1" s="16" t="s">
        <v>1037</v>
      </c>
      <c r="AH1" s="16" t="s">
        <v>1038</v>
      </c>
      <c r="AI1" s="16" t="s">
        <v>1039</v>
      </c>
      <c r="AJ1" s="16" t="s">
        <v>1040</v>
      </c>
      <c r="AK1" s="16" t="s">
        <v>588</v>
      </c>
      <c r="AL1" s="16" t="s">
        <v>745</v>
      </c>
      <c r="AN1" s="16" t="s">
        <v>456</v>
      </c>
      <c r="AO1" s="16" t="s">
        <v>488</v>
      </c>
      <c r="AP1" s="16" t="s">
        <v>490</v>
      </c>
      <c r="AQ1" s="16" t="s">
        <v>727</v>
      </c>
      <c r="AR1" s="16" t="s">
        <v>971</v>
      </c>
      <c r="AS1" s="16" t="s">
        <v>972</v>
      </c>
      <c r="AT1" s="16" t="s">
        <v>519</v>
      </c>
      <c r="AU1" s="16" t="s">
        <v>1281</v>
      </c>
      <c r="AV1" s="16" t="s">
        <v>530</v>
      </c>
      <c r="AW1" s="16" t="s">
        <v>730</v>
      </c>
      <c r="AX1" s="16" t="s">
        <v>1287</v>
      </c>
      <c r="AY1" s="16" t="s">
        <v>1003</v>
      </c>
      <c r="AZ1" s="16" t="s">
        <v>1004</v>
      </c>
      <c r="BA1" s="16" t="s">
        <v>1005</v>
      </c>
      <c r="BB1" s="16" t="s">
        <v>533</v>
      </c>
      <c r="BC1" s="16" t="s">
        <v>731</v>
      </c>
      <c r="BD1" s="16" t="s">
        <v>541</v>
      </c>
      <c r="BE1" s="16" t="s">
        <v>1045</v>
      </c>
      <c r="BF1" s="16" t="s">
        <v>733</v>
      </c>
      <c r="BG1" s="16" t="s">
        <v>546</v>
      </c>
      <c r="BH1" s="16" t="s">
        <v>734</v>
      </c>
      <c r="BI1" s="16" t="s">
        <v>735</v>
      </c>
      <c r="BJ1" s="16" t="s">
        <v>554</v>
      </c>
      <c r="BK1" s="16" t="s">
        <v>1006</v>
      </c>
      <c r="BL1" s="16" t="s">
        <v>555</v>
      </c>
      <c r="BM1" s="16" t="s">
        <v>740</v>
      </c>
      <c r="BN1" s="16" t="s">
        <v>1008</v>
      </c>
      <c r="BO1" s="16" t="s">
        <v>586</v>
      </c>
      <c r="BP1" s="16" t="s">
        <v>742</v>
      </c>
      <c r="BQ1" s="16" t="s">
        <v>1032</v>
      </c>
      <c r="BR1" s="16" t="s">
        <v>587</v>
      </c>
      <c r="BS1" s="16" t="s">
        <v>743</v>
      </c>
      <c r="BT1" s="16" t="s">
        <v>1037</v>
      </c>
      <c r="BU1" s="16" t="s">
        <v>1038</v>
      </c>
      <c r="BV1" s="16" t="s">
        <v>1039</v>
      </c>
      <c r="BW1" s="16" t="s">
        <v>1040</v>
      </c>
      <c r="BX1" s="16" t="s">
        <v>588</v>
      </c>
      <c r="BY1" s="16" t="s">
        <v>745</v>
      </c>
      <c r="BZ1" s="48"/>
    </row>
    <row r="2" spans="1:78" x14ac:dyDescent="0.2">
      <c r="A2" s="17">
        <v>118509750857</v>
      </c>
      <c r="B2" s="8" t="s">
        <v>12</v>
      </c>
      <c r="C2" s="8" t="s">
        <v>116</v>
      </c>
      <c r="D2" s="8" t="s">
        <v>851</v>
      </c>
      <c r="E2" s="8" t="s">
        <v>1174</v>
      </c>
      <c r="F2" s="8" t="s">
        <v>1217</v>
      </c>
      <c r="G2" s="8" t="s">
        <v>1194</v>
      </c>
      <c r="H2" s="8" t="s">
        <v>86</v>
      </c>
      <c r="I2" s="8" t="s">
        <v>86</v>
      </c>
      <c r="J2" s="8" t="s">
        <v>86</v>
      </c>
      <c r="K2" s="8" t="s">
        <v>86</v>
      </c>
      <c r="L2" s="8" t="s">
        <v>85</v>
      </c>
      <c r="M2" s="8" t="s">
        <v>86</v>
      </c>
      <c r="N2" s="8" t="s">
        <v>1177</v>
      </c>
      <c r="O2" s="8" t="s">
        <v>1906</v>
      </c>
      <c r="P2" s="8" t="s">
        <v>1907</v>
      </c>
      <c r="Q2" s="8" t="s">
        <v>926</v>
      </c>
      <c r="R2" s="8" t="s">
        <v>86</v>
      </c>
      <c r="S2" s="8"/>
      <c r="T2" s="8"/>
      <c r="U2" s="8"/>
      <c r="V2" s="8"/>
      <c r="W2" s="8"/>
      <c r="X2" s="8"/>
      <c r="Y2" s="8"/>
      <c r="Z2" s="8"/>
      <c r="AA2" s="8"/>
      <c r="AB2" s="8"/>
      <c r="AC2" s="8"/>
      <c r="AD2" s="8"/>
      <c r="AE2" s="8"/>
      <c r="AF2" s="8"/>
      <c r="AG2" s="8"/>
      <c r="AH2" s="8"/>
      <c r="AI2" s="8"/>
      <c r="AJ2" s="8"/>
      <c r="AK2" s="8"/>
      <c r="AL2" s="8"/>
      <c r="AN2" s="17">
        <v>118509750857</v>
      </c>
      <c r="AO2" s="8" t="s">
        <v>12</v>
      </c>
      <c r="AP2" s="8" cm="1">
        <f t="array" ref="AP2">_xlfn.IFS(C2="Mucho",1,C2="Más o menos",0.5,C2="Nada",0)</f>
        <v>1</v>
      </c>
      <c r="AQ2" s="8" cm="1">
        <f t="array" ref="AQ2">_xlfn.IFS(D2="Sí",0,D2="No estoy segura/seguro",0.5,D2="No",1)</f>
        <v>0.5</v>
      </c>
      <c r="AR2" s="8" cm="1">
        <f t="array" ref="AR2">_xlfn.IFS(E2="Sí, contamos con un área especializada",1,E2="No contamos con un área especializada",0)</f>
        <v>1</v>
      </c>
      <c r="AS2" s="8" cm="1">
        <f t="array" ref="AS2">_xlfn.IFS(F2="Sí",0,F2="No sé / no estoy seguro (a)",0.5,F2="No",1)</f>
        <v>0.5</v>
      </c>
      <c r="AT2" s="8" cm="1">
        <f t="array" ref="AT2">_xlfn.IFS(G2="Sí, creo que es necesario tener un área específica para brindar información y atender dudas",1,G2="No, creo que no es necesario ya que esa atención se puede dar directamente en la ventanilla destinada para cada trámite",0)</f>
        <v>1</v>
      </c>
      <c r="AU2" s="8" cm="1">
        <f t="array" ref="AU2">_xlfn.IFS(H2="Sí",1,H2="No recuerdo",0.5,H2="No",0)</f>
        <v>0</v>
      </c>
      <c r="AV2" s="8" cm="1">
        <f t="array" ref="AV2">_xlfn.IFS(I2="Sí",1,I2="No recuerdo",0.5,I2="No",0)</f>
        <v>0</v>
      </c>
      <c r="AW2" s="8" cm="1">
        <f t="array" ref="AW2">_xlfn.IFS(J2="Sí",1,J2="No recuerdo",0.5,J2="No",0)</f>
        <v>0</v>
      </c>
      <c r="AX2" s="8" cm="1">
        <f t="array" ref="AX2">_xlfn.IFS(K2="Sí",1,K2="No recuerdo",0.5,K2="No",0)</f>
        <v>0</v>
      </c>
      <c r="AY2" s="8" cm="1">
        <f t="array" ref="AY2">_xlfn.IFS(L2="Sí",1,L2="No recuerdo",0.5,L2="No",0)</f>
        <v>1</v>
      </c>
      <c r="AZ2" s="8" cm="1">
        <f t="array" ref="AZ2">_xlfn.IFS(M2="Sí",1,M2="No recuerdo",0.5,M2="No",0)</f>
        <v>0</v>
      </c>
      <c r="BA2" s="8" cm="1">
        <f t="array" ref="BA2">_xlfn.IFS(N2="Sí",1,N2="No sé/ no recuerdo",0.5,N2="No",0)</f>
        <v>0.5</v>
      </c>
      <c r="BB2" s="8" cm="1">
        <f t="array" ref="BB2">_xlfn.IFS(O2="Actualmente considero que el personal que atiende el trámite de uso de suelo necesita más capacitaciones para desarrollar sus labores de manera efectiva",0,O2="Actualmente considero que el personal que atiende el trámite de uso de suelo NO necesita más capacitaciones para desarrollar sus labores de manera efectiva",1)</f>
        <v>0</v>
      </c>
      <c r="BC2" s="8" cm="1">
        <f t="array" ref="BC2">_xlfn.IFS(P2="Actualmente considero que el número de personal para atender el trámite de uso de suelo es suficiente",1,P2="Actualmente considero que el número de personal para atender el trámite de uso de suelo NO es suficiente",0)</f>
        <v>0</v>
      </c>
      <c r="BD2" s="8" cm="1">
        <f t="array" ref="BD2">_xlfn.IFS(Q2="Pienso que mi desempeño es bueno",1,Q2="Pienso que mi desempeño no es ni bueno ni malo (regular)",0.5,Q2="Pienso que mi desempeño no es bueno",0)</f>
        <v>0.5</v>
      </c>
      <c r="BE2" s="8" cm="1">
        <f t="array" ref="BE2">_xlfn.IFS(R2="Sí",1,R2="No",0)</f>
        <v>0</v>
      </c>
      <c r="BF2" s="8" t="e" cm="1">
        <f t="array" ref="BF2">_xlfn.IFS(S2="Sí",1,S2="No",0)</f>
        <v>#N/A</v>
      </c>
      <c r="BG2" s="8" t="e" cm="1">
        <f t="array" ref="BG2">_xlfn.IFS(T2="Sí",1,T2="No",0)</f>
        <v>#N/A</v>
      </c>
      <c r="BH2" s="8" t="e" cm="1">
        <f t="array" ref="BH2">_xlfn.IFS(U2="Sí",1,U2="No",0)</f>
        <v>#N/A</v>
      </c>
      <c r="BI2" s="8" t="e" cm="1">
        <f t="array" ref="BI2">_xlfn.IFS(V2="Sí",0,V2="No sé / no estoy segura (o)",0.5,V2="No",1)</f>
        <v>#N/A</v>
      </c>
      <c r="BJ2" s="8" t="e" cm="1">
        <f t="array" ref="BJ2">_xlfn.IFS(W2="Sí",1,W2="No lo sé",0.5,W2="No",0)</f>
        <v>#N/A</v>
      </c>
      <c r="BK2" s="8" t="e" cm="1">
        <f t="array" ref="BK2">_xlfn.IFS(X2="Es un buen ambiente de trabajo",1,X2="No estoy segura (o)",0.5,X2="Es un mal ambiente de trabajo",0)</f>
        <v>#N/A</v>
      </c>
      <c r="BL2" s="8" t="e" cm="1">
        <f t="array" ref="BL2">_xlfn.IFS(Y2="Sí",1,Y2="No recuerdo",0.5,Y2="No",0)</f>
        <v>#N/A</v>
      </c>
      <c r="BM2" s="8" t="e" cm="1">
        <f t="array" ref="BM2">_xlfn.IFS(Z2="De acuerdo",1,Z2="Ni de acuerdo ni en desacuerdo",0.5,Z2="En desacuerdo",0)</f>
        <v>#N/A</v>
      </c>
      <c r="BN2" s="8" t="e" cm="1">
        <f t="array" ref="BN2">_xlfn.IFS(AA2="De acuerdo",0,AA2="Ni de acuerdo ni en desacuerdo",0.5,AA2="En desacuerdo",1)</f>
        <v>#N/A</v>
      </c>
      <c r="BO2" s="8" t="e" cm="1">
        <f t="array" ref="BO2">_xlfn.IFS(AB2="De acuerdo",1,AB2="Ni de acuerdo ni en desacuerdo",0.5,AB2="En desacuerdo",0)</f>
        <v>#N/A</v>
      </c>
      <c r="BP2" s="8" t="e" cm="1">
        <f t="array" ref="BP2">_xlfn.IFS(AC2="De acuerdo",1,AC2="Ni de acuerdo ni en desacuerdo",0.5,AC2="En desacuerdo",0)</f>
        <v>#N/A</v>
      </c>
      <c r="BQ2" s="8" t="e" cm="1">
        <f t="array" ref="BQ2">_xlfn.IFS(AD2="De acuerdo",0,AD2="Ni de acuerdo ni en desacuerdo",0.5,AD2="En desacuerdo",1)</f>
        <v>#N/A</v>
      </c>
      <c r="BR2" s="8" t="e" cm="1">
        <f t="array" ref="BR2">_xlfn.IFS(AE2="De acuerdo",0,AE2="Ni de acuerdo ni en desacuerdo",0.5,AE2="En desacuerdo",1)</f>
        <v>#N/A</v>
      </c>
      <c r="BS2" s="8" t="e" cm="1">
        <f t="array" ref="BS2">_xlfn.IFS(AF2="De acuerdo",1,AF2="Ni de acuerdo ni en desacuerdo",0.5,AF2="En desacuerdo",0)</f>
        <v>#N/A</v>
      </c>
      <c r="BT2" s="8" t="e" cm="1">
        <f t="array" ref="BT2">_xlfn.IFS(AG2="De acuerdo",1,AG2="Ni de acuerdo ni en desacuerdo",0.5,AG2="En desacuerdo",0)</f>
        <v>#N/A</v>
      </c>
      <c r="BU2" s="8" t="e" cm="1">
        <f t="array" ref="BU2">_xlfn.IFS(AH2="De acuerdo",0,AH2="Ni de acuerdo ni en desacuerdo",0.5,AH2="En desacuerdo",1)</f>
        <v>#N/A</v>
      </c>
      <c r="BV2" s="8" t="e" cm="1">
        <f t="array" ref="BV2">_xlfn.IFS(AI2="De acuerdo",0,AI2="Ni de acuerdo ni en desacuerdo",0.5,AI2="En desacuerdo",1)</f>
        <v>#N/A</v>
      </c>
      <c r="BW2" s="8" t="e" cm="1">
        <f t="array" ref="BW2">_xlfn.IFS(AJ2="De acuerdo",0,AJ2="Ni de acuerdo ni en desacuerdo",0.5,AJ2="En desacuerdo",1)</f>
        <v>#N/A</v>
      </c>
      <c r="BX2" s="8" t="e" cm="1">
        <f t="array" ref="BX2">_xlfn.IFS(AK2="De acuerdo",1,AK2="Ni de acuerdo ni en desacuerdo",0.5,AK2="En desacuerdo",0)</f>
        <v>#N/A</v>
      </c>
      <c r="BY2" s="8" t="e" cm="1">
        <f t="array" ref="BY2">_xlfn.IFS(AL2="De acuerdo",0,AL2="Ni de acuerdo ni en desacuerdo",0.5,AL2="En desacuerdo",1)</f>
        <v>#N/A</v>
      </c>
      <c r="BZ2" s="48"/>
    </row>
    <row r="3" spans="1:78" x14ac:dyDescent="0.2">
      <c r="A3" s="17">
        <v>118509487767</v>
      </c>
      <c r="B3" s="8" t="s">
        <v>14</v>
      </c>
      <c r="C3" s="8" t="s">
        <v>116</v>
      </c>
      <c r="D3" s="8" t="s">
        <v>86</v>
      </c>
      <c r="E3" s="8" t="s">
        <v>1246</v>
      </c>
      <c r="F3" s="8"/>
      <c r="G3" s="8" t="s">
        <v>1194</v>
      </c>
      <c r="H3" s="8" t="s">
        <v>85</v>
      </c>
      <c r="I3" s="8" t="s">
        <v>163</v>
      </c>
      <c r="J3" s="8" t="s">
        <v>85</v>
      </c>
      <c r="K3" s="8" t="s">
        <v>85</v>
      </c>
      <c r="L3" s="8" t="s">
        <v>85</v>
      </c>
      <c r="M3" s="8" t="s">
        <v>85</v>
      </c>
      <c r="N3" s="8" t="s">
        <v>85</v>
      </c>
      <c r="O3" s="8" t="s">
        <v>1906</v>
      </c>
      <c r="P3" s="8" t="s">
        <v>1907</v>
      </c>
      <c r="Q3" s="8" t="s">
        <v>836</v>
      </c>
      <c r="R3" s="8" t="s">
        <v>85</v>
      </c>
      <c r="S3" s="8" t="s">
        <v>85</v>
      </c>
      <c r="T3" s="8" t="s">
        <v>85</v>
      </c>
      <c r="U3" s="8" t="s">
        <v>85</v>
      </c>
      <c r="V3" s="8" t="s">
        <v>85</v>
      </c>
      <c r="W3" s="8" t="s">
        <v>85</v>
      </c>
      <c r="X3" s="8" t="s">
        <v>844</v>
      </c>
      <c r="Y3" s="8" t="s">
        <v>85</v>
      </c>
      <c r="Z3" s="8" t="s">
        <v>870</v>
      </c>
      <c r="AA3" s="8" t="s">
        <v>848</v>
      </c>
      <c r="AB3" s="8" t="s">
        <v>847</v>
      </c>
      <c r="AC3" s="8" t="s">
        <v>847</v>
      </c>
      <c r="AD3" s="8" t="s">
        <v>848</v>
      </c>
      <c r="AE3" s="8" t="s">
        <v>848</v>
      </c>
      <c r="AF3" s="8" t="s">
        <v>847</v>
      </c>
      <c r="AG3" s="8" t="s">
        <v>847</v>
      </c>
      <c r="AH3" s="8" t="s">
        <v>848</v>
      </c>
      <c r="AI3" s="8" t="s">
        <v>848</v>
      </c>
      <c r="AJ3" s="8" t="s">
        <v>870</v>
      </c>
      <c r="AK3" s="8" t="s">
        <v>847</v>
      </c>
      <c r="AL3" s="8" t="s">
        <v>848</v>
      </c>
      <c r="AN3" s="17">
        <v>118509487767</v>
      </c>
      <c r="AO3" s="8" t="s">
        <v>14</v>
      </c>
      <c r="AP3" s="8" cm="1">
        <f t="array" ref="AP3">_xlfn.IFS(C3="Mucho",1,C3="Más o menos",0.5,C3="Nada",0)</f>
        <v>1</v>
      </c>
      <c r="AQ3" s="8" cm="1">
        <f t="array" ref="AQ3">_xlfn.IFS(D3="Sí",0,D3="No estoy segura/seguro",0.5,D3="No",1)</f>
        <v>1</v>
      </c>
      <c r="AR3" s="8" cm="1">
        <f t="array" ref="AR3">_xlfn.IFS(E3="Sí, contamos con un área especializada",1,E3="No contamos con un área especializada",0)</f>
        <v>0</v>
      </c>
      <c r="AS3" s="8">
        <v>0</v>
      </c>
      <c r="AT3" s="8" cm="1">
        <f t="array" ref="AT3">_xlfn.IFS(G3="Sí, creo que es necesario tener un área específica para brindar información y atender dudas",1,G3="No, creo que no es necesario ya que esa atención se puede dar directamente en la ventanilla destinada para cada trámite",0)</f>
        <v>1</v>
      </c>
      <c r="AU3" s="8" cm="1">
        <f t="array" ref="AU3">_xlfn.IFS(H3="Sí",1,H3="No recuerdo",0.5,H3="No",0)</f>
        <v>1</v>
      </c>
      <c r="AV3" s="8" cm="1">
        <f t="array" ref="AV3">_xlfn.IFS(I3="Sí",1,I3="No recuerdo",0.5,I3="No",0)</f>
        <v>0.5</v>
      </c>
      <c r="AW3" s="8" cm="1">
        <f t="array" ref="AW3">_xlfn.IFS(J3="Sí",1,J3="No recuerdo",0.5,J3="No",0)</f>
        <v>1</v>
      </c>
      <c r="AX3" s="8" cm="1">
        <f t="array" ref="AX3">_xlfn.IFS(K3="Sí",1,K3="No recuerdo",0.5,K3="No",0)</f>
        <v>1</v>
      </c>
      <c r="AY3" s="8" cm="1">
        <f t="array" ref="AY3">_xlfn.IFS(L3="Sí",1,L3="No recuerdo",0.5,L3="No",0)</f>
        <v>1</v>
      </c>
      <c r="AZ3" s="8" cm="1">
        <f t="array" ref="AZ3">_xlfn.IFS(M3="Sí",1,M3="No recuerdo",0.5,M3="No",0)</f>
        <v>1</v>
      </c>
      <c r="BA3" s="8" cm="1">
        <f t="array" ref="BA3">_xlfn.IFS(N3="Sí",1,N3="No sé/ no recuerdo",0.5,N3="No",0)</f>
        <v>1</v>
      </c>
      <c r="BB3" s="8" cm="1">
        <f t="array" ref="BB3">_xlfn.IFS(O3="Actualmente considero que el personal que atiende el trámite de uso de suelo necesita más capacitaciones para desarrollar sus labores de manera efectiva",0,O3="Actualmente considero que el personal que atiende el trámite de uso de suelo NO necesita más capacitaciones para desarrollar sus labores de manera efectiva",1)</f>
        <v>0</v>
      </c>
      <c r="BC3" s="8" cm="1">
        <f t="array" ref="BC3">_xlfn.IFS(P3="Actualmente considero que el número de personal para atender el trámite de uso de suelo es suficiente",1,P3="Actualmente considero que el número de personal para atender el trámite de uso de suelo NO es suficiente",0)</f>
        <v>0</v>
      </c>
      <c r="BD3" s="8" cm="1">
        <f t="array" ref="BD3">_xlfn.IFS(Q3="Pienso que mi desempeño es bueno",1,Q3="Pienso que mi desempeño no es ni bueno ni malo (regular)",0.5,Q3="Pienso que mi desempeño no es bueno",0)</f>
        <v>1</v>
      </c>
      <c r="BE3" s="8" cm="1">
        <f t="array" ref="BE3">_xlfn.IFS(R3="Sí",1,R3="No",0)</f>
        <v>1</v>
      </c>
      <c r="BF3" s="8" cm="1">
        <f t="array" ref="BF3">_xlfn.IFS(S3="Sí",1,S3="No",0)</f>
        <v>1</v>
      </c>
      <c r="BG3" s="8" cm="1">
        <f t="array" ref="BG3">_xlfn.IFS(T3="Sí",1,T3="No",0)</f>
        <v>1</v>
      </c>
      <c r="BH3" s="8" cm="1">
        <f t="array" ref="BH3">_xlfn.IFS(U3="Sí",1,U3="No",0)</f>
        <v>1</v>
      </c>
      <c r="BI3" s="8" cm="1">
        <f t="array" ref="BI3">_xlfn.IFS(V3="Sí",0,V3="No sé / no estoy segura (o)",0.5,V3="No",1)</f>
        <v>0</v>
      </c>
      <c r="BJ3" s="8" cm="1">
        <f t="array" ref="BJ3">_xlfn.IFS(W3="Sí",1,W3="No lo sé",0.5,W3="No",0)</f>
        <v>1</v>
      </c>
      <c r="BK3" s="8" cm="1">
        <f t="array" ref="BK3">_xlfn.IFS(X3="Es un buen ambiente de trabajo",1,X3="No estoy segura (o)",0.5,X3="Es un mal ambiente de trabajo",0)</f>
        <v>1</v>
      </c>
      <c r="BL3" s="8" cm="1">
        <f t="array" ref="BL3">_xlfn.IFS(Y3="Sí",1,Y3="No recuerdo",0.5,Y3="No",0)</f>
        <v>1</v>
      </c>
      <c r="BM3" s="8" cm="1">
        <f t="array" ref="BM3">_xlfn.IFS(Z3="De acuerdo",1,Z3="Ni de acuerdo ni en desacuerdo",0.5,Z3="En desacuerdo",0)</f>
        <v>0.5</v>
      </c>
      <c r="BN3" s="8" cm="1">
        <f t="array" ref="BN3">_xlfn.IFS(AA3="De acuerdo",0,AA3="Ni de acuerdo ni en desacuerdo",0.5,AA3="En desacuerdo",1)</f>
        <v>1</v>
      </c>
      <c r="BO3" s="8" cm="1">
        <f t="array" ref="BO3">_xlfn.IFS(AB3="De acuerdo",1,AB3="Ni de acuerdo ni en desacuerdo",0.5,AB3="En desacuerdo",0)</f>
        <v>1</v>
      </c>
      <c r="BP3" s="8" cm="1">
        <f t="array" ref="BP3">_xlfn.IFS(AC3="De acuerdo",1,AC3="Ni de acuerdo ni en desacuerdo",0.5,AC3="En desacuerdo",0)</f>
        <v>1</v>
      </c>
      <c r="BQ3" s="8" cm="1">
        <f t="array" ref="BQ3">_xlfn.IFS(AD3="De acuerdo",0,AD3="Ni de acuerdo ni en desacuerdo",0.5,AD3="En desacuerdo",1)</f>
        <v>1</v>
      </c>
      <c r="BR3" s="8" cm="1">
        <f t="array" ref="BR3">_xlfn.IFS(AE3="De acuerdo",0,AE3="Ni de acuerdo ni en desacuerdo",0.5,AE3="En desacuerdo",1)</f>
        <v>1</v>
      </c>
      <c r="BS3" s="8" cm="1">
        <f t="array" ref="BS3">_xlfn.IFS(AF3="De acuerdo",1,AF3="Ni de acuerdo ni en desacuerdo",0.5,AF3="En desacuerdo",0)</f>
        <v>1</v>
      </c>
      <c r="BT3" s="8" cm="1">
        <f t="array" ref="BT3">_xlfn.IFS(AG3="De acuerdo",1,AG3="Ni de acuerdo ni en desacuerdo",0.5,AG3="En desacuerdo",0)</f>
        <v>1</v>
      </c>
      <c r="BU3" s="8" cm="1">
        <f t="array" ref="BU3">_xlfn.IFS(AH3="De acuerdo",0,AH3="Ni de acuerdo ni en desacuerdo",0.5,AH3="En desacuerdo",1)</f>
        <v>1</v>
      </c>
      <c r="BV3" s="8" cm="1">
        <f t="array" ref="BV3">_xlfn.IFS(AI3="De acuerdo",0,AI3="Ni de acuerdo ni en desacuerdo",0.5,AI3="En desacuerdo",1)</f>
        <v>1</v>
      </c>
      <c r="BW3" s="8" cm="1">
        <f t="array" ref="BW3">_xlfn.IFS(AJ3="De acuerdo",0,AJ3="Ni de acuerdo ni en desacuerdo",0.5,AJ3="En desacuerdo",1)</f>
        <v>0.5</v>
      </c>
      <c r="BX3" s="8" cm="1">
        <f t="array" ref="BX3">_xlfn.IFS(AK3="De acuerdo",1,AK3="Ni de acuerdo ni en desacuerdo",0.5,AK3="En desacuerdo",0)</f>
        <v>1</v>
      </c>
      <c r="BY3" s="8" cm="1">
        <f t="array" ref="BY3">_xlfn.IFS(AL3="De acuerdo",0,AL3="Ni de acuerdo ni en desacuerdo",0.5,AL3="En desacuerdo",1)</f>
        <v>1</v>
      </c>
      <c r="BZ3" s="48"/>
    </row>
    <row r="4" spans="1:78" x14ac:dyDescent="0.2">
      <c r="A4" s="17">
        <v>118508872533</v>
      </c>
      <c r="B4" s="8" t="s">
        <v>11</v>
      </c>
      <c r="C4" s="8" t="s">
        <v>116</v>
      </c>
      <c r="D4" s="8" t="s">
        <v>86</v>
      </c>
      <c r="E4" s="8" t="s">
        <v>1246</v>
      </c>
      <c r="F4" s="8"/>
      <c r="G4" s="8" t="s">
        <v>1176</v>
      </c>
      <c r="H4" s="8" t="s">
        <v>85</v>
      </c>
      <c r="I4" s="8" t="s">
        <v>85</v>
      </c>
      <c r="J4" s="8" t="s">
        <v>163</v>
      </c>
      <c r="K4" s="8" t="s">
        <v>85</v>
      </c>
      <c r="L4" s="8" t="s">
        <v>85</v>
      </c>
      <c r="M4" s="8" t="s">
        <v>85</v>
      </c>
      <c r="N4" s="8" t="s">
        <v>85</v>
      </c>
      <c r="O4" s="8" t="s">
        <v>1906</v>
      </c>
      <c r="P4" s="8" t="s">
        <v>1914</v>
      </c>
      <c r="Q4" s="8" t="s">
        <v>836</v>
      </c>
      <c r="R4" s="8" t="s">
        <v>86</v>
      </c>
      <c r="S4" s="8" t="s">
        <v>85</v>
      </c>
      <c r="T4" s="8" t="s">
        <v>86</v>
      </c>
      <c r="U4" s="8" t="s">
        <v>85</v>
      </c>
      <c r="V4" s="8" t="s">
        <v>86</v>
      </c>
      <c r="W4" s="8" t="s">
        <v>85</v>
      </c>
      <c r="X4" s="8" t="s">
        <v>844</v>
      </c>
      <c r="Y4" s="8" t="s">
        <v>86</v>
      </c>
      <c r="Z4" s="8" t="s">
        <v>870</v>
      </c>
      <c r="AA4" s="8" t="s">
        <v>848</v>
      </c>
      <c r="AB4" s="8" t="s">
        <v>847</v>
      </c>
      <c r="AC4" s="8" t="s">
        <v>847</v>
      </c>
      <c r="AD4" s="8" t="s">
        <v>848</v>
      </c>
      <c r="AE4" s="8" t="s">
        <v>848</v>
      </c>
      <c r="AF4" s="8" t="s">
        <v>847</v>
      </c>
      <c r="AG4" s="8" t="s">
        <v>847</v>
      </c>
      <c r="AH4" s="8" t="s">
        <v>847</v>
      </c>
      <c r="AI4" s="8" t="s">
        <v>870</v>
      </c>
      <c r="AJ4" s="8" t="s">
        <v>848</v>
      </c>
      <c r="AK4" s="8" t="s">
        <v>847</v>
      </c>
      <c r="AL4" s="8" t="s">
        <v>848</v>
      </c>
      <c r="AN4" s="17">
        <v>118508872533</v>
      </c>
      <c r="AO4" s="8" t="s">
        <v>11</v>
      </c>
      <c r="AP4" s="8" cm="1">
        <f t="array" ref="AP4">_xlfn.IFS(C4="Mucho",1,C4="Más o menos",0.5,C4="Nada",0)</f>
        <v>1</v>
      </c>
      <c r="AQ4" s="8" cm="1">
        <f t="array" ref="AQ4">_xlfn.IFS(D4="Sí",0,D4="No estoy segura/seguro",0.5,D4="No",1)</f>
        <v>1</v>
      </c>
      <c r="AR4" s="8" cm="1">
        <f t="array" ref="AR4">_xlfn.IFS(E4="Sí, contamos con un área especializada",1,E4="No contamos con un área especializada",0)</f>
        <v>0</v>
      </c>
      <c r="AS4" s="8">
        <v>0</v>
      </c>
      <c r="AT4" s="8" cm="1">
        <f t="array" ref="AT4">_xlfn.IFS(G4="Sí, creo que es necesario tener un área específica para brindar información y atender dudas",1,G4="No, creo que no es necesario ya que esa atención se puede dar directamente en la ventanilla destinada para cada trámite",0)</f>
        <v>0</v>
      </c>
      <c r="AU4" s="8" cm="1">
        <f t="array" ref="AU4">_xlfn.IFS(H4="Sí",1,H4="No recuerdo",0.5,H4="No",0)</f>
        <v>1</v>
      </c>
      <c r="AV4" s="8" cm="1">
        <f t="array" ref="AV4">_xlfn.IFS(I4="Sí",1,I4="No recuerdo",0.5,I4="No",0)</f>
        <v>1</v>
      </c>
      <c r="AW4" s="8" cm="1">
        <f t="array" ref="AW4">_xlfn.IFS(J4="Sí",1,J4="No recuerdo",0.5,J4="No",0)</f>
        <v>0.5</v>
      </c>
      <c r="AX4" s="8" cm="1">
        <f t="array" ref="AX4">_xlfn.IFS(K4="Sí",1,K4="No recuerdo",0.5,K4="No",0)</f>
        <v>1</v>
      </c>
      <c r="AY4" s="8" cm="1">
        <f t="array" ref="AY4">_xlfn.IFS(L4="Sí",1,L4="No recuerdo",0.5,L4="No",0)</f>
        <v>1</v>
      </c>
      <c r="AZ4" s="8" cm="1">
        <f t="array" ref="AZ4">_xlfn.IFS(M4="Sí",1,M4="No recuerdo",0.5,M4="No",0)</f>
        <v>1</v>
      </c>
      <c r="BA4" s="8" cm="1">
        <f t="array" ref="BA4">_xlfn.IFS(N4="Sí",1,N4="No sé/ no recuerdo",0.5,N4="No",0)</f>
        <v>1</v>
      </c>
      <c r="BB4" s="8" cm="1">
        <f t="array" ref="BB4">_xlfn.IFS(O4="Actualmente considero que el personal que atiende el trámite de uso de suelo necesita más capacitaciones para desarrollar sus labores de manera efectiva",0,O4="Actualmente considero que el personal que atiende el trámite de uso de suelo NO necesita más capacitaciones para desarrollar sus labores de manera efectiva",1)</f>
        <v>0</v>
      </c>
      <c r="BC4" s="8" cm="1">
        <f t="array" ref="BC4">_xlfn.IFS(P4="Actualmente considero que el número de personal para atender el trámite de uso de suelo es suficiente",1,P4="Actualmente considero que el número de personal para atender el trámite de uso de suelo NO es suficiente",0)</f>
        <v>1</v>
      </c>
      <c r="BD4" s="8" cm="1">
        <f t="array" ref="BD4">_xlfn.IFS(Q4="Pienso que mi desempeño es bueno",1,Q4="Pienso que mi desempeño no es ni bueno ni malo (regular)",0.5,Q4="Pienso que mi desempeño no es bueno",0)</f>
        <v>1</v>
      </c>
      <c r="BE4" s="8" cm="1">
        <f t="array" ref="BE4">_xlfn.IFS(R4="Sí",1,R4="No",0)</f>
        <v>0</v>
      </c>
      <c r="BF4" s="8" cm="1">
        <f t="array" ref="BF4">_xlfn.IFS(S4="Sí",1,S4="No",0)</f>
        <v>1</v>
      </c>
      <c r="BG4" s="8" cm="1">
        <f t="array" ref="BG4">_xlfn.IFS(T4="Sí",1,T4="No",0)</f>
        <v>0</v>
      </c>
      <c r="BH4" s="8" cm="1">
        <f t="array" ref="BH4">_xlfn.IFS(U4="Sí",1,U4="No",0)</f>
        <v>1</v>
      </c>
      <c r="BI4" s="8" cm="1">
        <f t="array" ref="BI4">_xlfn.IFS(V4="Sí",0,V4="No sé / no estoy segura (o)",0.5,V4="No",1)</f>
        <v>1</v>
      </c>
      <c r="BJ4" s="8" cm="1">
        <f t="array" ref="BJ4">_xlfn.IFS(W4="Sí",1,W4="No lo sé",0.5,W4="No",0)</f>
        <v>1</v>
      </c>
      <c r="BK4" s="8" cm="1">
        <f t="array" ref="BK4">_xlfn.IFS(X4="Es un buen ambiente de trabajo",1,X4="No estoy segura (o)",0.5,X4="Es un mal ambiente de trabajo",0)</f>
        <v>1</v>
      </c>
      <c r="BL4" s="8" cm="1">
        <f t="array" ref="BL4">_xlfn.IFS(Y4="Sí",1,Y4="No recuerdo",0.5,Y4="No",0)</f>
        <v>0</v>
      </c>
      <c r="BM4" s="8" cm="1">
        <f t="array" ref="BM4">_xlfn.IFS(Z4="De acuerdo",1,Z4="Ni de acuerdo ni en desacuerdo",0.5,Z4="En desacuerdo",0)</f>
        <v>0.5</v>
      </c>
      <c r="BN4" s="8" cm="1">
        <f t="array" ref="BN4">_xlfn.IFS(AA4="De acuerdo",0,AA4="Ni de acuerdo ni en desacuerdo",0.5,AA4="En desacuerdo",1)</f>
        <v>1</v>
      </c>
      <c r="BO4" s="8" cm="1">
        <f t="array" ref="BO4">_xlfn.IFS(AB4="De acuerdo",1,AB4="Ni de acuerdo ni en desacuerdo",0.5,AB4="En desacuerdo",0)</f>
        <v>1</v>
      </c>
      <c r="BP4" s="8" cm="1">
        <f t="array" ref="BP4">_xlfn.IFS(AC4="De acuerdo",1,AC4="Ni de acuerdo ni en desacuerdo",0.5,AC4="En desacuerdo",0)</f>
        <v>1</v>
      </c>
      <c r="BQ4" s="8" cm="1">
        <f t="array" ref="BQ4">_xlfn.IFS(AD4="De acuerdo",0,AD4="Ni de acuerdo ni en desacuerdo",0.5,AD4="En desacuerdo",1)</f>
        <v>1</v>
      </c>
      <c r="BR4" s="8" cm="1">
        <f t="array" ref="BR4">_xlfn.IFS(AE4="De acuerdo",0,AE4="Ni de acuerdo ni en desacuerdo",0.5,AE4="En desacuerdo",1)</f>
        <v>1</v>
      </c>
      <c r="BS4" s="8" cm="1">
        <f t="array" ref="BS4">_xlfn.IFS(AF4="De acuerdo",1,AF4="Ni de acuerdo ni en desacuerdo",0.5,AF4="En desacuerdo",0)</f>
        <v>1</v>
      </c>
      <c r="BT4" s="8" cm="1">
        <f t="array" ref="BT4">_xlfn.IFS(AG4="De acuerdo",1,AG4="Ni de acuerdo ni en desacuerdo",0.5,AG4="En desacuerdo",0)</f>
        <v>1</v>
      </c>
      <c r="BU4" s="8" cm="1">
        <f t="array" ref="BU4">_xlfn.IFS(AH4="De acuerdo",0,AH4="Ni de acuerdo ni en desacuerdo",0.5,AH4="En desacuerdo",1)</f>
        <v>0</v>
      </c>
      <c r="BV4" s="8" cm="1">
        <f t="array" ref="BV4">_xlfn.IFS(AI4="De acuerdo",0,AI4="Ni de acuerdo ni en desacuerdo",0.5,AI4="En desacuerdo",1)</f>
        <v>0.5</v>
      </c>
      <c r="BW4" s="8" cm="1">
        <f t="array" ref="BW4">_xlfn.IFS(AJ4="De acuerdo",0,AJ4="Ni de acuerdo ni en desacuerdo",0.5,AJ4="En desacuerdo",1)</f>
        <v>1</v>
      </c>
      <c r="BX4" s="8" cm="1">
        <f t="array" ref="BX4">_xlfn.IFS(AK4="De acuerdo",1,AK4="Ni de acuerdo ni en desacuerdo",0.5,AK4="En desacuerdo",0)</f>
        <v>1</v>
      </c>
      <c r="BY4" s="8" cm="1">
        <f t="array" ref="BY4">_xlfn.IFS(AL4="De acuerdo",0,AL4="Ni de acuerdo ni en desacuerdo",0.5,AL4="En desacuerdo",1)</f>
        <v>1</v>
      </c>
      <c r="BZ4" s="48"/>
    </row>
    <row r="5" spans="1:78" x14ac:dyDescent="0.2">
      <c r="A5" s="17">
        <v>118508883405</v>
      </c>
      <c r="B5" s="8" t="s">
        <v>14</v>
      </c>
      <c r="C5" s="8" t="s">
        <v>116</v>
      </c>
      <c r="D5" s="8" t="s">
        <v>86</v>
      </c>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N5" s="17">
        <v>118508883405</v>
      </c>
      <c r="AO5" s="8" t="s">
        <v>14</v>
      </c>
      <c r="AP5" s="8" cm="1">
        <f t="array" ref="AP5">_xlfn.IFS(C5="Mucho",1,C5="Más o menos",0.5,C5="Nada",0)</f>
        <v>1</v>
      </c>
      <c r="AQ5" s="8" cm="1">
        <f t="array" ref="AQ5">_xlfn.IFS(D5="Sí",0,D5="No estoy segura/seguro",0.5,D5="No",1)</f>
        <v>1</v>
      </c>
      <c r="AR5" s="8" t="e" cm="1">
        <f t="array" ref="AR5">_xlfn.IFS(E5="Sí, contamos con un área especializada",1,E5="No contamos con un área especializada",0)</f>
        <v>#N/A</v>
      </c>
      <c r="AS5" s="8" t="e" cm="1">
        <f t="array" ref="AS5">_xlfn.IFS(F5="Sí",0,F5="No sé / no estoy seguro (a)",0.5,F5="No",1)</f>
        <v>#N/A</v>
      </c>
      <c r="AT5" s="8" t="e" cm="1">
        <f t="array" ref="AT5">_xlfn.IFS(G5="Sí, creo que es necesario tener un área específica para brindar información y atender dudas",1,G5="No, creo que no es necesario ya que esa atención se puede dar directamente en la ventanilla destinada para cada trámite",0)</f>
        <v>#N/A</v>
      </c>
      <c r="AU5" s="8" t="e" cm="1">
        <f t="array" ref="AU5">_xlfn.IFS(H5="Sí",1,H5="No recuerdo",0.5,H5="No",0)</f>
        <v>#N/A</v>
      </c>
      <c r="AV5" s="8" t="e" cm="1">
        <f t="array" ref="AV5">_xlfn.IFS(I5="Sí",1,I5="No recuerdo",0.5,I5="No",0)</f>
        <v>#N/A</v>
      </c>
      <c r="AW5" s="8" t="e" cm="1">
        <f t="array" ref="AW5">_xlfn.IFS(J5="Sí",1,J5="No recuerdo",0.5,J5="No",0)</f>
        <v>#N/A</v>
      </c>
      <c r="AX5" s="8" t="e" cm="1">
        <f t="array" ref="AX5">_xlfn.IFS(K5="Sí",1,K5="No recuerdo",0.5,K5="No",0)</f>
        <v>#N/A</v>
      </c>
      <c r="AY5" s="8" t="e" cm="1">
        <f t="array" ref="AY5">_xlfn.IFS(L5="Sí",1,L5="No recuerdo",0.5,L5="No",0)</f>
        <v>#N/A</v>
      </c>
      <c r="AZ5" s="8" t="e" cm="1">
        <f t="array" ref="AZ5">_xlfn.IFS(M5="Sí",1,M5="No recuerdo",0.5,M5="No",0)</f>
        <v>#N/A</v>
      </c>
      <c r="BA5" s="8" t="e" cm="1">
        <f t="array" ref="BA5">_xlfn.IFS(N5="Sí",1,N5="No sé/ no recuerdo",0.5,N5="No",0)</f>
        <v>#N/A</v>
      </c>
      <c r="BB5" s="8" t="e" cm="1">
        <f t="array" ref="BB5">_xlfn.IFS(O5="Actualmente considero que el personal que atiende el trámite de uso de suelo necesita más capacitaciones para desarrollar sus labores de manera efectiva",0,O5="Actualmente considero que el personal que atiende el trámite de uso de suelo NO necesita más capacitaciones para desarrollar sus labores de manera efectiva",1)</f>
        <v>#N/A</v>
      </c>
      <c r="BC5" s="8" t="e" cm="1">
        <f t="array" ref="BC5">_xlfn.IFS(P5="Actualmente considero que el número de personal para atender el trámite de uso de suelo es suficiente",1,P5="Actualmente considero que el número de personal para atender el trámite de uso de suelo NO es suficiente",0)</f>
        <v>#N/A</v>
      </c>
      <c r="BD5" s="8" t="e" cm="1">
        <f t="array" ref="BD5">_xlfn.IFS(Q5="Pienso que mi desempeño es bueno",1,Q5="Pienso que mi desempeño no es ni bueno ni malo (regular)",0.5,Q5="Pienso que mi desempeño no es bueno",0)</f>
        <v>#N/A</v>
      </c>
      <c r="BE5" s="8" t="e" cm="1">
        <f t="array" ref="BE5">_xlfn.IFS(R5="Sí",1,R5="No",0)</f>
        <v>#N/A</v>
      </c>
      <c r="BF5" s="8" t="e" cm="1">
        <f t="array" ref="BF5">_xlfn.IFS(S5="Sí",1,S5="No",0)</f>
        <v>#N/A</v>
      </c>
      <c r="BG5" s="8" t="e" cm="1">
        <f t="array" ref="BG5">_xlfn.IFS(T5="Sí",1,T5="No",0)</f>
        <v>#N/A</v>
      </c>
      <c r="BH5" s="8" t="e" cm="1">
        <f t="array" ref="BH5">_xlfn.IFS(U5="Sí",1,U5="No",0)</f>
        <v>#N/A</v>
      </c>
      <c r="BI5" s="8" t="e" cm="1">
        <f t="array" ref="BI5">_xlfn.IFS(V5="Sí",0,V5="No sé / no estoy segura (o)",0.5,V5="No",1)</f>
        <v>#N/A</v>
      </c>
      <c r="BJ5" s="8" t="e" cm="1">
        <f t="array" ref="BJ5">_xlfn.IFS(W5="Sí",1,W5="No lo sé",0.5,W5="No",0)</f>
        <v>#N/A</v>
      </c>
      <c r="BK5" s="8" t="e" cm="1">
        <f t="array" ref="BK5">_xlfn.IFS(X5="Es un buen ambiente de trabajo",1,X5="No estoy segura (o)",0.5,X5="Es un mal ambiente de trabajo",0)</f>
        <v>#N/A</v>
      </c>
      <c r="BL5" s="8" t="e" cm="1">
        <f t="array" ref="BL5">_xlfn.IFS(Y5="Sí",1,Y5="No recuerdo",0.5,Y5="No",0)</f>
        <v>#N/A</v>
      </c>
      <c r="BM5" s="8" t="e" cm="1">
        <f t="array" ref="BM5">_xlfn.IFS(Z5="De acuerdo",1,Z5="Ni de acuerdo ni en desacuerdo",0.5,Z5="En desacuerdo",0)</f>
        <v>#N/A</v>
      </c>
      <c r="BN5" s="8" t="e" cm="1">
        <f t="array" ref="BN5">_xlfn.IFS(AA5="De acuerdo",0,AA5="Ni de acuerdo ni en desacuerdo",0.5,AA5="En desacuerdo",1)</f>
        <v>#N/A</v>
      </c>
      <c r="BO5" s="8" t="e" cm="1">
        <f t="array" ref="BO5">_xlfn.IFS(AB5="De acuerdo",1,AB5="Ni de acuerdo ni en desacuerdo",0.5,AB5="En desacuerdo",0)</f>
        <v>#N/A</v>
      </c>
      <c r="BP5" s="8" t="e" cm="1">
        <f t="array" ref="BP5">_xlfn.IFS(AC5="De acuerdo",1,AC5="Ni de acuerdo ni en desacuerdo",0.5,AC5="En desacuerdo",0)</f>
        <v>#N/A</v>
      </c>
      <c r="BQ5" s="8" t="e" cm="1">
        <f t="array" ref="BQ5">_xlfn.IFS(AD5="De acuerdo",0,AD5="Ni de acuerdo ni en desacuerdo",0.5,AD5="En desacuerdo",1)</f>
        <v>#N/A</v>
      </c>
      <c r="BR5" s="8" t="e" cm="1">
        <f t="array" ref="BR5">_xlfn.IFS(AE5="De acuerdo",0,AE5="Ni de acuerdo ni en desacuerdo",0.5,AE5="En desacuerdo",1)</f>
        <v>#N/A</v>
      </c>
      <c r="BS5" s="8" t="e" cm="1">
        <f t="array" ref="BS5">_xlfn.IFS(AF5="De acuerdo",1,AF5="Ni de acuerdo ni en desacuerdo",0.5,AF5="En desacuerdo",0)</f>
        <v>#N/A</v>
      </c>
      <c r="BT5" s="8" t="e" cm="1">
        <f t="array" ref="BT5">_xlfn.IFS(AG5="De acuerdo",1,AG5="Ni de acuerdo ni en desacuerdo",0.5,AG5="En desacuerdo",0)</f>
        <v>#N/A</v>
      </c>
      <c r="BU5" s="8" t="e" cm="1">
        <f t="array" ref="BU5">_xlfn.IFS(AH5="De acuerdo",0,AH5="Ni de acuerdo ni en desacuerdo",0.5,AH5="En desacuerdo",1)</f>
        <v>#N/A</v>
      </c>
      <c r="BV5" s="8" t="e" cm="1">
        <f t="array" ref="BV5">_xlfn.IFS(AI5="De acuerdo",0,AI5="Ni de acuerdo ni en desacuerdo",0.5,AI5="En desacuerdo",1)</f>
        <v>#N/A</v>
      </c>
      <c r="BW5" s="8" t="e" cm="1">
        <f t="array" ref="BW5">_xlfn.IFS(AJ5="De acuerdo",0,AJ5="Ni de acuerdo ni en desacuerdo",0.5,AJ5="En desacuerdo",1)</f>
        <v>#N/A</v>
      </c>
      <c r="BX5" s="8" t="e" cm="1">
        <f t="array" ref="BX5">_xlfn.IFS(AK5="De acuerdo",1,AK5="Ni de acuerdo ni en desacuerdo",0.5,AK5="En desacuerdo",0)</f>
        <v>#N/A</v>
      </c>
      <c r="BY5" s="8" t="e" cm="1">
        <f t="array" ref="BY5">_xlfn.IFS(AL5="De acuerdo",0,AL5="Ni de acuerdo ni en desacuerdo",0.5,AL5="En desacuerdo",1)</f>
        <v>#N/A</v>
      </c>
      <c r="BZ5" s="48"/>
    </row>
    <row r="6" spans="1:78" x14ac:dyDescent="0.2">
      <c r="A6" s="17">
        <v>118499260361</v>
      </c>
      <c r="B6" s="8" t="s">
        <v>15</v>
      </c>
      <c r="C6" s="8" t="s">
        <v>925</v>
      </c>
      <c r="D6" s="8" t="s">
        <v>851</v>
      </c>
      <c r="E6" s="8" t="s">
        <v>1246</v>
      </c>
      <c r="F6" s="8"/>
      <c r="G6" s="8" t="s">
        <v>1194</v>
      </c>
      <c r="H6" s="8" t="s">
        <v>86</v>
      </c>
      <c r="I6" s="8" t="s">
        <v>86</v>
      </c>
      <c r="J6" s="8" t="s">
        <v>86</v>
      </c>
      <c r="K6" s="8" t="s">
        <v>85</v>
      </c>
      <c r="L6" s="8" t="s">
        <v>85</v>
      </c>
      <c r="M6" s="8" t="s">
        <v>86</v>
      </c>
      <c r="N6" s="8" t="s">
        <v>1177</v>
      </c>
      <c r="O6" s="8" t="s">
        <v>1906</v>
      </c>
      <c r="P6" s="8" t="s">
        <v>1914</v>
      </c>
      <c r="Q6" s="8" t="s">
        <v>836</v>
      </c>
      <c r="R6" s="8" t="s">
        <v>86</v>
      </c>
      <c r="S6" s="8" t="s">
        <v>85</v>
      </c>
      <c r="T6" s="8" t="s">
        <v>86</v>
      </c>
      <c r="U6" s="8" t="s">
        <v>85</v>
      </c>
      <c r="V6" s="8" t="s">
        <v>86</v>
      </c>
      <c r="W6" s="8" t="s">
        <v>85</v>
      </c>
      <c r="X6" s="8" t="s">
        <v>178</v>
      </c>
      <c r="Y6" s="8" t="s">
        <v>86</v>
      </c>
      <c r="Z6" s="8" t="s">
        <v>848</v>
      </c>
      <c r="AA6" s="8" t="s">
        <v>848</v>
      </c>
      <c r="AB6" s="8" t="s">
        <v>847</v>
      </c>
      <c r="AC6" s="8" t="s">
        <v>847</v>
      </c>
      <c r="AD6" s="8" t="s">
        <v>848</v>
      </c>
      <c r="AE6" s="8" t="s">
        <v>870</v>
      </c>
      <c r="AF6" s="8" t="s">
        <v>847</v>
      </c>
      <c r="AG6" s="8" t="s">
        <v>847</v>
      </c>
      <c r="AH6" s="8" t="s">
        <v>870</v>
      </c>
      <c r="AI6" s="8" t="s">
        <v>848</v>
      </c>
      <c r="AJ6" s="8" t="s">
        <v>848</v>
      </c>
      <c r="AK6" s="8" t="s">
        <v>847</v>
      </c>
      <c r="AL6" s="8" t="s">
        <v>870</v>
      </c>
      <c r="AN6" s="17">
        <v>118499260361</v>
      </c>
      <c r="AO6" s="8" t="s">
        <v>15</v>
      </c>
      <c r="AP6" s="8" cm="1">
        <f t="array" ref="AP6">_xlfn.IFS(C6="Mucho",1,C6="Más o menos",0.5,C6="Nada",0)</f>
        <v>0.5</v>
      </c>
      <c r="AQ6" s="8" cm="1">
        <f t="array" ref="AQ6">_xlfn.IFS(D6="Sí",0,D6="No estoy segura/seguro",0.5,D6="No",1)</f>
        <v>0.5</v>
      </c>
      <c r="AR6" s="8" cm="1">
        <f t="array" ref="AR6">_xlfn.IFS(E6="Sí, contamos con un área especializada",1,E6="No contamos con un área especializada",0)</f>
        <v>0</v>
      </c>
      <c r="AS6" s="8">
        <v>0</v>
      </c>
      <c r="AT6" s="8" cm="1">
        <f t="array" ref="AT6">_xlfn.IFS(G6="Sí, creo que es necesario tener un área específica para brindar información y atender dudas",1,G6="No, creo que no es necesario ya que esa atención se puede dar directamente en la ventanilla destinada para cada trámite",0)</f>
        <v>1</v>
      </c>
      <c r="AU6" s="8" cm="1">
        <f t="array" ref="AU6">_xlfn.IFS(H6="Sí",1,H6="No recuerdo",0.5,H6="No",0)</f>
        <v>0</v>
      </c>
      <c r="AV6" s="8" cm="1">
        <f t="array" ref="AV6">_xlfn.IFS(I6="Sí",1,I6="No recuerdo",0.5,I6="No",0)</f>
        <v>0</v>
      </c>
      <c r="AW6" s="8" cm="1">
        <f t="array" ref="AW6">_xlfn.IFS(J6="Sí",1,J6="No recuerdo",0.5,J6="No",0)</f>
        <v>0</v>
      </c>
      <c r="AX6" s="8" cm="1">
        <f t="array" ref="AX6">_xlfn.IFS(K6="Sí",1,K6="No recuerdo",0.5,K6="No",0)</f>
        <v>1</v>
      </c>
      <c r="AY6" s="8" cm="1">
        <f t="array" ref="AY6">_xlfn.IFS(L6="Sí",1,L6="No recuerdo",0.5,L6="No",0)</f>
        <v>1</v>
      </c>
      <c r="AZ6" s="8" cm="1">
        <f t="array" ref="AZ6">_xlfn.IFS(M6="Sí",1,M6="No recuerdo",0.5,M6="No",0)</f>
        <v>0</v>
      </c>
      <c r="BA6" s="8" cm="1">
        <f t="array" ref="BA6">_xlfn.IFS(N6="Sí",1,N6="No sé/ no recuerdo",0.5,N6="No",0)</f>
        <v>0.5</v>
      </c>
      <c r="BB6" s="8" cm="1">
        <f t="array" ref="BB6">_xlfn.IFS(O6="Actualmente considero que el personal que atiende el trámite de uso de suelo necesita más capacitaciones para desarrollar sus labores de manera efectiva",0,O6="Actualmente considero que el personal que atiende el trámite de uso de suelo NO necesita más capacitaciones para desarrollar sus labores de manera efectiva",1)</f>
        <v>0</v>
      </c>
      <c r="BC6" s="8" cm="1">
        <f t="array" ref="BC6">_xlfn.IFS(P6="Actualmente considero que el número de personal para atender el trámite de uso de suelo es suficiente",1,P6="Actualmente considero que el número de personal para atender el trámite de uso de suelo NO es suficiente",0)</f>
        <v>1</v>
      </c>
      <c r="BD6" s="8" cm="1">
        <f t="array" ref="BD6">_xlfn.IFS(Q6="Pienso que mi desempeño es bueno",1,Q6="Pienso que mi desempeño no es ni bueno ni malo (regular)",0.5,Q6="Pienso que mi desempeño no es bueno",0)</f>
        <v>1</v>
      </c>
      <c r="BE6" s="8" cm="1">
        <f t="array" ref="BE6">_xlfn.IFS(R6="Sí",1,R6="No",0)</f>
        <v>0</v>
      </c>
      <c r="BF6" s="8" cm="1">
        <f t="array" ref="BF6">_xlfn.IFS(S6="Sí",1,S6="No",0)</f>
        <v>1</v>
      </c>
      <c r="BG6" s="8" cm="1">
        <f t="array" ref="BG6">_xlfn.IFS(T6="Sí",1,T6="No",0)</f>
        <v>0</v>
      </c>
      <c r="BH6" s="8" cm="1">
        <f t="array" ref="BH6">_xlfn.IFS(U6="Sí",1,U6="No",0)</f>
        <v>1</v>
      </c>
      <c r="BI6" s="8" cm="1">
        <f t="array" ref="BI6">_xlfn.IFS(V6="Sí",0,V6="No sé / no estoy segura (o)",0.5,V6="No",1)</f>
        <v>1</v>
      </c>
      <c r="BJ6" s="8" cm="1">
        <f t="array" ref="BJ6">_xlfn.IFS(W6="Sí",1,W6="No lo sé",0.5,W6="No",0)</f>
        <v>1</v>
      </c>
      <c r="BK6" s="8" cm="1">
        <f t="array" ref="BK6">_xlfn.IFS(X6="Es un buen ambiente de trabajo",1,X6="No estoy segura (o)",0.5,X6="Es un mal ambiente de trabajo",0)</f>
        <v>0.5</v>
      </c>
      <c r="BL6" s="8" cm="1">
        <f t="array" ref="BL6">_xlfn.IFS(Y6="Sí",1,Y6="No recuerdo",0.5,Y6="No",0)</f>
        <v>0</v>
      </c>
      <c r="BM6" s="8" cm="1">
        <f t="array" ref="BM6">_xlfn.IFS(Z6="De acuerdo",1,Z6="Ni de acuerdo ni en desacuerdo",0.5,Z6="En desacuerdo",0)</f>
        <v>0</v>
      </c>
      <c r="BN6" s="8" cm="1">
        <f t="array" ref="BN6">_xlfn.IFS(AA6="De acuerdo",0,AA6="Ni de acuerdo ni en desacuerdo",0.5,AA6="En desacuerdo",1)</f>
        <v>1</v>
      </c>
      <c r="BO6" s="8" cm="1">
        <f t="array" ref="BO6">_xlfn.IFS(AB6="De acuerdo",1,AB6="Ni de acuerdo ni en desacuerdo",0.5,AB6="En desacuerdo",0)</f>
        <v>1</v>
      </c>
      <c r="BP6" s="8" cm="1">
        <f t="array" ref="BP6">_xlfn.IFS(AC6="De acuerdo",1,AC6="Ni de acuerdo ni en desacuerdo",0.5,AC6="En desacuerdo",0)</f>
        <v>1</v>
      </c>
      <c r="BQ6" s="8" cm="1">
        <f t="array" ref="BQ6">_xlfn.IFS(AD6="De acuerdo",0,AD6="Ni de acuerdo ni en desacuerdo",0.5,AD6="En desacuerdo",1)</f>
        <v>1</v>
      </c>
      <c r="BR6" s="8" cm="1">
        <f t="array" ref="BR6">_xlfn.IFS(AE6="De acuerdo",0,AE6="Ni de acuerdo ni en desacuerdo",0.5,AE6="En desacuerdo",1)</f>
        <v>0.5</v>
      </c>
      <c r="BS6" s="8" cm="1">
        <f t="array" ref="BS6">_xlfn.IFS(AF6="De acuerdo",1,AF6="Ni de acuerdo ni en desacuerdo",0.5,AF6="En desacuerdo",0)</f>
        <v>1</v>
      </c>
      <c r="BT6" s="8" cm="1">
        <f t="array" ref="BT6">_xlfn.IFS(AG6="De acuerdo",1,AG6="Ni de acuerdo ni en desacuerdo",0.5,AG6="En desacuerdo",0)</f>
        <v>1</v>
      </c>
      <c r="BU6" s="8" cm="1">
        <f t="array" ref="BU6">_xlfn.IFS(AH6="De acuerdo",0,AH6="Ni de acuerdo ni en desacuerdo",0.5,AH6="En desacuerdo",1)</f>
        <v>0.5</v>
      </c>
      <c r="BV6" s="8" cm="1">
        <f t="array" ref="BV6">_xlfn.IFS(AI6="De acuerdo",0,AI6="Ni de acuerdo ni en desacuerdo",0.5,AI6="En desacuerdo",1)</f>
        <v>1</v>
      </c>
      <c r="BW6" s="8" cm="1">
        <f t="array" ref="BW6">_xlfn.IFS(AJ6="De acuerdo",0,AJ6="Ni de acuerdo ni en desacuerdo",0.5,AJ6="En desacuerdo",1)</f>
        <v>1</v>
      </c>
      <c r="BX6" s="8" cm="1">
        <f t="array" ref="BX6">_xlfn.IFS(AK6="De acuerdo",1,AK6="Ni de acuerdo ni en desacuerdo",0.5,AK6="En desacuerdo",0)</f>
        <v>1</v>
      </c>
      <c r="BY6" s="8" cm="1">
        <f t="array" ref="BY6">_xlfn.IFS(AL6="De acuerdo",0,AL6="Ni de acuerdo ni en desacuerdo",0.5,AL6="En desacuerdo",1)</f>
        <v>0.5</v>
      </c>
      <c r="BZ6" s="48"/>
    </row>
    <row r="7" spans="1:78" x14ac:dyDescent="0.2">
      <c r="A7" s="17">
        <v>118499266180</v>
      </c>
      <c r="B7" s="8" t="s">
        <v>267</v>
      </c>
      <c r="C7" s="8" t="s">
        <v>116</v>
      </c>
      <c r="D7" s="8" t="s">
        <v>86</v>
      </c>
      <c r="E7" s="8" t="s">
        <v>1246</v>
      </c>
      <c r="F7" s="8"/>
      <c r="G7" s="8" t="s">
        <v>1194</v>
      </c>
      <c r="H7" s="8" t="s">
        <v>86</v>
      </c>
      <c r="I7" s="8" t="s">
        <v>85</v>
      </c>
      <c r="J7" s="8" t="s">
        <v>86</v>
      </c>
      <c r="K7" s="8" t="s">
        <v>85</v>
      </c>
      <c r="L7" s="8" t="s">
        <v>86</v>
      </c>
      <c r="M7" s="8" t="s">
        <v>85</v>
      </c>
      <c r="N7" s="8" t="s">
        <v>85</v>
      </c>
      <c r="O7" s="8" t="s">
        <v>1906</v>
      </c>
      <c r="P7" s="8" t="s">
        <v>1907</v>
      </c>
      <c r="Q7" s="8" t="s">
        <v>926</v>
      </c>
      <c r="R7" s="8" t="s">
        <v>86</v>
      </c>
      <c r="S7" s="8" t="s">
        <v>86</v>
      </c>
      <c r="T7" s="8" t="s">
        <v>86</v>
      </c>
      <c r="U7" s="8" t="s">
        <v>85</v>
      </c>
      <c r="V7" s="8" t="s">
        <v>85</v>
      </c>
      <c r="W7" s="8" t="s">
        <v>86</v>
      </c>
      <c r="X7" s="8" t="s">
        <v>844</v>
      </c>
      <c r="Y7" s="8" t="s">
        <v>86</v>
      </c>
      <c r="Z7" s="8" t="s">
        <v>870</v>
      </c>
      <c r="AA7" s="8" t="s">
        <v>848</v>
      </c>
      <c r="AB7" s="8" t="s">
        <v>870</v>
      </c>
      <c r="AC7" s="8" t="s">
        <v>847</v>
      </c>
      <c r="AD7" s="8" t="s">
        <v>848</v>
      </c>
      <c r="AE7" s="8" t="s">
        <v>870</v>
      </c>
      <c r="AF7" s="8" t="s">
        <v>870</v>
      </c>
      <c r="AG7" s="8" t="s">
        <v>847</v>
      </c>
      <c r="AH7" s="8" t="s">
        <v>848</v>
      </c>
      <c r="AI7" s="8" t="s">
        <v>848</v>
      </c>
      <c r="AJ7" s="8" t="s">
        <v>848</v>
      </c>
      <c r="AK7" s="8" t="s">
        <v>847</v>
      </c>
      <c r="AL7" s="8" t="s">
        <v>847</v>
      </c>
      <c r="AN7" s="17">
        <v>118499266180</v>
      </c>
      <c r="AO7" s="8" t="s">
        <v>267</v>
      </c>
      <c r="AP7" s="8" cm="1">
        <f t="array" ref="AP7">_xlfn.IFS(C7="Mucho",1,C7="Más o menos",0.5,C7="Nada",0)</f>
        <v>1</v>
      </c>
      <c r="AQ7" s="8" cm="1">
        <f t="array" ref="AQ7">_xlfn.IFS(D7="Sí",0,D7="No estoy segura/seguro",0.5,D7="No",1)</f>
        <v>1</v>
      </c>
      <c r="AR7" s="8" cm="1">
        <f t="array" ref="AR7">_xlfn.IFS(E7="Sí, contamos con un área especializada",1,E7="No contamos con un área especializada",0)</f>
        <v>0</v>
      </c>
      <c r="AS7" s="8">
        <v>0</v>
      </c>
      <c r="AT7" s="8" cm="1">
        <f t="array" ref="AT7">_xlfn.IFS(G7="Sí, creo que es necesario tener un área específica para brindar información y atender dudas",1,G7="No, creo que no es necesario ya que esa atención se puede dar directamente en la ventanilla destinada para cada trámite",0)</f>
        <v>1</v>
      </c>
      <c r="AU7" s="8" cm="1">
        <f t="array" ref="AU7">_xlfn.IFS(H7="Sí",1,H7="No recuerdo",0.5,H7="No",0)</f>
        <v>0</v>
      </c>
      <c r="AV7" s="8" cm="1">
        <f t="array" ref="AV7">_xlfn.IFS(I7="Sí",1,I7="No recuerdo",0.5,I7="No",0)</f>
        <v>1</v>
      </c>
      <c r="AW7" s="8" cm="1">
        <f t="array" ref="AW7">_xlfn.IFS(J7="Sí",1,J7="No recuerdo",0.5,J7="No",0)</f>
        <v>0</v>
      </c>
      <c r="AX7" s="8" cm="1">
        <f t="array" ref="AX7">_xlfn.IFS(K7="Sí",1,K7="No recuerdo",0.5,K7="No",0)</f>
        <v>1</v>
      </c>
      <c r="AY7" s="8" cm="1">
        <f t="array" ref="AY7">_xlfn.IFS(L7="Sí",1,L7="No recuerdo",0.5,L7="No",0)</f>
        <v>0</v>
      </c>
      <c r="AZ7" s="8" cm="1">
        <f t="array" ref="AZ7">_xlfn.IFS(M7="Sí",1,M7="No recuerdo",0.5,M7="No",0)</f>
        <v>1</v>
      </c>
      <c r="BA7" s="8" cm="1">
        <f t="array" ref="BA7">_xlfn.IFS(N7="Sí",1,N7="No sé/ no recuerdo",0.5,N7="No",0)</f>
        <v>1</v>
      </c>
      <c r="BB7" s="8" cm="1">
        <f t="array" ref="BB7">_xlfn.IFS(O7="Actualmente considero que el personal que atiende el trámite de uso de suelo necesita más capacitaciones para desarrollar sus labores de manera efectiva",0,O7="Actualmente considero que el personal que atiende el trámite de uso de suelo NO necesita más capacitaciones para desarrollar sus labores de manera efectiva",1)</f>
        <v>0</v>
      </c>
      <c r="BC7" s="8" cm="1">
        <f t="array" ref="BC7">_xlfn.IFS(P7="Actualmente considero que el número de personal para atender el trámite de uso de suelo es suficiente",1,P7="Actualmente considero que el número de personal para atender el trámite de uso de suelo NO es suficiente",0)</f>
        <v>0</v>
      </c>
      <c r="BD7" s="8" cm="1">
        <f t="array" ref="BD7">_xlfn.IFS(Q7="Pienso que mi desempeño es bueno",1,Q7="Pienso que mi desempeño no es ni bueno ni malo (regular)",0.5,Q7="Pienso que mi desempeño no es bueno",0)</f>
        <v>0.5</v>
      </c>
      <c r="BE7" s="8" cm="1">
        <f t="array" ref="BE7">_xlfn.IFS(R7="Sí",1,R7="No",0)</f>
        <v>0</v>
      </c>
      <c r="BF7" s="8" cm="1">
        <f t="array" ref="BF7">_xlfn.IFS(S7="Sí",1,S7="No",0)</f>
        <v>0</v>
      </c>
      <c r="BG7" s="8" cm="1">
        <f t="array" ref="BG7">_xlfn.IFS(T7="Sí",1,T7="No",0)</f>
        <v>0</v>
      </c>
      <c r="BH7" s="8" cm="1">
        <f t="array" ref="BH7">_xlfn.IFS(U7="Sí",1,U7="No",0)</f>
        <v>1</v>
      </c>
      <c r="BI7" s="8" cm="1">
        <f t="array" ref="BI7">_xlfn.IFS(V7="Sí",0,V7="No sé / no estoy segura (o)",0.5,V7="No",1)</f>
        <v>0</v>
      </c>
      <c r="BJ7" s="8" cm="1">
        <f t="array" ref="BJ7">_xlfn.IFS(W7="Sí",1,W7="No lo sé",0.5,W7="No",0)</f>
        <v>0</v>
      </c>
      <c r="BK7" s="8" cm="1">
        <f t="array" ref="BK7">_xlfn.IFS(X7="Es un buen ambiente de trabajo",1,X7="No estoy segura (o)",0.5,X7="Es un mal ambiente de trabajo",0)</f>
        <v>1</v>
      </c>
      <c r="BL7" s="8" cm="1">
        <f t="array" ref="BL7">_xlfn.IFS(Y7="Sí",1,Y7="No recuerdo",0.5,Y7="No",0)</f>
        <v>0</v>
      </c>
      <c r="BM7" s="8" cm="1">
        <f t="array" ref="BM7">_xlfn.IFS(Z7="De acuerdo",1,Z7="Ni de acuerdo ni en desacuerdo",0.5,Z7="En desacuerdo",0)</f>
        <v>0.5</v>
      </c>
      <c r="BN7" s="8" cm="1">
        <f t="array" ref="BN7">_xlfn.IFS(AA7="De acuerdo",0,AA7="Ni de acuerdo ni en desacuerdo",0.5,AA7="En desacuerdo",1)</f>
        <v>1</v>
      </c>
      <c r="BO7" s="8" cm="1">
        <f t="array" ref="BO7">_xlfn.IFS(AB7="De acuerdo",1,AB7="Ni de acuerdo ni en desacuerdo",0.5,AB7="En desacuerdo",0)</f>
        <v>0.5</v>
      </c>
      <c r="BP7" s="8" cm="1">
        <f t="array" ref="BP7">_xlfn.IFS(AC7="De acuerdo",1,AC7="Ni de acuerdo ni en desacuerdo",0.5,AC7="En desacuerdo",0)</f>
        <v>1</v>
      </c>
      <c r="BQ7" s="8" cm="1">
        <f t="array" ref="BQ7">_xlfn.IFS(AD7="De acuerdo",0,AD7="Ni de acuerdo ni en desacuerdo",0.5,AD7="En desacuerdo",1)</f>
        <v>1</v>
      </c>
      <c r="BR7" s="8" cm="1">
        <f t="array" ref="BR7">_xlfn.IFS(AE7="De acuerdo",0,AE7="Ni de acuerdo ni en desacuerdo",0.5,AE7="En desacuerdo",1)</f>
        <v>0.5</v>
      </c>
      <c r="BS7" s="8" cm="1">
        <f t="array" ref="BS7">_xlfn.IFS(AF7="De acuerdo",1,AF7="Ni de acuerdo ni en desacuerdo",0.5,AF7="En desacuerdo",0)</f>
        <v>0.5</v>
      </c>
      <c r="BT7" s="8" cm="1">
        <f t="array" ref="BT7">_xlfn.IFS(AG7="De acuerdo",1,AG7="Ni de acuerdo ni en desacuerdo",0.5,AG7="En desacuerdo",0)</f>
        <v>1</v>
      </c>
      <c r="BU7" s="8" cm="1">
        <f t="array" ref="BU7">_xlfn.IFS(AH7="De acuerdo",0,AH7="Ni de acuerdo ni en desacuerdo",0.5,AH7="En desacuerdo",1)</f>
        <v>1</v>
      </c>
      <c r="BV7" s="8" cm="1">
        <f t="array" ref="BV7">_xlfn.IFS(AI7="De acuerdo",0,AI7="Ni de acuerdo ni en desacuerdo",0.5,AI7="En desacuerdo",1)</f>
        <v>1</v>
      </c>
      <c r="BW7" s="8" cm="1">
        <f t="array" ref="BW7">_xlfn.IFS(AJ7="De acuerdo",0,AJ7="Ni de acuerdo ni en desacuerdo",0.5,AJ7="En desacuerdo",1)</f>
        <v>1</v>
      </c>
      <c r="BX7" s="8" cm="1">
        <f t="array" ref="BX7">_xlfn.IFS(AK7="De acuerdo",1,AK7="Ni de acuerdo ni en desacuerdo",0.5,AK7="En desacuerdo",0)</f>
        <v>1</v>
      </c>
      <c r="BY7" s="8" cm="1">
        <f t="array" ref="BY7">_xlfn.IFS(AL7="De acuerdo",0,AL7="Ni de acuerdo ni en desacuerdo",0.5,AL7="En desacuerdo",1)</f>
        <v>0</v>
      </c>
      <c r="BZ7" s="48"/>
    </row>
    <row r="8" spans="1:78" x14ac:dyDescent="0.2">
      <c r="A8" s="17">
        <v>118498728692</v>
      </c>
      <c r="B8" s="8" t="s">
        <v>10</v>
      </c>
      <c r="C8" s="8" t="s">
        <v>116</v>
      </c>
      <c r="D8" s="8" t="s">
        <v>86</v>
      </c>
      <c r="E8" s="8" t="s">
        <v>1174</v>
      </c>
      <c r="F8" s="8" t="s">
        <v>85</v>
      </c>
      <c r="G8" s="8" t="s">
        <v>1176</v>
      </c>
      <c r="H8" s="8" t="s">
        <v>86</v>
      </c>
      <c r="I8" s="8" t="s">
        <v>86</v>
      </c>
      <c r="J8" s="8" t="s">
        <v>86</v>
      </c>
      <c r="K8" s="8" t="s">
        <v>163</v>
      </c>
      <c r="L8" s="8" t="s">
        <v>85</v>
      </c>
      <c r="M8" s="8" t="s">
        <v>163</v>
      </c>
      <c r="N8" s="8" t="s">
        <v>1177</v>
      </c>
      <c r="O8" s="8" t="s">
        <v>1906</v>
      </c>
      <c r="P8" s="8" t="s">
        <v>1907</v>
      </c>
      <c r="Q8" s="8" t="s">
        <v>836</v>
      </c>
      <c r="R8" s="8" t="s">
        <v>85</v>
      </c>
      <c r="S8" s="8" t="s">
        <v>85</v>
      </c>
      <c r="T8" s="8" t="s">
        <v>86</v>
      </c>
      <c r="U8" s="8" t="s">
        <v>85</v>
      </c>
      <c r="V8" s="8" t="s">
        <v>85</v>
      </c>
      <c r="W8" s="8" t="s">
        <v>85</v>
      </c>
      <c r="X8" s="8" t="s">
        <v>844</v>
      </c>
      <c r="Y8" s="8" t="s">
        <v>85</v>
      </c>
      <c r="Z8" s="8" t="s">
        <v>847</v>
      </c>
      <c r="AA8" s="8" t="s">
        <v>870</v>
      </c>
      <c r="AB8" s="8" t="s">
        <v>847</v>
      </c>
      <c r="AC8" s="8" t="s">
        <v>847</v>
      </c>
      <c r="AD8" s="8" t="s">
        <v>848</v>
      </c>
      <c r="AE8" s="8" t="s">
        <v>870</v>
      </c>
      <c r="AF8" s="8" t="s">
        <v>847</v>
      </c>
      <c r="AG8" s="8" t="s">
        <v>847</v>
      </c>
      <c r="AH8" s="8" t="s">
        <v>870</v>
      </c>
      <c r="AI8" s="8" t="s">
        <v>848</v>
      </c>
      <c r="AJ8" s="8" t="s">
        <v>870</v>
      </c>
      <c r="AK8" s="8" t="s">
        <v>847</v>
      </c>
      <c r="AL8" s="8" t="s">
        <v>848</v>
      </c>
      <c r="AM8" s="83"/>
      <c r="AN8" s="17">
        <v>118498728692</v>
      </c>
      <c r="AO8" s="8" t="s">
        <v>10</v>
      </c>
      <c r="AP8" s="8" cm="1">
        <f t="array" ref="AP8">_xlfn.IFS(C8="Mucho",1,C8="Más o menos",0.5,C8="Nada",0)</f>
        <v>1</v>
      </c>
      <c r="AQ8" s="8" cm="1">
        <f t="array" ref="AQ8">_xlfn.IFS(D8="Sí",0,D8="No estoy segura/seguro",0.5,D8="No",1)</f>
        <v>1</v>
      </c>
      <c r="AR8" s="8" cm="1">
        <f t="array" ref="AR8">_xlfn.IFS(E8="Sí, contamos con un área especializada",1,E8="No contamos con un área especializada",0)</f>
        <v>1</v>
      </c>
      <c r="AS8" s="8" cm="1">
        <f t="array" ref="AS8">_xlfn.IFS(F8="Sí",0,F8="No sé / no estoy seguro (a)",0.5,F8="No",1)</f>
        <v>0</v>
      </c>
      <c r="AT8" s="8" cm="1">
        <f t="array" ref="AT8">_xlfn.IFS(G8="Sí, creo que es necesario tener un área específica para brindar información y atender dudas",1,G8="No, creo que no es necesario ya que esa atención se puede dar directamente en la ventanilla destinada para cada trámite",0)</f>
        <v>0</v>
      </c>
      <c r="AU8" s="8" cm="1">
        <f t="array" ref="AU8">_xlfn.IFS(H8="Sí",1,H8="No recuerdo",0.5,H8="No",0)</f>
        <v>0</v>
      </c>
      <c r="AV8" s="8" cm="1">
        <f t="array" ref="AV8">_xlfn.IFS(I8="Sí",1,I8="No recuerdo",0.5,I8="No",0)</f>
        <v>0</v>
      </c>
      <c r="AW8" s="8" cm="1">
        <f t="array" ref="AW8">_xlfn.IFS(J8="Sí",1,J8="No recuerdo",0.5,J8="No",0)</f>
        <v>0</v>
      </c>
      <c r="AX8" s="8" cm="1">
        <f t="array" ref="AX8">_xlfn.IFS(K8="Sí",1,K8="No recuerdo",0.5,K8="No",0)</f>
        <v>0.5</v>
      </c>
      <c r="AY8" s="8" cm="1">
        <f t="array" ref="AY8">_xlfn.IFS(L8="Sí",1,L8="No recuerdo",0.5,L8="No",0)</f>
        <v>1</v>
      </c>
      <c r="AZ8" s="8" cm="1">
        <f t="array" ref="AZ8">_xlfn.IFS(M8="Sí",1,M8="No recuerdo",0.5,M8="No",0)</f>
        <v>0.5</v>
      </c>
      <c r="BA8" s="8" cm="1">
        <f t="array" ref="BA8">_xlfn.IFS(N8="Sí",1,N8="No sé/ no recuerdo",0.5,N8="No",0)</f>
        <v>0.5</v>
      </c>
      <c r="BB8" s="8" cm="1">
        <f t="array" ref="BB8">_xlfn.IFS(O8="Actualmente considero que el personal que atiende el trámite de uso de suelo necesita más capacitaciones para desarrollar sus labores de manera efectiva",0,O8="Actualmente considero que el personal que atiende el trámite de uso de suelo NO necesita más capacitaciones para desarrollar sus labores de manera efectiva",1)</f>
        <v>0</v>
      </c>
      <c r="BC8" s="8" cm="1">
        <f t="array" ref="BC8">_xlfn.IFS(P8="Actualmente considero que el número de personal para atender el trámite de uso de suelo es suficiente",1,P8="Actualmente considero que el número de personal para atender el trámite de uso de suelo NO es suficiente",0)</f>
        <v>0</v>
      </c>
      <c r="BD8" s="8" cm="1">
        <f t="array" ref="BD8">_xlfn.IFS(Q8="Pienso que mi desempeño es bueno",1,Q8="Pienso que mi desempeño no es ni bueno ni malo (regular)",0.5,Q8="Pienso que mi desempeño no es bueno",0)</f>
        <v>1</v>
      </c>
      <c r="BE8" s="8" cm="1">
        <f t="array" ref="BE8">_xlfn.IFS(R8="Sí",1,R8="No",0)</f>
        <v>1</v>
      </c>
      <c r="BF8" s="8" cm="1">
        <f t="array" ref="BF8">_xlfn.IFS(S8="Sí",1,S8="No",0)</f>
        <v>1</v>
      </c>
      <c r="BG8" s="8" cm="1">
        <f t="array" ref="BG8">_xlfn.IFS(T8="Sí",1,T8="No",0)</f>
        <v>0</v>
      </c>
      <c r="BH8" s="8" cm="1">
        <f t="array" ref="BH8">_xlfn.IFS(U8="Sí",1,U8="No",0)</f>
        <v>1</v>
      </c>
      <c r="BI8" s="8" cm="1">
        <f t="array" ref="BI8">_xlfn.IFS(V8="Sí",0,V8="No sé / no estoy segura (o)",0.5,V8="No",1)</f>
        <v>0</v>
      </c>
      <c r="BJ8" s="8" cm="1">
        <f t="array" ref="BJ8">_xlfn.IFS(W8="Sí",1,W8="No lo sé",0.5,W8="No",0)</f>
        <v>1</v>
      </c>
      <c r="BK8" s="8" cm="1">
        <f t="array" ref="BK8">_xlfn.IFS(X8="Es un buen ambiente de trabajo",1,X8="No estoy segura (o)",0.5,X8="Es un mal ambiente de trabajo",0)</f>
        <v>1</v>
      </c>
      <c r="BL8" s="8" cm="1">
        <f t="array" ref="BL8">_xlfn.IFS(Y8="Sí",1,Y8="No recuerdo",0.5,Y8="No",0)</f>
        <v>1</v>
      </c>
      <c r="BM8" s="8" cm="1">
        <f t="array" ref="BM8">_xlfn.IFS(Z8="De acuerdo",1,Z8="Ni de acuerdo ni en desacuerdo",0.5,Z8="En desacuerdo",0)</f>
        <v>1</v>
      </c>
      <c r="BN8" s="8" cm="1">
        <f t="array" ref="BN8">_xlfn.IFS(AA8="De acuerdo",0,AA8="Ni de acuerdo ni en desacuerdo",0.5,AA8="En desacuerdo",1)</f>
        <v>0.5</v>
      </c>
      <c r="BO8" s="8" cm="1">
        <f t="array" ref="BO8">_xlfn.IFS(AB8="De acuerdo",1,AB8="Ni de acuerdo ni en desacuerdo",0.5,AB8="En desacuerdo",0)</f>
        <v>1</v>
      </c>
      <c r="BP8" s="8" cm="1">
        <f t="array" ref="BP8">_xlfn.IFS(AC8="De acuerdo",1,AC8="Ni de acuerdo ni en desacuerdo",0.5,AC8="En desacuerdo",0)</f>
        <v>1</v>
      </c>
      <c r="BQ8" s="8" cm="1">
        <f t="array" ref="BQ8">_xlfn.IFS(AD8="De acuerdo",0,AD8="Ni de acuerdo ni en desacuerdo",0.5,AD8="En desacuerdo",1)</f>
        <v>1</v>
      </c>
      <c r="BR8" s="8" cm="1">
        <f t="array" ref="BR8">_xlfn.IFS(AE8="De acuerdo",0,AE8="Ni de acuerdo ni en desacuerdo",0.5,AE8="En desacuerdo",1)</f>
        <v>0.5</v>
      </c>
      <c r="BS8" s="8" cm="1">
        <f t="array" ref="BS8">_xlfn.IFS(AF8="De acuerdo",1,AF8="Ni de acuerdo ni en desacuerdo",0.5,AF8="En desacuerdo",0)</f>
        <v>1</v>
      </c>
      <c r="BT8" s="8" cm="1">
        <f t="array" ref="BT8">_xlfn.IFS(AG8="De acuerdo",1,AG8="Ni de acuerdo ni en desacuerdo",0.5,AG8="En desacuerdo",0)</f>
        <v>1</v>
      </c>
      <c r="BU8" s="8" cm="1">
        <f t="array" ref="BU8">_xlfn.IFS(AH8="De acuerdo",0,AH8="Ni de acuerdo ni en desacuerdo",0.5,AH8="En desacuerdo",1)</f>
        <v>0.5</v>
      </c>
      <c r="BV8" s="8" cm="1">
        <f t="array" ref="BV8">_xlfn.IFS(AI8="De acuerdo",0,AI8="Ni de acuerdo ni en desacuerdo",0.5,AI8="En desacuerdo",1)</f>
        <v>1</v>
      </c>
      <c r="BW8" s="8" cm="1">
        <f t="array" ref="BW8">_xlfn.IFS(AJ8="De acuerdo",0,AJ8="Ni de acuerdo ni en desacuerdo",0.5,AJ8="En desacuerdo",1)</f>
        <v>0.5</v>
      </c>
      <c r="BX8" s="8" cm="1">
        <f t="array" ref="BX8">_xlfn.IFS(AK8="De acuerdo",1,AK8="Ni de acuerdo ni en desacuerdo",0.5,AK8="En desacuerdo",0)</f>
        <v>1</v>
      </c>
      <c r="BY8" s="8" cm="1">
        <f t="array" ref="BY8">_xlfn.IFS(AL8="De acuerdo",0,AL8="Ni de acuerdo ni en desacuerdo",0.5,AL8="En desacuerdo",1)</f>
        <v>1</v>
      </c>
      <c r="BZ8" s="48"/>
    </row>
    <row r="9" spans="1:78" x14ac:dyDescent="0.2">
      <c r="A9" s="17">
        <v>118498574203</v>
      </c>
      <c r="B9" s="8" t="s">
        <v>10</v>
      </c>
      <c r="C9" s="8" t="s">
        <v>116</v>
      </c>
      <c r="D9" s="8" t="s">
        <v>86</v>
      </c>
      <c r="E9" s="8" t="s">
        <v>1174</v>
      </c>
      <c r="F9" s="8" t="s">
        <v>1217</v>
      </c>
      <c r="G9" s="8" t="s">
        <v>1194</v>
      </c>
      <c r="H9" s="8" t="s">
        <v>85</v>
      </c>
      <c r="I9" s="8" t="s">
        <v>85</v>
      </c>
      <c r="J9" s="8" t="s">
        <v>163</v>
      </c>
      <c r="K9" s="8" t="s">
        <v>85</v>
      </c>
      <c r="L9" s="8" t="s">
        <v>163</v>
      </c>
      <c r="M9" s="8" t="s">
        <v>85</v>
      </c>
      <c r="N9" s="8" t="s">
        <v>85</v>
      </c>
      <c r="O9" s="8" t="s">
        <v>1932</v>
      </c>
      <c r="P9" s="8" t="s">
        <v>1914</v>
      </c>
      <c r="Q9" s="8" t="s">
        <v>836</v>
      </c>
      <c r="R9" s="8" t="s">
        <v>85</v>
      </c>
      <c r="S9" s="8" t="s">
        <v>85</v>
      </c>
      <c r="T9" s="8" t="s">
        <v>85</v>
      </c>
      <c r="U9" s="8" t="s">
        <v>85</v>
      </c>
      <c r="V9" s="8" t="s">
        <v>85</v>
      </c>
      <c r="W9" s="8" t="s">
        <v>1700</v>
      </c>
      <c r="X9" s="8" t="s">
        <v>844</v>
      </c>
      <c r="Y9" s="8" t="s">
        <v>163</v>
      </c>
      <c r="Z9" s="8" t="s">
        <v>847</v>
      </c>
      <c r="AA9" s="8" t="s">
        <v>848</v>
      </c>
      <c r="AB9" s="8" t="s">
        <v>847</v>
      </c>
      <c r="AC9" s="8" t="s">
        <v>847</v>
      </c>
      <c r="AD9" s="8" t="s">
        <v>848</v>
      </c>
      <c r="AE9" s="8" t="s">
        <v>848</v>
      </c>
      <c r="AF9" s="8" t="s">
        <v>847</v>
      </c>
      <c r="AG9" s="8" t="s">
        <v>847</v>
      </c>
      <c r="AH9" s="8" t="s">
        <v>847</v>
      </c>
      <c r="AI9" s="8" t="s">
        <v>870</v>
      </c>
      <c r="AJ9" s="8" t="s">
        <v>870</v>
      </c>
      <c r="AK9" s="8" t="s">
        <v>847</v>
      </c>
      <c r="AL9" s="8" t="s">
        <v>848</v>
      </c>
      <c r="AN9" s="17">
        <v>118498574203</v>
      </c>
      <c r="AO9" s="8" t="s">
        <v>10</v>
      </c>
      <c r="AP9" s="8" cm="1">
        <f t="array" ref="AP9">_xlfn.IFS(C9="Mucho",1,C9="Más o menos",0.5,C9="Nada",0)</f>
        <v>1</v>
      </c>
      <c r="AQ9" s="8" cm="1">
        <f t="array" ref="AQ9">_xlfn.IFS(D9="Sí",0,D9="No estoy segura/seguro",0.5,D9="No",1)</f>
        <v>1</v>
      </c>
      <c r="AR9" s="8" cm="1">
        <f t="array" ref="AR9">_xlfn.IFS(E9="Sí, contamos con un área especializada",1,E9="No contamos con un área especializada",0)</f>
        <v>1</v>
      </c>
      <c r="AS9" s="8" cm="1">
        <f t="array" ref="AS9">_xlfn.IFS(F9="Sí",0,F9="No sé / no estoy seguro (a)",0.5,F9="No",1)</f>
        <v>0.5</v>
      </c>
      <c r="AT9" s="8" cm="1">
        <f t="array" ref="AT9">_xlfn.IFS(G9="Sí, creo que es necesario tener un área específica para brindar información y atender dudas",1,G9="No, creo que no es necesario ya que esa atención se puede dar directamente en la ventanilla destinada para cada trámite",0)</f>
        <v>1</v>
      </c>
      <c r="AU9" s="8" cm="1">
        <f t="array" ref="AU9">_xlfn.IFS(H9="Sí",1,H9="No recuerdo",0.5,H9="No",0)</f>
        <v>1</v>
      </c>
      <c r="AV9" s="8" cm="1">
        <f t="array" ref="AV9">_xlfn.IFS(I9="Sí",1,I9="No recuerdo",0.5,I9="No",0)</f>
        <v>1</v>
      </c>
      <c r="AW9" s="8" cm="1">
        <f t="array" ref="AW9">_xlfn.IFS(J9="Sí",1,J9="No recuerdo",0.5,J9="No",0)</f>
        <v>0.5</v>
      </c>
      <c r="AX9" s="8" cm="1">
        <f t="array" ref="AX9">_xlfn.IFS(K9="Sí",1,K9="No recuerdo",0.5,K9="No",0)</f>
        <v>1</v>
      </c>
      <c r="AY9" s="8" cm="1">
        <f t="array" ref="AY9">_xlfn.IFS(L9="Sí",1,L9="No recuerdo",0.5,L9="No",0)</f>
        <v>0.5</v>
      </c>
      <c r="AZ9" s="8" cm="1">
        <f t="array" ref="AZ9">_xlfn.IFS(M9="Sí",1,M9="No recuerdo",0.5,M9="No",0)</f>
        <v>1</v>
      </c>
      <c r="BA9" s="8" cm="1">
        <f t="array" ref="BA9">_xlfn.IFS(N9="Sí",1,N9="No sé/ no recuerdo",0.5,N9="No",0)</f>
        <v>1</v>
      </c>
      <c r="BB9" s="8" cm="1">
        <f t="array" ref="BB9">_xlfn.IFS(O9="Actualmente considero que el personal que atiende el trámite de uso de suelo necesita más capacitaciones para desarrollar sus labores de manera efectiva",0,O9="Actualmente considero que el personal que atiende el trámite de uso de suelo NO necesita más capacitaciones para desarrollar sus labores de manera efectiva",1)</f>
        <v>1</v>
      </c>
      <c r="BC9" s="8" cm="1">
        <f t="array" ref="BC9">_xlfn.IFS(P9="Actualmente considero que el número de personal para atender el trámite de uso de suelo es suficiente",1,P9="Actualmente considero que el número de personal para atender el trámite de uso de suelo NO es suficiente",0)</f>
        <v>1</v>
      </c>
      <c r="BD9" s="8" cm="1">
        <f t="array" ref="BD9">_xlfn.IFS(Q9="Pienso que mi desempeño es bueno",1,Q9="Pienso que mi desempeño no es ni bueno ni malo (regular)",0.5,Q9="Pienso que mi desempeño no es bueno",0)</f>
        <v>1</v>
      </c>
      <c r="BE9" s="8" cm="1">
        <f t="array" ref="BE9">_xlfn.IFS(R9="Sí",1,R9="No",0)</f>
        <v>1</v>
      </c>
      <c r="BF9" s="8" cm="1">
        <f t="array" ref="BF9">_xlfn.IFS(S9="Sí",1,S9="No",0)</f>
        <v>1</v>
      </c>
      <c r="BG9" s="8" cm="1">
        <f t="array" ref="BG9">_xlfn.IFS(T9="Sí",1,T9="No",0)</f>
        <v>1</v>
      </c>
      <c r="BH9" s="8" cm="1">
        <f t="array" ref="BH9">_xlfn.IFS(U9="Sí",1,U9="No",0)</f>
        <v>1</v>
      </c>
      <c r="BI9" s="8" cm="1">
        <f t="array" ref="BI9">_xlfn.IFS(V9="Sí",0,V9="No sé / no estoy segura (o)",0.5,V9="No",1)</f>
        <v>0</v>
      </c>
      <c r="BJ9" s="8" cm="1">
        <f t="array" ref="BJ9">_xlfn.IFS(W9="Sí",1,W9="No lo sé",0.5,W9="No",0)</f>
        <v>0.5</v>
      </c>
      <c r="BK9" s="8" cm="1">
        <f t="array" ref="BK9">_xlfn.IFS(X9="Es un buen ambiente de trabajo",1,X9="No estoy segura (o)",0.5,X9="Es un mal ambiente de trabajo",0)</f>
        <v>1</v>
      </c>
      <c r="BL9" s="8" cm="1">
        <f t="array" ref="BL9">_xlfn.IFS(Y9="Sí",1,Y9="No recuerdo",0.5,Y9="No",0)</f>
        <v>0.5</v>
      </c>
      <c r="BM9" s="8" cm="1">
        <f t="array" ref="BM9">_xlfn.IFS(Z9="De acuerdo",1,Z9="Ni de acuerdo ni en desacuerdo",0.5,Z9="En desacuerdo",0)</f>
        <v>1</v>
      </c>
      <c r="BN9" s="8" cm="1">
        <f t="array" ref="BN9">_xlfn.IFS(AA9="De acuerdo",0,AA9="Ni de acuerdo ni en desacuerdo",0.5,AA9="En desacuerdo",1)</f>
        <v>1</v>
      </c>
      <c r="BO9" s="8" cm="1">
        <f t="array" ref="BO9">_xlfn.IFS(AB9="De acuerdo",1,AB9="Ni de acuerdo ni en desacuerdo",0.5,AB9="En desacuerdo",0)</f>
        <v>1</v>
      </c>
      <c r="BP9" s="8" cm="1">
        <f t="array" ref="BP9">_xlfn.IFS(AC9="De acuerdo",1,AC9="Ni de acuerdo ni en desacuerdo",0.5,AC9="En desacuerdo",0)</f>
        <v>1</v>
      </c>
      <c r="BQ9" s="8" cm="1">
        <f t="array" ref="BQ9">_xlfn.IFS(AD9="De acuerdo",0,AD9="Ni de acuerdo ni en desacuerdo",0.5,AD9="En desacuerdo",1)</f>
        <v>1</v>
      </c>
      <c r="BR9" s="8" cm="1">
        <f t="array" ref="BR9">_xlfn.IFS(AE9="De acuerdo",0,AE9="Ni de acuerdo ni en desacuerdo",0.5,AE9="En desacuerdo",1)</f>
        <v>1</v>
      </c>
      <c r="BS9" s="8" cm="1">
        <f t="array" ref="BS9">_xlfn.IFS(AF9="De acuerdo",1,AF9="Ni de acuerdo ni en desacuerdo",0.5,AF9="En desacuerdo",0)</f>
        <v>1</v>
      </c>
      <c r="BT9" s="8" cm="1">
        <f t="array" ref="BT9">_xlfn.IFS(AG9="De acuerdo",1,AG9="Ni de acuerdo ni en desacuerdo",0.5,AG9="En desacuerdo",0)</f>
        <v>1</v>
      </c>
      <c r="BU9" s="8" cm="1">
        <f t="array" ref="BU9">_xlfn.IFS(AH9="De acuerdo",0,AH9="Ni de acuerdo ni en desacuerdo",0.5,AH9="En desacuerdo",1)</f>
        <v>0</v>
      </c>
      <c r="BV9" s="8" cm="1">
        <f t="array" ref="BV9">_xlfn.IFS(AI9="De acuerdo",0,AI9="Ni de acuerdo ni en desacuerdo",0.5,AI9="En desacuerdo",1)</f>
        <v>0.5</v>
      </c>
      <c r="BW9" s="8" cm="1">
        <f t="array" ref="BW9">_xlfn.IFS(AJ9="De acuerdo",0,AJ9="Ni de acuerdo ni en desacuerdo",0.5,AJ9="En desacuerdo",1)</f>
        <v>0.5</v>
      </c>
      <c r="BX9" s="8" cm="1">
        <f t="array" ref="BX9">_xlfn.IFS(AK9="De acuerdo",1,AK9="Ni de acuerdo ni en desacuerdo",0.5,AK9="En desacuerdo",0)</f>
        <v>1</v>
      </c>
      <c r="BY9" s="8" cm="1">
        <f t="array" ref="BY9">_xlfn.IFS(AL9="De acuerdo",0,AL9="Ni de acuerdo ni en desacuerdo",0.5,AL9="En desacuerdo",1)</f>
        <v>1</v>
      </c>
      <c r="BZ9" s="48"/>
    </row>
    <row r="10" spans="1:78" x14ac:dyDescent="0.2">
      <c r="A10" s="17">
        <v>118498000176</v>
      </c>
      <c r="B10" s="8" t="s">
        <v>10</v>
      </c>
      <c r="C10" s="8" t="s">
        <v>116</v>
      </c>
      <c r="D10" s="8" t="s">
        <v>85</v>
      </c>
      <c r="E10" s="8" t="s">
        <v>1246</v>
      </c>
      <c r="F10" s="8"/>
      <c r="G10" s="8" t="s">
        <v>1194</v>
      </c>
      <c r="H10" s="8" t="s">
        <v>86</v>
      </c>
      <c r="I10" s="8" t="s">
        <v>86</v>
      </c>
      <c r="J10" s="8" t="s">
        <v>85</v>
      </c>
      <c r="K10" s="8" t="s">
        <v>163</v>
      </c>
      <c r="L10" s="8" t="s">
        <v>86</v>
      </c>
      <c r="M10" s="8" t="s">
        <v>86</v>
      </c>
      <c r="N10" s="8" t="s">
        <v>1177</v>
      </c>
      <c r="O10" s="8" t="s">
        <v>1906</v>
      </c>
      <c r="P10" s="8" t="s">
        <v>1907</v>
      </c>
      <c r="Q10" s="8" t="s">
        <v>836</v>
      </c>
      <c r="R10" s="8" t="s">
        <v>86</v>
      </c>
      <c r="S10" s="8" t="s">
        <v>86</v>
      </c>
      <c r="T10" s="8" t="s">
        <v>85</v>
      </c>
      <c r="U10" s="8" t="s">
        <v>85</v>
      </c>
      <c r="V10" s="8" t="s">
        <v>85</v>
      </c>
      <c r="W10" s="8" t="s">
        <v>85</v>
      </c>
      <c r="X10" s="8" t="s">
        <v>178</v>
      </c>
      <c r="Y10" s="8" t="s">
        <v>163</v>
      </c>
      <c r="Z10" s="8" t="s">
        <v>847</v>
      </c>
      <c r="AA10" s="8" t="s">
        <v>848</v>
      </c>
      <c r="AB10" s="8" t="s">
        <v>847</v>
      </c>
      <c r="AC10" s="8" t="s">
        <v>847</v>
      </c>
      <c r="AD10" s="8" t="s">
        <v>848</v>
      </c>
      <c r="AE10" s="8" t="s">
        <v>848</v>
      </c>
      <c r="AF10" s="8" t="s">
        <v>847</v>
      </c>
      <c r="AG10" s="8" t="s">
        <v>847</v>
      </c>
      <c r="AH10" s="8" t="s">
        <v>848</v>
      </c>
      <c r="AI10" s="8" t="s">
        <v>848</v>
      </c>
      <c r="AJ10" s="8" t="s">
        <v>848</v>
      </c>
      <c r="AK10" s="8" t="s">
        <v>847</v>
      </c>
      <c r="AL10" s="8" t="s">
        <v>848</v>
      </c>
      <c r="AN10" s="17">
        <v>118498000176</v>
      </c>
      <c r="AO10" s="8" t="s">
        <v>10</v>
      </c>
      <c r="AP10" s="8" cm="1">
        <f t="array" ref="AP10">_xlfn.IFS(C10="Mucho",1,C10="Más o menos",0.5,C10="Nada",0)</f>
        <v>1</v>
      </c>
      <c r="AQ10" s="8" cm="1">
        <f t="array" ref="AQ10">_xlfn.IFS(D10="Sí",0,D10="No estoy segura/seguro",0.5,D10="No",1)</f>
        <v>0</v>
      </c>
      <c r="AR10" s="8" cm="1">
        <f t="array" ref="AR10">_xlfn.IFS(E10="Sí, contamos con un área especializada",1,E10="No contamos con un área especializada",0)</f>
        <v>0</v>
      </c>
      <c r="AS10" s="8">
        <v>0</v>
      </c>
      <c r="AT10" s="8" cm="1">
        <f t="array" ref="AT10">_xlfn.IFS(G10="Sí, creo que es necesario tener un área específica para brindar información y atender dudas",1,G10="No, creo que no es necesario ya que esa atención se puede dar directamente en la ventanilla destinada para cada trámite",0)</f>
        <v>1</v>
      </c>
      <c r="AU10" s="8" cm="1">
        <f t="array" ref="AU10">_xlfn.IFS(H10="Sí",1,H10="No recuerdo",0.5,H10="No",0)</f>
        <v>0</v>
      </c>
      <c r="AV10" s="8" cm="1">
        <f t="array" ref="AV10">_xlfn.IFS(I10="Sí",1,I10="No recuerdo",0.5,I10="No",0)</f>
        <v>0</v>
      </c>
      <c r="AW10" s="8" cm="1">
        <f t="array" ref="AW10">_xlfn.IFS(J10="Sí",1,J10="No recuerdo",0.5,J10="No",0)</f>
        <v>1</v>
      </c>
      <c r="AX10" s="8" cm="1">
        <f t="array" ref="AX10">_xlfn.IFS(K10="Sí",1,K10="No recuerdo",0.5,K10="No",0)</f>
        <v>0.5</v>
      </c>
      <c r="AY10" s="8" cm="1">
        <f t="array" ref="AY10">_xlfn.IFS(L10="Sí",1,L10="No recuerdo",0.5,L10="No",0)</f>
        <v>0</v>
      </c>
      <c r="AZ10" s="8" cm="1">
        <f t="array" ref="AZ10">_xlfn.IFS(M10="Sí",1,M10="No recuerdo",0.5,M10="No",0)</f>
        <v>0</v>
      </c>
      <c r="BA10" s="8" cm="1">
        <f t="array" ref="BA10">_xlfn.IFS(N10="Sí",1,N10="No sé/ no recuerdo",0.5,N10="No",0)</f>
        <v>0.5</v>
      </c>
      <c r="BB10" s="8" cm="1">
        <f t="array" ref="BB10">_xlfn.IFS(O10="Actualmente considero que el personal que atiende el trámite de uso de suelo necesita más capacitaciones para desarrollar sus labores de manera efectiva",0,O10="Actualmente considero que el personal que atiende el trámite de uso de suelo NO necesita más capacitaciones para desarrollar sus labores de manera efectiva",1)</f>
        <v>0</v>
      </c>
      <c r="BC10" s="8" cm="1">
        <f t="array" ref="BC10">_xlfn.IFS(P10="Actualmente considero que el número de personal para atender el trámite de uso de suelo es suficiente",1,P10="Actualmente considero que el número de personal para atender el trámite de uso de suelo NO es suficiente",0)</f>
        <v>0</v>
      </c>
      <c r="BD10" s="8" cm="1">
        <f t="array" ref="BD10">_xlfn.IFS(Q10="Pienso que mi desempeño es bueno",1,Q10="Pienso que mi desempeño no es ni bueno ni malo (regular)",0.5,Q10="Pienso que mi desempeño no es bueno",0)</f>
        <v>1</v>
      </c>
      <c r="BE10" s="8" cm="1">
        <f t="array" ref="BE10">_xlfn.IFS(R10="Sí",1,R10="No",0)</f>
        <v>0</v>
      </c>
      <c r="BF10" s="8" cm="1">
        <f t="array" ref="BF10">_xlfn.IFS(S10="Sí",1,S10="No",0)</f>
        <v>0</v>
      </c>
      <c r="BG10" s="8" cm="1">
        <f t="array" ref="BG10">_xlfn.IFS(T10="Sí",1,T10="No",0)</f>
        <v>1</v>
      </c>
      <c r="BH10" s="8" cm="1">
        <f t="array" ref="BH10">_xlfn.IFS(U10="Sí",1,U10="No",0)</f>
        <v>1</v>
      </c>
      <c r="BI10" s="8" cm="1">
        <f t="array" ref="BI10">_xlfn.IFS(V10="Sí",0,V10="No sé / no estoy segura (o)",0.5,V10="No",1)</f>
        <v>0</v>
      </c>
      <c r="BJ10" s="8" cm="1">
        <f t="array" ref="BJ10">_xlfn.IFS(W10="Sí",1,W10="No lo sé",0.5,W10="No",0)</f>
        <v>1</v>
      </c>
      <c r="BK10" s="8" cm="1">
        <f t="array" ref="BK10">_xlfn.IFS(X10="Es un buen ambiente de trabajo",1,X10="No estoy segura (o)",0.5,X10="Es un mal ambiente de trabajo",0)</f>
        <v>0.5</v>
      </c>
      <c r="BL10" s="8" cm="1">
        <f t="array" ref="BL10">_xlfn.IFS(Y10="Sí",1,Y10="No recuerdo",0.5,Y10="No",0)</f>
        <v>0.5</v>
      </c>
      <c r="BM10" s="8" cm="1">
        <f t="array" ref="BM10">_xlfn.IFS(Z10="De acuerdo",1,Z10="Ni de acuerdo ni en desacuerdo",0.5,Z10="En desacuerdo",0)</f>
        <v>1</v>
      </c>
      <c r="BN10" s="8" cm="1">
        <f t="array" ref="BN10">_xlfn.IFS(AA10="De acuerdo",0,AA10="Ni de acuerdo ni en desacuerdo",0.5,AA10="En desacuerdo",1)</f>
        <v>1</v>
      </c>
      <c r="BO10" s="8" cm="1">
        <f t="array" ref="BO10">_xlfn.IFS(AB10="De acuerdo",1,AB10="Ni de acuerdo ni en desacuerdo",0.5,AB10="En desacuerdo",0)</f>
        <v>1</v>
      </c>
      <c r="BP10" s="8" cm="1">
        <f t="array" ref="BP10">_xlfn.IFS(AC10="De acuerdo",1,AC10="Ni de acuerdo ni en desacuerdo",0.5,AC10="En desacuerdo",0)</f>
        <v>1</v>
      </c>
      <c r="BQ10" s="8" cm="1">
        <f t="array" ref="BQ10">_xlfn.IFS(AD10="De acuerdo",0,AD10="Ni de acuerdo ni en desacuerdo",0.5,AD10="En desacuerdo",1)</f>
        <v>1</v>
      </c>
      <c r="BR10" s="8" cm="1">
        <f t="array" ref="BR10">_xlfn.IFS(AE10="De acuerdo",0,AE10="Ni de acuerdo ni en desacuerdo",0.5,AE10="En desacuerdo",1)</f>
        <v>1</v>
      </c>
      <c r="BS10" s="8" cm="1">
        <f t="array" ref="BS10">_xlfn.IFS(AF10="De acuerdo",1,AF10="Ni de acuerdo ni en desacuerdo",0.5,AF10="En desacuerdo",0)</f>
        <v>1</v>
      </c>
      <c r="BT10" s="8" cm="1">
        <f t="array" ref="BT10">_xlfn.IFS(AG10="De acuerdo",1,AG10="Ni de acuerdo ni en desacuerdo",0.5,AG10="En desacuerdo",0)</f>
        <v>1</v>
      </c>
      <c r="BU10" s="8" cm="1">
        <f t="array" ref="BU10">_xlfn.IFS(AH10="De acuerdo",0,AH10="Ni de acuerdo ni en desacuerdo",0.5,AH10="En desacuerdo",1)</f>
        <v>1</v>
      </c>
      <c r="BV10" s="8" cm="1">
        <f t="array" ref="BV10">_xlfn.IFS(AI10="De acuerdo",0,AI10="Ni de acuerdo ni en desacuerdo",0.5,AI10="En desacuerdo",1)</f>
        <v>1</v>
      </c>
      <c r="BW10" s="8" cm="1">
        <f t="array" ref="BW10">_xlfn.IFS(AJ10="De acuerdo",0,AJ10="Ni de acuerdo ni en desacuerdo",0.5,AJ10="En desacuerdo",1)</f>
        <v>1</v>
      </c>
      <c r="BX10" s="8" cm="1">
        <f t="array" ref="BX10">_xlfn.IFS(AK10="De acuerdo",1,AK10="Ni de acuerdo ni en desacuerdo",0.5,AK10="En desacuerdo",0)</f>
        <v>1</v>
      </c>
      <c r="BY10" s="8" cm="1">
        <f t="array" ref="BY10">_xlfn.IFS(AL10="De acuerdo",0,AL10="Ni de acuerdo ni en desacuerdo",0.5,AL10="En desacuerdo",1)</f>
        <v>1</v>
      </c>
      <c r="BZ10" s="48"/>
    </row>
    <row r="11" spans="1:78" x14ac:dyDescent="0.2">
      <c r="A11" s="17">
        <v>118497045753</v>
      </c>
      <c r="B11" s="8" t="s">
        <v>10</v>
      </c>
      <c r="C11" s="8" t="s">
        <v>925</v>
      </c>
      <c r="D11" s="8" t="s">
        <v>85</v>
      </c>
      <c r="E11" s="8" t="s">
        <v>1174</v>
      </c>
      <c r="F11" s="8" t="s">
        <v>1217</v>
      </c>
      <c r="G11" s="8" t="s">
        <v>1194</v>
      </c>
      <c r="H11" s="8" t="s">
        <v>85</v>
      </c>
      <c r="I11" s="8" t="s">
        <v>85</v>
      </c>
      <c r="J11" s="8" t="s">
        <v>85</v>
      </c>
      <c r="K11" s="8" t="s">
        <v>85</v>
      </c>
      <c r="L11" s="8" t="s">
        <v>85</v>
      </c>
      <c r="M11" s="8" t="s">
        <v>85</v>
      </c>
      <c r="N11" s="8" t="s">
        <v>1177</v>
      </c>
      <c r="O11" s="8" t="s">
        <v>1932</v>
      </c>
      <c r="P11" s="8" t="s">
        <v>1907</v>
      </c>
      <c r="Q11" s="8" t="s">
        <v>926</v>
      </c>
      <c r="R11" s="8" t="s">
        <v>86</v>
      </c>
      <c r="S11" s="8" t="s">
        <v>85</v>
      </c>
      <c r="T11" s="8" t="s">
        <v>85</v>
      </c>
      <c r="U11" s="8" t="s">
        <v>85</v>
      </c>
      <c r="V11" s="8" t="s">
        <v>85</v>
      </c>
      <c r="W11" s="8" t="s">
        <v>86</v>
      </c>
      <c r="X11" s="8" t="s">
        <v>178</v>
      </c>
      <c r="Y11" s="8" t="s">
        <v>163</v>
      </c>
      <c r="Z11" s="8" t="s">
        <v>870</v>
      </c>
      <c r="AA11" s="8" t="s">
        <v>870</v>
      </c>
      <c r="AB11" s="8" t="s">
        <v>847</v>
      </c>
      <c r="AC11" s="8" t="s">
        <v>847</v>
      </c>
      <c r="AD11" s="8" t="s">
        <v>870</v>
      </c>
      <c r="AE11" s="8" t="s">
        <v>870</v>
      </c>
      <c r="AF11" s="8" t="s">
        <v>847</v>
      </c>
      <c r="AG11" s="8" t="s">
        <v>847</v>
      </c>
      <c r="AH11" s="8" t="s">
        <v>848</v>
      </c>
      <c r="AI11" s="8" t="s">
        <v>848</v>
      </c>
      <c r="AJ11" s="8" t="s">
        <v>848</v>
      </c>
      <c r="AK11" s="8" t="s">
        <v>847</v>
      </c>
      <c r="AL11" s="8" t="s">
        <v>848</v>
      </c>
      <c r="AN11" s="17">
        <v>118497045753</v>
      </c>
      <c r="AO11" s="8" t="s">
        <v>10</v>
      </c>
      <c r="AP11" s="8" cm="1">
        <f t="array" ref="AP11">_xlfn.IFS(C11="Mucho",1,C11="Más o menos",0.5,C11="Nada",0)</f>
        <v>0.5</v>
      </c>
      <c r="AQ11" s="8" cm="1">
        <f t="array" ref="AQ11">_xlfn.IFS(D11="Sí",0,D11="No estoy segura/seguro",0.5,D11="No",1)</f>
        <v>0</v>
      </c>
      <c r="AR11" s="8" cm="1">
        <f t="array" ref="AR11">_xlfn.IFS(E11="Sí, contamos con un área especializada",1,E11="No contamos con un área especializada",0)</f>
        <v>1</v>
      </c>
      <c r="AS11" s="8" cm="1">
        <f t="array" ref="AS11">_xlfn.IFS(F11="Sí",0,F11="No sé / no estoy seguro (a)",0.5,F11="No",1)</f>
        <v>0.5</v>
      </c>
      <c r="AT11" s="8" cm="1">
        <f t="array" ref="AT11">_xlfn.IFS(G11="Sí, creo que es necesario tener un área específica para brindar información y atender dudas",1,G11="No, creo que no es necesario ya que esa atención se puede dar directamente en la ventanilla destinada para cada trámite",0)</f>
        <v>1</v>
      </c>
      <c r="AU11" s="8" cm="1">
        <f t="array" ref="AU11">_xlfn.IFS(H11="Sí",1,H11="No recuerdo",0.5,H11="No",0)</f>
        <v>1</v>
      </c>
      <c r="AV11" s="8" cm="1">
        <f t="array" ref="AV11">_xlfn.IFS(I11="Sí",1,I11="No recuerdo",0.5,I11="No",0)</f>
        <v>1</v>
      </c>
      <c r="AW11" s="8" cm="1">
        <f t="array" ref="AW11">_xlfn.IFS(J11="Sí",1,J11="No recuerdo",0.5,J11="No",0)</f>
        <v>1</v>
      </c>
      <c r="AX11" s="8" cm="1">
        <f t="array" ref="AX11">_xlfn.IFS(K11="Sí",1,K11="No recuerdo",0.5,K11="No",0)</f>
        <v>1</v>
      </c>
      <c r="AY11" s="8" cm="1">
        <f t="array" ref="AY11">_xlfn.IFS(L11="Sí",1,L11="No recuerdo",0.5,L11="No",0)</f>
        <v>1</v>
      </c>
      <c r="AZ11" s="8" cm="1">
        <f t="array" ref="AZ11">_xlfn.IFS(M11="Sí",1,M11="No recuerdo",0.5,M11="No",0)</f>
        <v>1</v>
      </c>
      <c r="BA11" s="8" cm="1">
        <f t="array" ref="BA11">_xlfn.IFS(N11="Sí",1,N11="No sé/ no recuerdo",0.5,N11="No",0)</f>
        <v>0.5</v>
      </c>
      <c r="BB11" s="8" cm="1">
        <f t="array" ref="BB11">_xlfn.IFS(O11="Actualmente considero que el personal que atiende el trámite de uso de suelo necesita más capacitaciones para desarrollar sus labores de manera efectiva",0,O11="Actualmente considero que el personal que atiende el trámite de uso de suelo NO necesita más capacitaciones para desarrollar sus labores de manera efectiva",1)</f>
        <v>1</v>
      </c>
      <c r="BC11" s="8" cm="1">
        <f t="array" ref="BC11">_xlfn.IFS(P11="Actualmente considero que el número de personal para atender el trámite de uso de suelo es suficiente",1,P11="Actualmente considero que el número de personal para atender el trámite de uso de suelo NO es suficiente",0)</f>
        <v>0</v>
      </c>
      <c r="BD11" s="8" cm="1">
        <f t="array" ref="BD11">_xlfn.IFS(Q11="Pienso que mi desempeño es bueno",1,Q11="Pienso que mi desempeño no es ni bueno ni malo (regular)",0.5,Q11="Pienso que mi desempeño no es bueno",0)</f>
        <v>0.5</v>
      </c>
      <c r="BE11" s="8" cm="1">
        <f t="array" ref="BE11">_xlfn.IFS(R11="Sí",1,R11="No",0)</f>
        <v>0</v>
      </c>
      <c r="BF11" s="8" cm="1">
        <f t="array" ref="BF11">_xlfn.IFS(S11="Sí",1,S11="No",0)</f>
        <v>1</v>
      </c>
      <c r="BG11" s="8" cm="1">
        <f t="array" ref="BG11">_xlfn.IFS(T11="Sí",1,T11="No",0)</f>
        <v>1</v>
      </c>
      <c r="BH11" s="8" cm="1">
        <f t="array" ref="BH11">_xlfn.IFS(U11="Sí",1,U11="No",0)</f>
        <v>1</v>
      </c>
      <c r="BI11" s="8" cm="1">
        <f t="array" ref="BI11">_xlfn.IFS(V11="Sí",0,V11="No sé / no estoy segura (o)",0.5,V11="No",1)</f>
        <v>0</v>
      </c>
      <c r="BJ11" s="8" cm="1">
        <f t="array" ref="BJ11">_xlfn.IFS(W11="Sí",1,W11="No lo sé",0.5,W11="No",0)</f>
        <v>0</v>
      </c>
      <c r="BK11" s="8" cm="1">
        <f t="array" ref="BK11">_xlfn.IFS(X11="Es un buen ambiente de trabajo",1,X11="No estoy segura (o)",0.5,X11="Es un mal ambiente de trabajo",0)</f>
        <v>0.5</v>
      </c>
      <c r="BL11" s="8" cm="1">
        <f t="array" ref="BL11">_xlfn.IFS(Y11="Sí",1,Y11="No recuerdo",0.5,Y11="No",0)</f>
        <v>0.5</v>
      </c>
      <c r="BM11" s="8" cm="1">
        <f t="array" ref="BM11">_xlfn.IFS(Z11="De acuerdo",1,Z11="Ni de acuerdo ni en desacuerdo",0.5,Z11="En desacuerdo",0)</f>
        <v>0.5</v>
      </c>
      <c r="BN11" s="8" cm="1">
        <f t="array" ref="BN11">_xlfn.IFS(AA11="De acuerdo",0,AA11="Ni de acuerdo ni en desacuerdo",0.5,AA11="En desacuerdo",1)</f>
        <v>0.5</v>
      </c>
      <c r="BO11" s="8" cm="1">
        <f t="array" ref="BO11">_xlfn.IFS(AB11="De acuerdo",1,AB11="Ni de acuerdo ni en desacuerdo",0.5,AB11="En desacuerdo",0)</f>
        <v>1</v>
      </c>
      <c r="BP11" s="8" cm="1">
        <f t="array" ref="BP11">_xlfn.IFS(AC11="De acuerdo",1,AC11="Ni de acuerdo ni en desacuerdo",0.5,AC11="En desacuerdo",0)</f>
        <v>1</v>
      </c>
      <c r="BQ11" s="8" cm="1">
        <f t="array" ref="BQ11">_xlfn.IFS(AD11="De acuerdo",0,AD11="Ni de acuerdo ni en desacuerdo",0.5,AD11="En desacuerdo",1)</f>
        <v>0.5</v>
      </c>
      <c r="BR11" s="8" cm="1">
        <f t="array" ref="BR11">_xlfn.IFS(AE11="De acuerdo",0,AE11="Ni de acuerdo ni en desacuerdo",0.5,AE11="En desacuerdo",1)</f>
        <v>0.5</v>
      </c>
      <c r="BS11" s="8" cm="1">
        <f t="array" ref="BS11">_xlfn.IFS(AF11="De acuerdo",1,AF11="Ni de acuerdo ni en desacuerdo",0.5,AF11="En desacuerdo",0)</f>
        <v>1</v>
      </c>
      <c r="BT11" s="8" cm="1">
        <f t="array" ref="BT11">_xlfn.IFS(AG11="De acuerdo",1,AG11="Ni de acuerdo ni en desacuerdo",0.5,AG11="En desacuerdo",0)</f>
        <v>1</v>
      </c>
      <c r="BU11" s="8" cm="1">
        <f t="array" ref="BU11">_xlfn.IFS(AH11="De acuerdo",0,AH11="Ni de acuerdo ni en desacuerdo",0.5,AH11="En desacuerdo",1)</f>
        <v>1</v>
      </c>
      <c r="BV11" s="8" cm="1">
        <f t="array" ref="BV11">_xlfn.IFS(AI11="De acuerdo",0,AI11="Ni de acuerdo ni en desacuerdo",0.5,AI11="En desacuerdo",1)</f>
        <v>1</v>
      </c>
      <c r="BW11" s="8" cm="1">
        <f t="array" ref="BW11">_xlfn.IFS(AJ11="De acuerdo",0,AJ11="Ni de acuerdo ni en desacuerdo",0.5,AJ11="En desacuerdo",1)</f>
        <v>1</v>
      </c>
      <c r="BX11" s="8" cm="1">
        <f t="array" ref="BX11">_xlfn.IFS(AK11="De acuerdo",1,AK11="Ni de acuerdo ni en desacuerdo",0.5,AK11="En desacuerdo",0)</f>
        <v>1</v>
      </c>
      <c r="BY11" s="8" cm="1">
        <f t="array" ref="BY11">_xlfn.IFS(AL11="De acuerdo",0,AL11="Ni de acuerdo ni en desacuerdo",0.5,AL11="En desacuerdo",1)</f>
        <v>1</v>
      </c>
      <c r="BZ11" s="48"/>
    </row>
    <row r="12" spans="1:78" x14ac:dyDescent="0.2">
      <c r="A12" s="69"/>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N12" s="78"/>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row>
    <row r="13" spans="1:78" x14ac:dyDescent="0.2">
      <c r="A13" s="69"/>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N13" s="71"/>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row>
    <row r="14" spans="1:78" x14ac:dyDescent="0.2">
      <c r="A14" s="69"/>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N14" s="71"/>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row>
    <row r="15" spans="1:78" x14ac:dyDescent="0.2">
      <c r="A15" s="69"/>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N15" s="71"/>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row>
    <row r="16" spans="1:78" x14ac:dyDescent="0.2">
      <c r="A16" s="69"/>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N16" s="71"/>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row>
    <row r="17" spans="1:77" x14ac:dyDescent="0.2">
      <c r="A17" s="69"/>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N17" s="71"/>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row>
    <row r="18" spans="1:77" x14ac:dyDescent="0.2">
      <c r="A18" s="69"/>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N18" s="71"/>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row>
    <row r="19" spans="1:77" x14ac:dyDescent="0.2">
      <c r="A19" s="69"/>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N19" s="71"/>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row>
  </sheetData>
  <pageMargins left="0.7" right="0.7" top="0.75" bottom="0.75" header="0.3" footer="0.3"/>
  <ignoredErrors>
    <ignoredError sqref="BF2:BM2 AR5:BM5 BO2:BW2 BO5:BW5 BY2 BY5" evalError="1"/>
    <ignoredError sqref="BN5 BN2 BX5 BX2" evalError="1" formula="1"/>
    <ignoredError sqref="BN3:BN4 BN6:BN11 BX3:BX4 BX6:BX11"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C748A-5E3C-104C-943F-34BC5377DC26}">
  <sheetPr codeName="Hoja33"/>
  <dimension ref="A1:CD18"/>
  <sheetViews>
    <sheetView workbookViewId="0"/>
  </sheetViews>
  <sheetFormatPr baseColWidth="10" defaultColWidth="8.83203125" defaultRowHeight="15" x14ac:dyDescent="0.2"/>
  <cols>
    <col min="1" max="1" width="8.83203125" style="5"/>
    <col min="2" max="2" width="10.1640625" style="5" bestFit="1" customWidth="1"/>
    <col min="3" max="16384" width="8.83203125" style="5"/>
  </cols>
  <sheetData>
    <row r="1" spans="1:82" s="4" customFormat="1" ht="14" x14ac:dyDescent="0.15">
      <c r="A1" s="4" t="s">
        <v>17</v>
      </c>
      <c r="B1" s="4" t="s">
        <v>18</v>
      </c>
      <c r="C1" s="4" t="s">
        <v>19</v>
      </c>
      <c r="D1" s="4" t="s">
        <v>20</v>
      </c>
      <c r="E1" s="4" t="s">
        <v>21</v>
      </c>
      <c r="F1" s="4" t="s">
        <v>22</v>
      </c>
      <c r="G1" s="4" t="s">
        <v>23</v>
      </c>
      <c r="H1" s="4" t="s">
        <v>24</v>
      </c>
      <c r="I1" s="4" t="s">
        <v>25</v>
      </c>
      <c r="J1" s="4" t="s">
        <v>1961</v>
      </c>
      <c r="L1" s="4" t="s">
        <v>756</v>
      </c>
      <c r="M1" s="4" t="s">
        <v>60</v>
      </c>
      <c r="N1" s="4" t="s">
        <v>61</v>
      </c>
      <c r="O1" s="4" t="s">
        <v>1134</v>
      </c>
      <c r="P1" s="4" t="s">
        <v>1962</v>
      </c>
      <c r="Q1" s="4" t="s">
        <v>1136</v>
      </c>
      <c r="R1" s="4" t="s">
        <v>1137</v>
      </c>
      <c r="S1" s="4" t="s">
        <v>1963</v>
      </c>
      <c r="T1" s="4" t="s">
        <v>769</v>
      </c>
      <c r="U1" s="4" t="s">
        <v>1964</v>
      </c>
      <c r="AD1" s="4" t="s">
        <v>775</v>
      </c>
      <c r="AI1" s="4" t="s">
        <v>1965</v>
      </c>
      <c r="AJ1" s="4" t="s">
        <v>1966</v>
      </c>
      <c r="AK1" s="4" t="s">
        <v>1967</v>
      </c>
      <c r="AL1" s="4" t="s">
        <v>1968</v>
      </c>
      <c r="AM1" s="4" t="s">
        <v>1969</v>
      </c>
      <c r="AN1" s="4" t="s">
        <v>1970</v>
      </c>
      <c r="AO1" s="4" t="s">
        <v>779</v>
      </c>
      <c r="AP1" s="4" t="s">
        <v>788</v>
      </c>
      <c r="AQ1" s="4" t="s">
        <v>1148</v>
      </c>
      <c r="AR1" s="4" t="s">
        <v>1971</v>
      </c>
      <c r="AS1" s="4" t="s">
        <v>1972</v>
      </c>
      <c r="AT1" s="4" t="s">
        <v>1151</v>
      </c>
      <c r="AU1" s="4" t="s">
        <v>1152</v>
      </c>
      <c r="AV1" s="4" t="s">
        <v>1153</v>
      </c>
      <c r="AW1" s="4" t="s">
        <v>1973</v>
      </c>
      <c r="BC1" s="4" t="s">
        <v>1974</v>
      </c>
      <c r="BD1" s="4" t="s">
        <v>1975</v>
      </c>
      <c r="BE1" s="4" t="s">
        <v>1976</v>
      </c>
      <c r="BF1" s="4" t="s">
        <v>1977</v>
      </c>
      <c r="BG1" s="4" t="s">
        <v>1978</v>
      </c>
      <c r="BH1" s="4" t="s">
        <v>1979</v>
      </c>
      <c r="BI1" s="4" t="s">
        <v>1980</v>
      </c>
      <c r="BJ1" s="4" t="s">
        <v>1981</v>
      </c>
      <c r="BK1" s="4" t="s">
        <v>1158</v>
      </c>
      <c r="BR1" s="4" t="s">
        <v>1159</v>
      </c>
    </row>
    <row r="2" spans="1:82" s="4" customFormat="1" ht="14" x14ac:dyDescent="0.15">
      <c r="J2" s="4" t="s">
        <v>1160</v>
      </c>
      <c r="K2" s="4" t="s">
        <v>1161</v>
      </c>
      <c r="L2" s="4" t="s">
        <v>65</v>
      </c>
      <c r="M2" s="4" t="s">
        <v>65</v>
      </c>
      <c r="N2" s="4" t="s">
        <v>65</v>
      </c>
      <c r="O2" s="4" t="s">
        <v>65</v>
      </c>
      <c r="P2" s="4" t="s">
        <v>65</v>
      </c>
      <c r="Q2" s="4" t="s">
        <v>65</v>
      </c>
      <c r="R2" s="4" t="s">
        <v>65</v>
      </c>
      <c r="S2" s="4" t="s">
        <v>65</v>
      </c>
      <c r="T2" s="4" t="s">
        <v>801</v>
      </c>
      <c r="U2" s="4" t="s">
        <v>1982</v>
      </c>
      <c r="V2" s="4" t="s">
        <v>1983</v>
      </c>
      <c r="W2" s="4" t="s">
        <v>1984</v>
      </c>
      <c r="X2" s="4" t="s">
        <v>1985</v>
      </c>
      <c r="Y2" s="4" t="s">
        <v>1986</v>
      </c>
      <c r="Z2" s="4" t="s">
        <v>1699</v>
      </c>
      <c r="AA2" s="4" t="s">
        <v>595</v>
      </c>
      <c r="AB2" s="4" t="s">
        <v>1167</v>
      </c>
      <c r="AC2" s="4" t="s">
        <v>72</v>
      </c>
      <c r="AD2" s="4" t="s">
        <v>806</v>
      </c>
      <c r="AE2" s="4" t="s">
        <v>808</v>
      </c>
      <c r="AF2" s="4" t="s">
        <v>809</v>
      </c>
      <c r="AG2" s="4" t="s">
        <v>810</v>
      </c>
      <c r="AH2" s="4" t="s">
        <v>811</v>
      </c>
      <c r="AI2" s="4" t="s">
        <v>65</v>
      </c>
      <c r="AJ2" s="4" t="s">
        <v>801</v>
      </c>
      <c r="AK2" s="4" t="s">
        <v>65</v>
      </c>
      <c r="AL2" s="4" t="s">
        <v>801</v>
      </c>
      <c r="AM2" s="4" t="s">
        <v>801</v>
      </c>
      <c r="AN2" s="4" t="s">
        <v>65</v>
      </c>
      <c r="AO2" s="4" t="s">
        <v>801</v>
      </c>
      <c r="AP2" s="4" t="s">
        <v>65</v>
      </c>
      <c r="AQ2" s="4" t="s">
        <v>1168</v>
      </c>
      <c r="AR2" s="4" t="s">
        <v>65</v>
      </c>
      <c r="AS2" s="4" t="s">
        <v>65</v>
      </c>
      <c r="AT2" s="4" t="s">
        <v>65</v>
      </c>
      <c r="AU2" s="4" t="s">
        <v>801</v>
      </c>
      <c r="AV2" s="4" t="s">
        <v>65</v>
      </c>
      <c r="AW2" s="4" t="s">
        <v>1987</v>
      </c>
      <c r="AX2" s="4" t="s">
        <v>1988</v>
      </c>
      <c r="AY2" s="4" t="s">
        <v>1989</v>
      </c>
      <c r="AZ2" s="4" t="s">
        <v>1990</v>
      </c>
      <c r="BA2" s="4" t="s">
        <v>1991</v>
      </c>
      <c r="BB2" s="4" t="s">
        <v>1992</v>
      </c>
      <c r="BC2" s="4" t="s">
        <v>801</v>
      </c>
      <c r="BD2" s="4" t="s">
        <v>65</v>
      </c>
      <c r="BE2" s="4" t="s">
        <v>801</v>
      </c>
      <c r="BF2" s="4" t="s">
        <v>65</v>
      </c>
      <c r="BG2" s="4" t="s">
        <v>65</v>
      </c>
      <c r="BH2" s="4" t="s">
        <v>65</v>
      </c>
      <c r="BI2" s="4" t="s">
        <v>65</v>
      </c>
      <c r="BJ2" s="4" t="s">
        <v>65</v>
      </c>
      <c r="BK2" s="4" t="s">
        <v>1169</v>
      </c>
      <c r="BL2" s="4" t="s">
        <v>931</v>
      </c>
      <c r="BM2" s="4" t="s">
        <v>890</v>
      </c>
      <c r="BN2" s="4" t="s">
        <v>894</v>
      </c>
      <c r="BO2" s="4" t="s">
        <v>876</v>
      </c>
      <c r="BP2" s="4" t="s">
        <v>886</v>
      </c>
      <c r="BQ2" s="4" t="s">
        <v>72</v>
      </c>
      <c r="BR2" s="4" t="s">
        <v>1170</v>
      </c>
      <c r="BS2" s="4" t="s">
        <v>812</v>
      </c>
      <c r="BT2" s="4" t="s">
        <v>813</v>
      </c>
      <c r="BU2" s="4" t="s">
        <v>814</v>
      </c>
      <c r="BV2" s="4" t="s">
        <v>815</v>
      </c>
      <c r="BW2" s="4" t="s">
        <v>816</v>
      </c>
      <c r="BX2" s="4" t="s">
        <v>817</v>
      </c>
      <c r="BY2" s="4" t="s">
        <v>818</v>
      </c>
      <c r="BZ2" s="4" t="s">
        <v>819</v>
      </c>
      <c r="CA2" s="4" t="s">
        <v>820</v>
      </c>
      <c r="CB2" s="4" t="s">
        <v>821</v>
      </c>
      <c r="CC2" s="4" t="s">
        <v>822</v>
      </c>
      <c r="CD2" s="4" t="s">
        <v>823</v>
      </c>
    </row>
    <row r="3" spans="1:82" x14ac:dyDescent="0.2">
      <c r="A3" s="5">
        <v>118509689760</v>
      </c>
      <c r="B3" s="5">
        <v>454341952</v>
      </c>
      <c r="C3" s="6">
        <v>45301.426655092589</v>
      </c>
      <c r="D3" s="6">
        <v>45301.437893518516</v>
      </c>
      <c r="E3" s="5" t="s">
        <v>1993</v>
      </c>
      <c r="J3" s="5" t="s">
        <v>1160</v>
      </c>
      <c r="L3" s="5" t="s">
        <v>825</v>
      </c>
      <c r="M3" s="5" t="s">
        <v>154</v>
      </c>
      <c r="N3" s="5" t="s">
        <v>159</v>
      </c>
      <c r="O3" s="5" t="s">
        <v>12</v>
      </c>
      <c r="P3" s="5" t="s">
        <v>1197</v>
      </c>
      <c r="Q3" s="5" t="s">
        <v>116</v>
      </c>
      <c r="R3" s="5" t="s">
        <v>851</v>
      </c>
      <c r="S3" s="5" t="s">
        <v>1994</v>
      </c>
      <c r="T3" s="5" t="s">
        <v>1995</v>
      </c>
      <c r="W3" s="5" t="s">
        <v>1984</v>
      </c>
      <c r="AD3" s="5" t="s">
        <v>85</v>
      </c>
      <c r="AE3" s="5" t="s">
        <v>86</v>
      </c>
      <c r="AF3" s="5" t="s">
        <v>86</v>
      </c>
      <c r="AG3" s="5" t="s">
        <v>85</v>
      </c>
      <c r="AH3" s="5" t="s">
        <v>86</v>
      </c>
      <c r="AI3" s="5" t="s">
        <v>1996</v>
      </c>
      <c r="AJ3" s="5" t="s">
        <v>853</v>
      </c>
      <c r="AK3" s="5" t="s">
        <v>86</v>
      </c>
      <c r="AM3" s="5" t="s">
        <v>1997</v>
      </c>
      <c r="AN3" s="5" t="s">
        <v>836</v>
      </c>
      <c r="AO3" s="5" t="s">
        <v>1998</v>
      </c>
      <c r="AP3" s="5" t="s">
        <v>86</v>
      </c>
      <c r="AQ3" s="5" t="s">
        <v>1168</v>
      </c>
      <c r="AR3" s="5" t="s">
        <v>86</v>
      </c>
      <c r="AS3" s="5" t="s">
        <v>85</v>
      </c>
      <c r="AT3" s="5" t="s">
        <v>85</v>
      </c>
      <c r="AV3" s="5" t="s">
        <v>85</v>
      </c>
      <c r="AW3" s="5">
        <v>2</v>
      </c>
      <c r="AX3" s="5">
        <v>1</v>
      </c>
      <c r="AY3" s="5">
        <v>5</v>
      </c>
      <c r="AZ3" s="5">
        <v>4</v>
      </c>
      <c r="BA3" s="5">
        <v>3</v>
      </c>
      <c r="BB3" s="5">
        <v>6</v>
      </c>
      <c r="BC3" s="5" t="s">
        <v>1999</v>
      </c>
      <c r="BD3" s="5" t="s">
        <v>85</v>
      </c>
      <c r="BE3" s="5" t="s">
        <v>2000</v>
      </c>
      <c r="BF3" s="5" t="s">
        <v>2001</v>
      </c>
      <c r="BG3" s="5" t="s">
        <v>2002</v>
      </c>
      <c r="BH3" s="5" t="s">
        <v>85</v>
      </c>
      <c r="BI3" s="5" t="s">
        <v>85</v>
      </c>
      <c r="BJ3" s="5" t="s">
        <v>2003</v>
      </c>
      <c r="BL3" s="5" t="s">
        <v>931</v>
      </c>
      <c r="BR3" s="5" t="s">
        <v>847</v>
      </c>
      <c r="BS3" s="5" t="s">
        <v>848</v>
      </c>
      <c r="BT3" s="5" t="s">
        <v>847</v>
      </c>
      <c r="BU3" s="5" t="s">
        <v>847</v>
      </c>
      <c r="BV3" s="5" t="s">
        <v>848</v>
      </c>
      <c r="BW3" s="5" t="s">
        <v>848</v>
      </c>
      <c r="BX3" s="5" t="s">
        <v>847</v>
      </c>
      <c r="BY3" s="5" t="s">
        <v>847</v>
      </c>
      <c r="BZ3" s="5" t="s">
        <v>870</v>
      </c>
      <c r="CA3" s="5" t="s">
        <v>848</v>
      </c>
      <c r="CB3" s="5" t="s">
        <v>848</v>
      </c>
      <c r="CC3" s="5" t="s">
        <v>847</v>
      </c>
      <c r="CD3" s="5" t="s">
        <v>848</v>
      </c>
    </row>
    <row r="4" spans="1:82" x14ac:dyDescent="0.2">
      <c r="A4" s="5">
        <v>118509560590</v>
      </c>
      <c r="B4" s="5">
        <v>454341952</v>
      </c>
      <c r="C4" s="6">
        <v>45301.328472222223</v>
      </c>
      <c r="D4" s="6">
        <v>45301.396909722222</v>
      </c>
      <c r="E4" s="5" t="s">
        <v>2004</v>
      </c>
      <c r="J4" s="5" t="s">
        <v>1160</v>
      </c>
      <c r="L4" s="5" t="s">
        <v>881</v>
      </c>
      <c r="M4" s="5" t="s">
        <v>153</v>
      </c>
      <c r="N4" s="5" t="s">
        <v>160</v>
      </c>
      <c r="O4" s="5" t="s">
        <v>12</v>
      </c>
      <c r="P4" s="5" t="s">
        <v>1185</v>
      </c>
      <c r="Q4" s="5" t="s">
        <v>116</v>
      </c>
      <c r="R4" s="5" t="s">
        <v>85</v>
      </c>
      <c r="S4" s="5" t="s">
        <v>85</v>
      </c>
      <c r="U4" s="5" t="s">
        <v>1982</v>
      </c>
      <c r="AD4" s="5" t="s">
        <v>86</v>
      </c>
      <c r="AE4" s="5" t="s">
        <v>86</v>
      </c>
      <c r="AF4" s="5" t="s">
        <v>86</v>
      </c>
      <c r="AG4" s="5" t="s">
        <v>86</v>
      </c>
      <c r="AH4" s="5" t="s">
        <v>85</v>
      </c>
      <c r="AI4" s="5" t="s">
        <v>2005</v>
      </c>
      <c r="AK4" s="5" t="s">
        <v>86</v>
      </c>
      <c r="AN4" s="5" t="s">
        <v>926</v>
      </c>
      <c r="AO4" s="5" t="s">
        <v>2006</v>
      </c>
      <c r="AP4" s="5" t="s">
        <v>86</v>
      </c>
      <c r="AQ4" s="5" t="s">
        <v>1168</v>
      </c>
      <c r="AR4" s="5" t="s">
        <v>86</v>
      </c>
      <c r="AS4" s="5" t="s">
        <v>86</v>
      </c>
      <c r="AT4" s="5" t="s">
        <v>85</v>
      </c>
      <c r="AV4" s="5" t="s">
        <v>85</v>
      </c>
      <c r="AW4" s="5">
        <v>1</v>
      </c>
      <c r="AX4" s="5">
        <v>2</v>
      </c>
      <c r="AY4" s="5">
        <v>3</v>
      </c>
      <c r="AZ4" s="5">
        <v>4</v>
      </c>
      <c r="BA4" s="5">
        <v>5</v>
      </c>
      <c r="BB4" s="5">
        <v>6</v>
      </c>
      <c r="BD4" s="5" t="s">
        <v>86</v>
      </c>
      <c r="BF4" s="5" t="s">
        <v>2001</v>
      </c>
      <c r="BG4" s="5" t="s">
        <v>2002</v>
      </c>
      <c r="BH4" s="5" t="s">
        <v>86</v>
      </c>
      <c r="BI4" s="5" t="s">
        <v>851</v>
      </c>
      <c r="BJ4" s="5" t="s">
        <v>2007</v>
      </c>
      <c r="BM4" s="5" t="s">
        <v>890</v>
      </c>
      <c r="BR4" s="5" t="s">
        <v>848</v>
      </c>
      <c r="BS4" s="5" t="s">
        <v>847</v>
      </c>
      <c r="BT4" s="5" t="s">
        <v>847</v>
      </c>
      <c r="BU4" s="5" t="s">
        <v>847</v>
      </c>
      <c r="BV4" s="5" t="s">
        <v>848</v>
      </c>
      <c r="BW4" s="5" t="s">
        <v>848</v>
      </c>
      <c r="BX4" s="5" t="s">
        <v>847</v>
      </c>
      <c r="BY4" s="5" t="s">
        <v>847</v>
      </c>
      <c r="BZ4" s="5" t="s">
        <v>848</v>
      </c>
      <c r="CA4" s="5" t="s">
        <v>848</v>
      </c>
      <c r="CB4" s="5" t="s">
        <v>848</v>
      </c>
      <c r="CC4" s="5" t="s">
        <v>847</v>
      </c>
      <c r="CD4" s="5" t="s">
        <v>848</v>
      </c>
    </row>
    <row r="5" spans="1:82" x14ac:dyDescent="0.2">
      <c r="A5" s="5">
        <v>118508974649</v>
      </c>
      <c r="B5" s="5">
        <v>454341952</v>
      </c>
      <c r="C5" s="6">
        <v>45300.542916666665</v>
      </c>
      <c r="D5" s="6">
        <v>45300.561851851853</v>
      </c>
      <c r="E5" s="5" t="s">
        <v>2008</v>
      </c>
      <c r="J5" s="5" t="s">
        <v>1160</v>
      </c>
      <c r="L5" s="5" t="s">
        <v>881</v>
      </c>
      <c r="M5" s="5" t="s">
        <v>154</v>
      </c>
      <c r="N5" s="5" t="s">
        <v>158</v>
      </c>
      <c r="O5" s="5" t="s">
        <v>14</v>
      </c>
      <c r="P5" s="5" t="s">
        <v>1172</v>
      </c>
      <c r="Q5" s="5" t="s">
        <v>116</v>
      </c>
      <c r="R5" s="5" t="s">
        <v>86</v>
      </c>
      <c r="S5" s="5" t="s">
        <v>85</v>
      </c>
      <c r="T5" s="5" t="s">
        <v>2009</v>
      </c>
      <c r="AB5" s="5" t="s">
        <v>1167</v>
      </c>
      <c r="AD5" s="5" t="s">
        <v>85</v>
      </c>
      <c r="AE5" s="5" t="s">
        <v>85</v>
      </c>
      <c r="AF5" s="5" t="s">
        <v>85</v>
      </c>
      <c r="AG5" s="5" t="s">
        <v>85</v>
      </c>
      <c r="AH5" s="5" t="s">
        <v>85</v>
      </c>
      <c r="AI5" s="5" t="s">
        <v>1996</v>
      </c>
      <c r="AJ5" s="5" t="s">
        <v>2010</v>
      </c>
      <c r="AK5" s="5" t="s">
        <v>86</v>
      </c>
      <c r="AM5" s="5" t="s">
        <v>2011</v>
      </c>
      <c r="AN5" s="5" t="s">
        <v>836</v>
      </c>
      <c r="AO5" s="5" t="s">
        <v>2012</v>
      </c>
      <c r="AP5" s="5" t="s">
        <v>85</v>
      </c>
      <c r="AR5" s="5" t="s">
        <v>85</v>
      </c>
      <c r="AS5" s="5" t="s">
        <v>85</v>
      </c>
      <c r="AT5" s="5" t="s">
        <v>85</v>
      </c>
      <c r="AV5" s="5" t="s">
        <v>85</v>
      </c>
      <c r="AW5" s="5">
        <v>1</v>
      </c>
      <c r="AX5" s="5">
        <v>5</v>
      </c>
      <c r="AY5" s="5">
        <v>6</v>
      </c>
      <c r="AZ5" s="5">
        <v>2</v>
      </c>
      <c r="BA5" s="5">
        <v>3</v>
      </c>
      <c r="BB5" s="5">
        <v>4</v>
      </c>
      <c r="BC5" s="5" t="s">
        <v>2013</v>
      </c>
      <c r="BD5" s="5" t="s">
        <v>85</v>
      </c>
      <c r="BE5" s="5" t="s">
        <v>2014</v>
      </c>
      <c r="BF5" s="5" t="s">
        <v>2015</v>
      </c>
      <c r="BG5" s="5" t="s">
        <v>2002</v>
      </c>
      <c r="BH5" s="5" t="s">
        <v>85</v>
      </c>
      <c r="BI5" s="5" t="s">
        <v>85</v>
      </c>
      <c r="BJ5" s="5" t="s">
        <v>2003</v>
      </c>
      <c r="BQ5" s="5" t="s">
        <v>2016</v>
      </c>
      <c r="BR5" s="5" t="s">
        <v>848</v>
      </c>
      <c r="BS5" s="5" t="s">
        <v>848</v>
      </c>
      <c r="BT5" s="5" t="s">
        <v>847</v>
      </c>
      <c r="BU5" s="5" t="s">
        <v>847</v>
      </c>
      <c r="BV5" s="5" t="s">
        <v>848</v>
      </c>
      <c r="BW5" s="5" t="s">
        <v>848</v>
      </c>
      <c r="BX5" s="5" t="s">
        <v>847</v>
      </c>
      <c r="BY5" s="5" t="s">
        <v>847</v>
      </c>
      <c r="BZ5" s="5" t="s">
        <v>848</v>
      </c>
      <c r="CA5" s="5" t="s">
        <v>848</v>
      </c>
      <c r="CB5" s="5" t="s">
        <v>848</v>
      </c>
      <c r="CC5" s="5" t="s">
        <v>847</v>
      </c>
      <c r="CD5" s="5" t="s">
        <v>848</v>
      </c>
    </row>
    <row r="6" spans="1:82" x14ac:dyDescent="0.2">
      <c r="A6" s="5">
        <v>118508966824</v>
      </c>
      <c r="B6" s="5">
        <v>454341952</v>
      </c>
      <c r="C6" s="6">
        <v>45300.536307870374</v>
      </c>
      <c r="D6" s="6">
        <v>45300.547719907408</v>
      </c>
      <c r="E6" s="5" t="s">
        <v>2017</v>
      </c>
      <c r="J6" s="5" t="s">
        <v>1160</v>
      </c>
      <c r="L6" s="5" t="s">
        <v>855</v>
      </c>
      <c r="M6" s="5" t="s">
        <v>153</v>
      </c>
      <c r="N6" s="5" t="s">
        <v>160</v>
      </c>
      <c r="O6" s="5" t="s">
        <v>14</v>
      </c>
      <c r="P6" s="5" t="s">
        <v>1216</v>
      </c>
      <c r="Q6" s="5" t="s">
        <v>116</v>
      </c>
      <c r="R6" s="5" t="s">
        <v>85</v>
      </c>
      <c r="S6" s="5" t="s">
        <v>85</v>
      </c>
      <c r="T6" s="5" t="s">
        <v>2018</v>
      </c>
      <c r="Y6" s="5" t="s">
        <v>1986</v>
      </c>
      <c r="AD6" s="5" t="s">
        <v>85</v>
      </c>
      <c r="AE6" s="5" t="s">
        <v>85</v>
      </c>
      <c r="AF6" s="5" t="s">
        <v>86</v>
      </c>
      <c r="AG6" s="5" t="s">
        <v>86</v>
      </c>
      <c r="AH6" s="5" t="s">
        <v>85</v>
      </c>
      <c r="AI6" s="5" t="s">
        <v>441</v>
      </c>
      <c r="AQ6" s="5" t="s">
        <v>1168</v>
      </c>
      <c r="AR6" s="5" t="s">
        <v>86</v>
      </c>
      <c r="AS6" s="5" t="s">
        <v>86</v>
      </c>
      <c r="AT6" s="5" t="s">
        <v>85</v>
      </c>
      <c r="AV6" s="5" t="s">
        <v>85</v>
      </c>
      <c r="AW6" s="5">
        <v>1</v>
      </c>
      <c r="AX6" s="5">
        <v>2</v>
      </c>
      <c r="AY6" s="5">
        <v>6</v>
      </c>
      <c r="AZ6" s="5">
        <v>4</v>
      </c>
      <c r="BA6" s="5">
        <v>3</v>
      </c>
      <c r="BB6" s="5">
        <v>5</v>
      </c>
      <c r="BC6" s="5" t="s">
        <v>2019</v>
      </c>
      <c r="BD6" s="5" t="s">
        <v>95</v>
      </c>
      <c r="BE6" s="5" t="s">
        <v>2020</v>
      </c>
      <c r="BF6" s="5" t="s">
        <v>2021</v>
      </c>
      <c r="BG6" s="5" t="s">
        <v>2002</v>
      </c>
      <c r="BH6" s="5" t="s">
        <v>86</v>
      </c>
      <c r="BI6" s="5" t="s">
        <v>851</v>
      </c>
      <c r="BJ6" s="5" t="s">
        <v>2007</v>
      </c>
      <c r="BN6" s="5" t="s">
        <v>894</v>
      </c>
      <c r="BO6" s="5" t="s">
        <v>876</v>
      </c>
      <c r="BR6" s="5" t="s">
        <v>848</v>
      </c>
      <c r="BS6" s="5" t="s">
        <v>847</v>
      </c>
      <c r="BT6" s="5" t="s">
        <v>847</v>
      </c>
      <c r="BU6" s="5" t="s">
        <v>847</v>
      </c>
      <c r="BV6" s="5" t="s">
        <v>848</v>
      </c>
      <c r="BW6" s="5" t="s">
        <v>870</v>
      </c>
      <c r="BX6" s="5" t="s">
        <v>847</v>
      </c>
      <c r="BY6" s="5" t="s">
        <v>847</v>
      </c>
      <c r="BZ6" s="5" t="s">
        <v>848</v>
      </c>
      <c r="CA6" s="5" t="s">
        <v>848</v>
      </c>
      <c r="CB6" s="5" t="s">
        <v>848</v>
      </c>
      <c r="CC6" s="5" t="s">
        <v>847</v>
      </c>
      <c r="CD6" s="5" t="s">
        <v>870</v>
      </c>
    </row>
    <row r="7" spans="1:82" x14ac:dyDescent="0.2">
      <c r="A7" s="5">
        <v>118508843854</v>
      </c>
      <c r="B7" s="5">
        <v>454341952</v>
      </c>
      <c r="C7" s="6">
        <v>45300.440509259257</v>
      </c>
      <c r="D7" s="6">
        <v>45300.463043981479</v>
      </c>
      <c r="E7" s="5" t="s">
        <v>2022</v>
      </c>
      <c r="J7" s="5" t="s">
        <v>1160</v>
      </c>
      <c r="L7" s="5" t="s">
        <v>825</v>
      </c>
      <c r="M7" s="5" t="s">
        <v>153</v>
      </c>
      <c r="N7" s="5" t="s">
        <v>157</v>
      </c>
      <c r="O7" s="5" t="s">
        <v>11</v>
      </c>
      <c r="P7" s="5" t="s">
        <v>1185</v>
      </c>
      <c r="Q7" s="5" t="s">
        <v>116</v>
      </c>
      <c r="R7" s="5" t="s">
        <v>86</v>
      </c>
      <c r="S7" s="5" t="s">
        <v>85</v>
      </c>
      <c r="T7" s="5" t="s">
        <v>2023</v>
      </c>
      <c r="Z7" s="5" t="s">
        <v>1699</v>
      </c>
      <c r="AD7" s="5" t="s">
        <v>86</v>
      </c>
      <c r="AE7" s="5" t="s">
        <v>85</v>
      </c>
      <c r="AF7" s="5" t="s">
        <v>85</v>
      </c>
      <c r="AG7" s="5" t="s">
        <v>85</v>
      </c>
      <c r="AH7" s="5" t="s">
        <v>85</v>
      </c>
      <c r="AI7" s="5" t="s">
        <v>441</v>
      </c>
      <c r="AQ7" s="5" t="s">
        <v>1168</v>
      </c>
      <c r="AR7" s="5" t="s">
        <v>85</v>
      </c>
      <c r="AS7" s="5" t="s">
        <v>86</v>
      </c>
      <c r="AT7" s="5" t="s">
        <v>85</v>
      </c>
      <c r="AV7" s="5" t="s">
        <v>85</v>
      </c>
      <c r="AW7" s="5">
        <v>2</v>
      </c>
      <c r="AX7" s="5">
        <v>4</v>
      </c>
      <c r="AY7" s="5">
        <v>5</v>
      </c>
      <c r="AZ7" s="5">
        <v>3</v>
      </c>
      <c r="BA7" s="5">
        <v>1</v>
      </c>
      <c r="BB7" s="5">
        <v>6</v>
      </c>
      <c r="BC7" s="5" t="s">
        <v>2024</v>
      </c>
      <c r="BD7" s="5" t="s">
        <v>85</v>
      </c>
      <c r="BE7" s="5" t="s">
        <v>2025</v>
      </c>
      <c r="BF7" s="5" t="s">
        <v>2001</v>
      </c>
      <c r="BG7" s="5" t="s">
        <v>2002</v>
      </c>
      <c r="BH7" s="5" t="s">
        <v>85</v>
      </c>
      <c r="BI7" s="5" t="s">
        <v>85</v>
      </c>
      <c r="BJ7" s="5" t="s">
        <v>2007</v>
      </c>
      <c r="BK7" s="5" t="s">
        <v>1169</v>
      </c>
      <c r="BR7" s="5" t="s">
        <v>870</v>
      </c>
      <c r="BS7" s="5" t="s">
        <v>847</v>
      </c>
      <c r="BT7" s="5" t="s">
        <v>847</v>
      </c>
      <c r="BU7" s="5" t="s">
        <v>847</v>
      </c>
      <c r="BV7" s="5" t="s">
        <v>848</v>
      </c>
      <c r="BW7" s="5" t="s">
        <v>848</v>
      </c>
      <c r="BX7" s="5" t="s">
        <v>847</v>
      </c>
      <c r="BY7" s="5" t="s">
        <v>847</v>
      </c>
      <c r="BZ7" s="5" t="s">
        <v>848</v>
      </c>
      <c r="CA7" s="5" t="s">
        <v>870</v>
      </c>
      <c r="CB7" s="5" t="s">
        <v>848</v>
      </c>
      <c r="CC7" s="5" t="s">
        <v>847</v>
      </c>
      <c r="CD7" s="5" t="s">
        <v>848</v>
      </c>
    </row>
    <row r="8" spans="1:82" x14ac:dyDescent="0.2">
      <c r="A8" s="5">
        <v>118499901571</v>
      </c>
      <c r="B8" s="5">
        <v>454341952</v>
      </c>
      <c r="C8" s="6">
        <v>45282.405300925922</v>
      </c>
      <c r="D8" s="6">
        <v>45282.415127314816</v>
      </c>
      <c r="E8" s="5" t="s">
        <v>2026</v>
      </c>
      <c r="J8" s="5" t="s">
        <v>1160</v>
      </c>
      <c r="L8" s="5" t="s">
        <v>825</v>
      </c>
      <c r="M8" s="5" t="s">
        <v>153</v>
      </c>
      <c r="N8" s="5" t="s">
        <v>160</v>
      </c>
      <c r="O8" s="5" t="s">
        <v>14</v>
      </c>
      <c r="P8" s="5" t="s">
        <v>1185</v>
      </c>
      <c r="Q8" s="5" t="s">
        <v>116</v>
      </c>
      <c r="R8" s="5" t="s">
        <v>85</v>
      </c>
      <c r="S8" s="5" t="s">
        <v>85</v>
      </c>
      <c r="T8" s="5" t="s">
        <v>2027</v>
      </c>
      <c r="Z8" s="5" t="s">
        <v>1699</v>
      </c>
      <c r="AD8" s="5" t="s">
        <v>163</v>
      </c>
      <c r="AE8" s="5" t="s">
        <v>85</v>
      </c>
      <c r="AF8" s="5" t="s">
        <v>163</v>
      </c>
      <c r="AG8" s="5" t="s">
        <v>85</v>
      </c>
      <c r="AH8" s="5" t="s">
        <v>85</v>
      </c>
      <c r="AI8" s="5" t="s">
        <v>2005</v>
      </c>
      <c r="AJ8" s="5" t="s">
        <v>2028</v>
      </c>
      <c r="AK8" s="5" t="s">
        <v>86</v>
      </c>
      <c r="AM8" s="5" t="s">
        <v>2029</v>
      </c>
      <c r="AN8" s="5" t="s">
        <v>926</v>
      </c>
      <c r="AO8" s="5" t="s">
        <v>2030</v>
      </c>
      <c r="AP8" s="5" t="s">
        <v>85</v>
      </c>
      <c r="AR8" s="5" t="s">
        <v>85</v>
      </c>
      <c r="AS8" s="5" t="s">
        <v>85</v>
      </c>
      <c r="AT8" s="5" t="s">
        <v>85</v>
      </c>
      <c r="AV8" s="5" t="s">
        <v>85</v>
      </c>
      <c r="AW8" s="5">
        <v>4</v>
      </c>
      <c r="AX8" s="5">
        <v>1</v>
      </c>
      <c r="AY8" s="5">
        <v>5</v>
      </c>
      <c r="AZ8" s="5">
        <v>3</v>
      </c>
      <c r="BA8" s="5">
        <v>2</v>
      </c>
      <c r="BB8" s="5">
        <v>6</v>
      </c>
      <c r="BC8" s="5" t="s">
        <v>2031</v>
      </c>
      <c r="BD8" s="5" t="s">
        <v>85</v>
      </c>
      <c r="BE8" s="5" t="s">
        <v>2032</v>
      </c>
      <c r="BF8" s="5" t="s">
        <v>2001</v>
      </c>
      <c r="BG8" s="5" t="s">
        <v>2002</v>
      </c>
      <c r="BH8" s="5" t="s">
        <v>85</v>
      </c>
      <c r="BI8" s="5" t="s">
        <v>85</v>
      </c>
      <c r="BJ8" s="5" t="s">
        <v>2003</v>
      </c>
      <c r="BN8" s="5" t="s">
        <v>894</v>
      </c>
      <c r="BR8" s="5" t="s">
        <v>847</v>
      </c>
      <c r="BS8" s="5" t="s">
        <v>848</v>
      </c>
      <c r="BT8" s="5" t="s">
        <v>847</v>
      </c>
      <c r="BU8" s="5" t="s">
        <v>847</v>
      </c>
      <c r="BV8" s="5" t="s">
        <v>848</v>
      </c>
      <c r="BW8" s="5" t="s">
        <v>848</v>
      </c>
      <c r="BX8" s="5" t="s">
        <v>847</v>
      </c>
      <c r="BY8" s="5" t="s">
        <v>847</v>
      </c>
      <c r="BZ8" s="5" t="s">
        <v>848</v>
      </c>
      <c r="CA8" s="5" t="s">
        <v>848</v>
      </c>
      <c r="CB8" s="5" t="s">
        <v>848</v>
      </c>
      <c r="CC8" s="5" t="s">
        <v>847</v>
      </c>
      <c r="CD8" s="5" t="s">
        <v>848</v>
      </c>
    </row>
    <row r="9" spans="1:82" x14ac:dyDescent="0.2">
      <c r="A9" s="5">
        <v>118499448386</v>
      </c>
      <c r="B9" s="5">
        <v>454341952</v>
      </c>
      <c r="C9" s="6">
        <v>45281.59474537037</v>
      </c>
      <c r="D9" s="6">
        <v>45281.745011574072</v>
      </c>
      <c r="E9" s="5" t="s">
        <v>1215</v>
      </c>
      <c r="J9" s="5" t="s">
        <v>1160</v>
      </c>
      <c r="L9" s="5" t="s">
        <v>881</v>
      </c>
      <c r="M9" s="5" t="s">
        <v>153</v>
      </c>
      <c r="N9" s="5" t="s">
        <v>159</v>
      </c>
      <c r="O9" s="5" t="s">
        <v>14</v>
      </c>
      <c r="P9" s="5" t="s">
        <v>1185</v>
      </c>
      <c r="Q9" s="5" t="s">
        <v>116</v>
      </c>
      <c r="R9" s="5" t="s">
        <v>86</v>
      </c>
      <c r="S9" s="5" t="s">
        <v>85</v>
      </c>
      <c r="T9" s="5" t="s">
        <v>2033</v>
      </c>
      <c r="V9" s="5" t="s">
        <v>1983</v>
      </c>
      <c r="AD9" s="5" t="s">
        <v>86</v>
      </c>
      <c r="AE9" s="5" t="s">
        <v>85</v>
      </c>
      <c r="AF9" s="5" t="s">
        <v>85</v>
      </c>
      <c r="AG9" s="5" t="s">
        <v>85</v>
      </c>
      <c r="AH9" s="5" t="s">
        <v>85</v>
      </c>
      <c r="AI9" s="5" t="s">
        <v>441</v>
      </c>
      <c r="AQ9" s="5" t="s">
        <v>1168</v>
      </c>
      <c r="AR9" s="5" t="s">
        <v>85</v>
      </c>
      <c r="AS9" s="5" t="s">
        <v>85</v>
      </c>
      <c r="AT9" s="5" t="s">
        <v>85</v>
      </c>
      <c r="AV9" s="5" t="s">
        <v>86</v>
      </c>
      <c r="AW9" s="5">
        <v>1</v>
      </c>
      <c r="AX9" s="5">
        <v>2</v>
      </c>
      <c r="AY9" s="5">
        <v>3</v>
      </c>
      <c r="AZ9" s="5">
        <v>4</v>
      </c>
      <c r="BA9" s="5">
        <v>5</v>
      </c>
      <c r="BB9" s="5">
        <v>6</v>
      </c>
      <c r="BD9" s="5" t="s">
        <v>85</v>
      </c>
      <c r="BF9" s="5" t="s">
        <v>2001</v>
      </c>
      <c r="BG9" s="5" t="s">
        <v>2002</v>
      </c>
      <c r="BI9" s="5" t="s">
        <v>85</v>
      </c>
      <c r="BJ9" s="5" t="s">
        <v>2003</v>
      </c>
      <c r="BM9" s="5" t="s">
        <v>890</v>
      </c>
      <c r="BR9" s="5" t="s">
        <v>847</v>
      </c>
      <c r="BS9" s="5" t="s">
        <v>847</v>
      </c>
      <c r="BT9" s="5" t="s">
        <v>847</v>
      </c>
      <c r="BU9" s="5" t="s">
        <v>847</v>
      </c>
      <c r="BV9" s="5" t="s">
        <v>848</v>
      </c>
      <c r="BW9" s="5" t="s">
        <v>848</v>
      </c>
      <c r="BX9" s="5" t="s">
        <v>847</v>
      </c>
      <c r="BY9" s="5" t="s">
        <v>847</v>
      </c>
      <c r="BZ9" s="5" t="s">
        <v>847</v>
      </c>
      <c r="CA9" s="5" t="s">
        <v>847</v>
      </c>
      <c r="CB9" s="5" t="s">
        <v>870</v>
      </c>
      <c r="CC9" s="5" t="s">
        <v>847</v>
      </c>
      <c r="CD9" s="5" t="s">
        <v>848</v>
      </c>
    </row>
    <row r="10" spans="1:82" x14ac:dyDescent="0.2">
      <c r="A10" s="5">
        <v>118499425770</v>
      </c>
      <c r="B10" s="5">
        <v>454341952</v>
      </c>
      <c r="C10" s="6">
        <v>45281.565312500003</v>
      </c>
      <c r="D10" s="6">
        <v>45281.586747685185</v>
      </c>
      <c r="E10" s="5" t="s">
        <v>1692</v>
      </c>
      <c r="J10" s="5" t="s">
        <v>1160</v>
      </c>
      <c r="L10" s="5" t="s">
        <v>2034</v>
      </c>
      <c r="M10" s="5" t="s">
        <v>153</v>
      </c>
      <c r="N10" s="5" t="s">
        <v>160</v>
      </c>
      <c r="O10" s="5" t="s">
        <v>267</v>
      </c>
      <c r="P10" s="5" t="s">
        <v>1216</v>
      </c>
      <c r="Q10" s="5" t="s">
        <v>116</v>
      </c>
      <c r="R10" s="5" t="s">
        <v>85</v>
      </c>
      <c r="S10" s="5" t="s">
        <v>85</v>
      </c>
      <c r="T10" s="5" t="s">
        <v>2035</v>
      </c>
      <c r="U10" s="5" t="s">
        <v>1982</v>
      </c>
      <c r="W10" s="5" t="s">
        <v>1984</v>
      </c>
      <c r="AC10" s="5" t="s">
        <v>2036</v>
      </c>
      <c r="AD10" s="5" t="s">
        <v>86</v>
      </c>
      <c r="AE10" s="5" t="s">
        <v>86</v>
      </c>
      <c r="AF10" s="5" t="s">
        <v>86</v>
      </c>
      <c r="AG10" s="5" t="s">
        <v>85</v>
      </c>
      <c r="AH10" s="5" t="s">
        <v>85</v>
      </c>
      <c r="AI10" s="5" t="s">
        <v>441</v>
      </c>
      <c r="AQ10" s="5" t="s">
        <v>1168</v>
      </c>
      <c r="AR10" s="5" t="s">
        <v>85</v>
      </c>
      <c r="AS10" s="5" t="s">
        <v>85</v>
      </c>
      <c r="AT10" s="5" t="s">
        <v>85</v>
      </c>
      <c r="AV10" s="5" t="s">
        <v>85</v>
      </c>
      <c r="AW10" s="5">
        <v>5</v>
      </c>
      <c r="AX10" s="5">
        <v>1</v>
      </c>
      <c r="AY10" s="5">
        <v>3</v>
      </c>
      <c r="AZ10" s="5">
        <v>4</v>
      </c>
      <c r="BA10" s="5">
        <v>2</v>
      </c>
      <c r="BB10" s="5">
        <v>6</v>
      </c>
      <c r="BC10" s="5" t="s">
        <v>2037</v>
      </c>
      <c r="BD10" s="5" t="s">
        <v>95</v>
      </c>
      <c r="BE10" s="5" t="s">
        <v>2038</v>
      </c>
      <c r="BF10" s="5" t="s">
        <v>2001</v>
      </c>
      <c r="BG10" s="5" t="s">
        <v>2002</v>
      </c>
      <c r="BH10" s="5" t="s">
        <v>85</v>
      </c>
      <c r="BI10" s="5" t="s">
        <v>851</v>
      </c>
      <c r="BJ10" s="5" t="s">
        <v>2007</v>
      </c>
      <c r="BK10" s="5" t="s">
        <v>1169</v>
      </c>
      <c r="BL10" s="5" t="s">
        <v>931</v>
      </c>
      <c r="BM10" s="5" t="s">
        <v>890</v>
      </c>
      <c r="BO10" s="5" t="s">
        <v>876</v>
      </c>
      <c r="BR10" s="5" t="s">
        <v>847</v>
      </c>
      <c r="BS10" s="5" t="s">
        <v>848</v>
      </c>
      <c r="BT10" s="5" t="s">
        <v>870</v>
      </c>
      <c r="BU10" s="5" t="s">
        <v>847</v>
      </c>
      <c r="BV10" s="5" t="s">
        <v>848</v>
      </c>
      <c r="BW10" s="5" t="s">
        <v>848</v>
      </c>
      <c r="BX10" s="5" t="s">
        <v>847</v>
      </c>
      <c r="BY10" s="5" t="s">
        <v>847</v>
      </c>
      <c r="BZ10" s="5" t="s">
        <v>870</v>
      </c>
      <c r="CA10" s="5" t="s">
        <v>848</v>
      </c>
      <c r="CB10" s="5" t="s">
        <v>848</v>
      </c>
      <c r="CC10" s="5" t="s">
        <v>847</v>
      </c>
      <c r="CD10" s="5" t="s">
        <v>848</v>
      </c>
    </row>
    <row r="11" spans="1:82" x14ac:dyDescent="0.2">
      <c r="A11" s="5">
        <v>118499385425</v>
      </c>
      <c r="B11" s="5">
        <v>454341952</v>
      </c>
      <c r="C11" s="6">
        <v>45281.516736111109</v>
      </c>
      <c r="D11" s="6">
        <v>45281.523773148147</v>
      </c>
      <c r="E11" s="5" t="s">
        <v>1920</v>
      </c>
      <c r="J11" s="5" t="s">
        <v>1160</v>
      </c>
      <c r="L11" s="5" t="s">
        <v>825</v>
      </c>
      <c r="M11" s="5" t="s">
        <v>153</v>
      </c>
      <c r="N11" s="5" t="s">
        <v>159</v>
      </c>
      <c r="O11" s="5" t="s">
        <v>267</v>
      </c>
      <c r="P11" s="5" t="s">
        <v>1185</v>
      </c>
      <c r="Q11" s="5" t="s">
        <v>116</v>
      </c>
      <c r="R11" s="5" t="s">
        <v>85</v>
      </c>
      <c r="S11" s="5" t="s">
        <v>85</v>
      </c>
      <c r="T11" s="5" t="s">
        <v>2039</v>
      </c>
      <c r="V11" s="5" t="s">
        <v>1983</v>
      </c>
      <c r="Z11" s="5" t="s">
        <v>1699</v>
      </c>
      <c r="AD11" s="5" t="s">
        <v>86</v>
      </c>
      <c r="AE11" s="5" t="s">
        <v>85</v>
      </c>
      <c r="AF11" s="5" t="s">
        <v>85</v>
      </c>
      <c r="AG11" s="5" t="s">
        <v>85</v>
      </c>
      <c r="AH11" s="5" t="s">
        <v>85</v>
      </c>
      <c r="AI11" s="5" t="s">
        <v>2005</v>
      </c>
      <c r="AJ11" s="5" t="s">
        <v>2040</v>
      </c>
      <c r="AK11" s="5" t="s">
        <v>86</v>
      </c>
      <c r="AN11" s="5" t="s">
        <v>926</v>
      </c>
      <c r="AP11" s="5" t="s">
        <v>85</v>
      </c>
      <c r="AR11" s="5" t="s">
        <v>85</v>
      </c>
      <c r="AS11" s="5" t="s">
        <v>86</v>
      </c>
      <c r="AT11" s="5" t="s">
        <v>85</v>
      </c>
      <c r="AV11" s="5" t="s">
        <v>85</v>
      </c>
      <c r="AW11" s="5">
        <v>1</v>
      </c>
      <c r="AX11" s="5">
        <v>4</v>
      </c>
      <c r="AY11" s="5">
        <v>2</v>
      </c>
      <c r="AZ11" s="5">
        <v>3</v>
      </c>
      <c r="BA11" s="5">
        <v>5</v>
      </c>
      <c r="BB11" s="5">
        <v>6</v>
      </c>
      <c r="BD11" s="5" t="s">
        <v>95</v>
      </c>
      <c r="BF11" s="5" t="s">
        <v>2001</v>
      </c>
      <c r="BG11" s="5" t="s">
        <v>2002</v>
      </c>
      <c r="BI11" s="5" t="s">
        <v>85</v>
      </c>
      <c r="BJ11" s="5" t="s">
        <v>2007</v>
      </c>
      <c r="BK11" s="5" t="s">
        <v>1169</v>
      </c>
      <c r="BO11" s="5" t="s">
        <v>876</v>
      </c>
      <c r="BR11" s="5" t="s">
        <v>848</v>
      </c>
      <c r="BS11" s="5" t="s">
        <v>870</v>
      </c>
      <c r="BT11" s="5" t="s">
        <v>847</v>
      </c>
      <c r="BU11" s="5" t="s">
        <v>847</v>
      </c>
      <c r="BV11" s="5" t="s">
        <v>848</v>
      </c>
      <c r="BW11" s="5" t="s">
        <v>848</v>
      </c>
      <c r="BX11" s="5" t="s">
        <v>847</v>
      </c>
      <c r="BY11" s="5" t="s">
        <v>847</v>
      </c>
      <c r="BZ11" s="5" t="s">
        <v>848</v>
      </c>
      <c r="CA11" s="5" t="s">
        <v>847</v>
      </c>
      <c r="CB11" s="5" t="s">
        <v>848</v>
      </c>
      <c r="CC11" s="5" t="s">
        <v>847</v>
      </c>
      <c r="CD11" s="5" t="s">
        <v>848</v>
      </c>
    </row>
    <row r="12" spans="1:82" x14ac:dyDescent="0.2">
      <c r="A12" s="5">
        <v>118498764509</v>
      </c>
      <c r="B12" s="5">
        <v>454341952</v>
      </c>
      <c r="C12" s="6">
        <v>45280.594340277778</v>
      </c>
      <c r="D12" s="6">
        <v>45280.609652777777</v>
      </c>
      <c r="E12" s="5" t="s">
        <v>1627</v>
      </c>
      <c r="J12" s="5" t="s">
        <v>1160</v>
      </c>
      <c r="L12" s="5" t="s">
        <v>881</v>
      </c>
      <c r="M12" s="5" t="s">
        <v>153</v>
      </c>
      <c r="N12" s="5" t="s">
        <v>160</v>
      </c>
      <c r="O12" s="5" t="s">
        <v>267</v>
      </c>
      <c r="P12" s="5" t="s">
        <v>1172</v>
      </c>
      <c r="Q12" s="5" t="s">
        <v>116</v>
      </c>
      <c r="R12" s="5" t="s">
        <v>851</v>
      </c>
      <c r="S12" s="5" t="s">
        <v>85</v>
      </c>
      <c r="T12" s="5" t="s">
        <v>2041</v>
      </c>
      <c r="U12" s="5" t="s">
        <v>1982</v>
      </c>
      <c r="W12" s="5" t="s">
        <v>1984</v>
      </c>
      <c r="X12" s="5" t="s">
        <v>1985</v>
      </c>
      <c r="AA12" s="5" t="s">
        <v>595</v>
      </c>
      <c r="AD12" s="5" t="s">
        <v>86</v>
      </c>
      <c r="AE12" s="5" t="s">
        <v>85</v>
      </c>
      <c r="AF12" s="5" t="s">
        <v>85</v>
      </c>
      <c r="AG12" s="5" t="s">
        <v>85</v>
      </c>
      <c r="AH12" s="5" t="s">
        <v>85</v>
      </c>
      <c r="AI12" s="5" t="s">
        <v>1996</v>
      </c>
      <c r="AJ12" s="5" t="s">
        <v>2042</v>
      </c>
      <c r="AK12" s="5" t="s">
        <v>85</v>
      </c>
      <c r="AL12" s="5" t="s">
        <v>2043</v>
      </c>
      <c r="AM12" s="5" t="s">
        <v>2044</v>
      </c>
      <c r="AN12" s="5" t="s">
        <v>836</v>
      </c>
      <c r="AO12" s="5" t="s">
        <v>2045</v>
      </c>
      <c r="AP12" s="5" t="s">
        <v>85</v>
      </c>
      <c r="AR12" s="5" t="s">
        <v>86</v>
      </c>
      <c r="AS12" s="5" t="s">
        <v>85</v>
      </c>
      <c r="AT12" s="5" t="s">
        <v>85</v>
      </c>
      <c r="AV12" s="5" t="s">
        <v>85</v>
      </c>
      <c r="AW12" s="5">
        <v>2</v>
      </c>
      <c r="AX12" s="5">
        <v>1</v>
      </c>
      <c r="AY12" s="5">
        <v>6</v>
      </c>
      <c r="AZ12" s="5">
        <v>3</v>
      </c>
      <c r="BA12" s="5">
        <v>4</v>
      </c>
      <c r="BB12" s="5">
        <v>5</v>
      </c>
      <c r="BC12" s="5" t="s">
        <v>2046</v>
      </c>
      <c r="BD12" s="5" t="s">
        <v>86</v>
      </c>
      <c r="BE12" s="5" t="s">
        <v>2047</v>
      </c>
      <c r="BF12" s="5" t="s">
        <v>2021</v>
      </c>
      <c r="BG12" s="5" t="s">
        <v>2002</v>
      </c>
      <c r="BH12" s="5" t="s">
        <v>85</v>
      </c>
      <c r="BI12" s="5" t="s">
        <v>85</v>
      </c>
      <c r="BJ12" s="5" t="s">
        <v>2007</v>
      </c>
      <c r="BK12" s="5" t="s">
        <v>1169</v>
      </c>
      <c r="BM12" s="5" t="s">
        <v>890</v>
      </c>
      <c r="BN12" s="5" t="s">
        <v>894</v>
      </c>
      <c r="BR12" s="5" t="s">
        <v>847</v>
      </c>
      <c r="BS12" s="5" t="s">
        <v>848</v>
      </c>
      <c r="BT12" s="5" t="s">
        <v>847</v>
      </c>
      <c r="BU12" s="5" t="s">
        <v>847</v>
      </c>
      <c r="BV12" s="5" t="s">
        <v>848</v>
      </c>
      <c r="BW12" s="5" t="s">
        <v>870</v>
      </c>
      <c r="BX12" s="5" t="s">
        <v>847</v>
      </c>
      <c r="BY12" s="5" t="s">
        <v>847</v>
      </c>
      <c r="BZ12" s="5" t="s">
        <v>848</v>
      </c>
      <c r="CA12" s="5" t="s">
        <v>870</v>
      </c>
      <c r="CB12" s="5" t="s">
        <v>848</v>
      </c>
      <c r="CC12" s="5" t="s">
        <v>847</v>
      </c>
      <c r="CD12" s="5" t="s">
        <v>848</v>
      </c>
    </row>
    <row r="13" spans="1:82" x14ac:dyDescent="0.2">
      <c r="A13" s="5">
        <v>118498766339</v>
      </c>
      <c r="B13" s="5">
        <v>454341952</v>
      </c>
      <c r="C13" s="6">
        <v>45280.596539351849</v>
      </c>
      <c r="D13" s="6">
        <v>45280.60565972222</v>
      </c>
      <c r="E13" s="5" t="s">
        <v>1627</v>
      </c>
      <c r="J13" s="5" t="s">
        <v>1160</v>
      </c>
      <c r="L13" s="5" t="s">
        <v>881</v>
      </c>
      <c r="M13" s="5" t="s">
        <v>154</v>
      </c>
      <c r="N13" s="5" t="s">
        <v>159</v>
      </c>
      <c r="O13" s="5" t="s">
        <v>267</v>
      </c>
      <c r="P13" s="5" t="s">
        <v>1172</v>
      </c>
      <c r="Q13" s="5" t="s">
        <v>116</v>
      </c>
      <c r="R13" s="5" t="s">
        <v>851</v>
      </c>
      <c r="S13" s="5" t="s">
        <v>1994</v>
      </c>
      <c r="T13" s="5" t="s">
        <v>2048</v>
      </c>
      <c r="U13" s="5" t="s">
        <v>1982</v>
      </c>
      <c r="X13" s="5" t="s">
        <v>1985</v>
      </c>
      <c r="AA13" s="5" t="s">
        <v>595</v>
      </c>
      <c r="AD13" s="5" t="s">
        <v>86</v>
      </c>
      <c r="AE13" s="5" t="s">
        <v>86</v>
      </c>
      <c r="AF13" s="5" t="s">
        <v>86</v>
      </c>
      <c r="AG13" s="5" t="s">
        <v>85</v>
      </c>
      <c r="AH13" s="5" t="s">
        <v>86</v>
      </c>
      <c r="AI13" s="5" t="s">
        <v>2005</v>
      </c>
      <c r="AJ13" s="5" t="s">
        <v>2049</v>
      </c>
      <c r="AK13" s="5" t="s">
        <v>86</v>
      </c>
      <c r="AM13" s="5" t="s">
        <v>2050</v>
      </c>
      <c r="AN13" s="5" t="s">
        <v>836</v>
      </c>
      <c r="AO13" s="5" t="s">
        <v>2051</v>
      </c>
      <c r="AP13" s="5" t="s">
        <v>86</v>
      </c>
      <c r="AQ13" s="5" t="s">
        <v>1168</v>
      </c>
      <c r="AR13" s="5" t="s">
        <v>86</v>
      </c>
      <c r="AS13" s="5" t="s">
        <v>86</v>
      </c>
      <c r="AT13" s="5" t="s">
        <v>85</v>
      </c>
      <c r="AV13" s="5" t="s">
        <v>85</v>
      </c>
      <c r="AW13" s="5">
        <v>2</v>
      </c>
      <c r="AX13" s="5">
        <v>1</v>
      </c>
      <c r="AY13" s="5">
        <v>3</v>
      </c>
      <c r="AZ13" s="5">
        <v>4</v>
      </c>
      <c r="BA13" s="5">
        <v>5</v>
      </c>
      <c r="BB13" s="5">
        <v>6</v>
      </c>
      <c r="BC13" s="5" t="s">
        <v>2052</v>
      </c>
      <c r="BD13" s="5" t="s">
        <v>86</v>
      </c>
      <c r="BE13" s="5" t="s">
        <v>2052</v>
      </c>
      <c r="BF13" s="5" t="s">
        <v>2021</v>
      </c>
      <c r="BG13" s="5" t="s">
        <v>2002</v>
      </c>
      <c r="BH13" s="5" t="s">
        <v>85</v>
      </c>
      <c r="BI13" s="5" t="s">
        <v>86</v>
      </c>
      <c r="BJ13" s="5" t="s">
        <v>2007</v>
      </c>
      <c r="BL13" s="5" t="s">
        <v>931</v>
      </c>
      <c r="BM13" s="5" t="s">
        <v>890</v>
      </c>
      <c r="BP13" s="5" t="s">
        <v>886</v>
      </c>
      <c r="BR13" s="5" t="s">
        <v>870</v>
      </c>
      <c r="BS13" s="5" t="s">
        <v>870</v>
      </c>
      <c r="BT13" s="5" t="s">
        <v>870</v>
      </c>
      <c r="BU13" s="5" t="s">
        <v>870</v>
      </c>
      <c r="BV13" s="5" t="s">
        <v>870</v>
      </c>
      <c r="BW13" s="5" t="s">
        <v>870</v>
      </c>
      <c r="BX13" s="5" t="s">
        <v>870</v>
      </c>
      <c r="BY13" s="5" t="s">
        <v>870</v>
      </c>
      <c r="BZ13" s="5" t="s">
        <v>848</v>
      </c>
      <c r="CA13" s="5" t="s">
        <v>870</v>
      </c>
      <c r="CB13" s="5" t="s">
        <v>848</v>
      </c>
      <c r="CC13" s="5" t="s">
        <v>870</v>
      </c>
      <c r="CD13" s="5" t="s">
        <v>848</v>
      </c>
    </row>
    <row r="14" spans="1:82" x14ac:dyDescent="0.2">
      <c r="A14" s="5">
        <v>118498549029</v>
      </c>
      <c r="B14" s="5">
        <v>454341952</v>
      </c>
      <c r="C14" s="6">
        <v>45280.405798611115</v>
      </c>
      <c r="D14" s="6">
        <v>45280.431527777779</v>
      </c>
      <c r="E14" s="5" t="s">
        <v>2053</v>
      </c>
      <c r="J14" s="5" t="s">
        <v>1160</v>
      </c>
      <c r="L14" s="5" t="s">
        <v>881</v>
      </c>
      <c r="M14" s="5" t="s">
        <v>154</v>
      </c>
      <c r="N14" s="5" t="s">
        <v>158</v>
      </c>
      <c r="O14" s="5" t="s">
        <v>267</v>
      </c>
      <c r="P14" s="5" t="s">
        <v>1216</v>
      </c>
      <c r="Q14" s="5" t="s">
        <v>116</v>
      </c>
      <c r="R14" s="5" t="s">
        <v>86</v>
      </c>
      <c r="S14" s="5" t="s">
        <v>85</v>
      </c>
      <c r="T14" s="5" t="s">
        <v>2054</v>
      </c>
      <c r="U14" s="5" t="s">
        <v>1982</v>
      </c>
      <c r="V14" s="5" t="s">
        <v>1983</v>
      </c>
      <c r="X14" s="5" t="s">
        <v>1985</v>
      </c>
      <c r="AD14" s="5" t="s">
        <v>85</v>
      </c>
      <c r="AE14" s="5" t="s">
        <v>85</v>
      </c>
      <c r="AF14" s="5" t="s">
        <v>85</v>
      </c>
      <c r="AG14" s="5" t="s">
        <v>85</v>
      </c>
      <c r="AH14" s="5" t="s">
        <v>85</v>
      </c>
      <c r="AI14" s="5" t="s">
        <v>1996</v>
      </c>
      <c r="AJ14" s="5" t="s">
        <v>2055</v>
      </c>
      <c r="AK14" s="5" t="s">
        <v>86</v>
      </c>
      <c r="AM14" s="5" t="s">
        <v>2056</v>
      </c>
      <c r="AN14" s="5" t="s">
        <v>926</v>
      </c>
      <c r="AO14" s="5" t="s">
        <v>2057</v>
      </c>
      <c r="AP14" s="5" t="s">
        <v>85</v>
      </c>
      <c r="AR14" s="5" t="s">
        <v>86</v>
      </c>
      <c r="AS14" s="5" t="s">
        <v>86</v>
      </c>
      <c r="AT14" s="5" t="s">
        <v>85</v>
      </c>
      <c r="AV14" s="5" t="s">
        <v>85</v>
      </c>
      <c r="AW14" s="5">
        <v>2</v>
      </c>
      <c r="AX14" s="5">
        <v>1</v>
      </c>
      <c r="AY14" s="5">
        <v>6</v>
      </c>
      <c r="AZ14" s="5">
        <v>3</v>
      </c>
      <c r="BA14" s="5">
        <v>4</v>
      </c>
      <c r="BB14" s="5">
        <v>5</v>
      </c>
      <c r="BC14" s="5" t="s">
        <v>2058</v>
      </c>
      <c r="BD14" s="5" t="s">
        <v>86</v>
      </c>
      <c r="BE14" s="5" t="s">
        <v>2059</v>
      </c>
      <c r="BF14" s="5" t="s">
        <v>2021</v>
      </c>
      <c r="BG14" s="5" t="s">
        <v>2002</v>
      </c>
      <c r="BH14" s="5" t="s">
        <v>86</v>
      </c>
      <c r="BI14" s="5" t="s">
        <v>851</v>
      </c>
      <c r="BJ14" s="5" t="s">
        <v>2007</v>
      </c>
      <c r="BL14" s="5" t="s">
        <v>931</v>
      </c>
      <c r="BR14" s="5" t="s">
        <v>847</v>
      </c>
    </row>
    <row r="15" spans="1:82" x14ac:dyDescent="0.2">
      <c r="A15" s="5">
        <v>118497772918</v>
      </c>
      <c r="B15" s="5">
        <v>454341952</v>
      </c>
      <c r="C15" s="6">
        <v>45279.399675925924</v>
      </c>
      <c r="D15" s="6">
        <v>45279.419675925928</v>
      </c>
      <c r="E15" s="5" t="s">
        <v>2060</v>
      </c>
      <c r="J15" s="5" t="s">
        <v>1160</v>
      </c>
      <c r="L15" s="5" t="s">
        <v>825</v>
      </c>
      <c r="M15" s="5" t="s">
        <v>153</v>
      </c>
      <c r="N15" s="5" t="s">
        <v>158</v>
      </c>
      <c r="O15" s="5" t="s">
        <v>15</v>
      </c>
      <c r="P15" s="5" t="s">
        <v>1185</v>
      </c>
      <c r="Q15" s="5" t="s">
        <v>116</v>
      </c>
      <c r="R15" s="5" t="s">
        <v>86</v>
      </c>
      <c r="S15" s="5" t="s">
        <v>85</v>
      </c>
      <c r="V15" s="5" t="s">
        <v>1983</v>
      </c>
      <c r="Y15" s="5" t="s">
        <v>1986</v>
      </c>
      <c r="Z15" s="5" t="s">
        <v>1699</v>
      </c>
      <c r="AD15" s="5" t="s">
        <v>85</v>
      </c>
      <c r="AE15" s="5" t="s">
        <v>85</v>
      </c>
      <c r="AF15" s="5" t="s">
        <v>86</v>
      </c>
      <c r="AG15" s="5" t="s">
        <v>85</v>
      </c>
      <c r="AH15" s="5" t="s">
        <v>85</v>
      </c>
      <c r="AI15" s="5" t="s">
        <v>1996</v>
      </c>
      <c r="AK15" s="5" t="s">
        <v>86</v>
      </c>
      <c r="AM15" s="5" t="s">
        <v>2061</v>
      </c>
      <c r="AN15" s="5" t="s">
        <v>836</v>
      </c>
      <c r="AO15" s="5" t="s">
        <v>2062</v>
      </c>
      <c r="AP15" s="5" t="s">
        <v>85</v>
      </c>
      <c r="AR15" s="5" t="s">
        <v>86</v>
      </c>
      <c r="AS15" s="5" t="s">
        <v>86</v>
      </c>
      <c r="AT15" s="5" t="s">
        <v>85</v>
      </c>
      <c r="AV15" s="5" t="s">
        <v>85</v>
      </c>
      <c r="AW15" s="5">
        <v>2</v>
      </c>
      <c r="AX15" s="5">
        <v>1</v>
      </c>
      <c r="AY15" s="5">
        <v>3</v>
      </c>
      <c r="AZ15" s="5">
        <v>4</v>
      </c>
      <c r="BA15" s="5">
        <v>5</v>
      </c>
      <c r="BB15" s="5">
        <v>6</v>
      </c>
    </row>
    <row r="16" spans="1:82" x14ac:dyDescent="0.2">
      <c r="A16" s="5">
        <v>118497757314</v>
      </c>
      <c r="B16" s="5">
        <v>454341952</v>
      </c>
      <c r="C16" s="6">
        <v>45279.340416666666</v>
      </c>
      <c r="D16" s="6">
        <v>45279.40384259259</v>
      </c>
      <c r="E16" s="5" t="s">
        <v>2026</v>
      </c>
      <c r="J16" s="5" t="s">
        <v>1160</v>
      </c>
      <c r="L16" s="5" t="s">
        <v>855</v>
      </c>
      <c r="M16" s="5" t="s">
        <v>153</v>
      </c>
      <c r="N16" s="5" t="s">
        <v>160</v>
      </c>
      <c r="O16" s="5" t="s">
        <v>14</v>
      </c>
      <c r="P16" s="5" t="s">
        <v>1197</v>
      </c>
      <c r="Q16" s="5" t="s">
        <v>116</v>
      </c>
      <c r="R16" s="5" t="s">
        <v>86</v>
      </c>
      <c r="S16" s="5" t="s">
        <v>85</v>
      </c>
      <c r="T16" s="5" t="s">
        <v>2063</v>
      </c>
      <c r="V16" s="5" t="s">
        <v>1983</v>
      </c>
      <c r="W16" s="5" t="s">
        <v>1984</v>
      </c>
      <c r="Z16" s="5" t="s">
        <v>1699</v>
      </c>
      <c r="AD16" s="5" t="s">
        <v>85</v>
      </c>
      <c r="AE16" s="5" t="s">
        <v>85</v>
      </c>
      <c r="AF16" s="5" t="s">
        <v>85</v>
      </c>
      <c r="AG16" s="5" t="s">
        <v>85</v>
      </c>
      <c r="AH16" s="5" t="s">
        <v>85</v>
      </c>
      <c r="AI16" s="5" t="s">
        <v>2064</v>
      </c>
      <c r="AJ16" s="5" t="s">
        <v>2065</v>
      </c>
      <c r="AK16" s="5" t="s">
        <v>85</v>
      </c>
      <c r="AL16" s="5" t="s">
        <v>2066</v>
      </c>
      <c r="AN16" s="5" t="s">
        <v>836</v>
      </c>
      <c r="AP16" s="5" t="s">
        <v>85</v>
      </c>
      <c r="AR16" s="5" t="s">
        <v>85</v>
      </c>
      <c r="AS16" s="5" t="s">
        <v>85</v>
      </c>
      <c r="AT16" s="5" t="s">
        <v>85</v>
      </c>
      <c r="AV16" s="5" t="s">
        <v>85</v>
      </c>
      <c r="AW16" s="5">
        <v>1</v>
      </c>
      <c r="AX16" s="5">
        <v>5</v>
      </c>
      <c r="AY16" s="5">
        <v>4</v>
      </c>
      <c r="AZ16" s="5">
        <v>2</v>
      </c>
      <c r="BA16" s="5">
        <v>3</v>
      </c>
      <c r="BB16" s="5">
        <v>6</v>
      </c>
      <c r="BC16" s="5" t="s">
        <v>2067</v>
      </c>
      <c r="BD16" s="5" t="s">
        <v>85</v>
      </c>
      <c r="BE16" s="5" t="s">
        <v>2068</v>
      </c>
      <c r="BF16" s="5" t="s">
        <v>2001</v>
      </c>
      <c r="BG16" s="5" t="s">
        <v>2002</v>
      </c>
      <c r="BH16" s="5" t="s">
        <v>85</v>
      </c>
      <c r="BI16" s="5" t="s">
        <v>85</v>
      </c>
      <c r="BJ16" s="5" t="s">
        <v>2007</v>
      </c>
      <c r="BK16" s="5" t="s">
        <v>1169</v>
      </c>
      <c r="BR16" s="5" t="s">
        <v>847</v>
      </c>
      <c r="BS16" s="5" t="s">
        <v>848</v>
      </c>
      <c r="BT16" s="5" t="s">
        <v>847</v>
      </c>
      <c r="BU16" s="5" t="s">
        <v>847</v>
      </c>
      <c r="BV16" s="5" t="s">
        <v>848</v>
      </c>
      <c r="BW16" s="5" t="s">
        <v>848</v>
      </c>
      <c r="BX16" s="5" t="s">
        <v>847</v>
      </c>
      <c r="BY16" s="5" t="s">
        <v>847</v>
      </c>
      <c r="BZ16" s="5" t="s">
        <v>848</v>
      </c>
      <c r="CA16" s="5" t="s">
        <v>848</v>
      </c>
      <c r="CB16" s="5" t="s">
        <v>848</v>
      </c>
      <c r="CC16" s="5" t="s">
        <v>847</v>
      </c>
      <c r="CD16" s="5" t="s">
        <v>848</v>
      </c>
    </row>
    <row r="17" spans="1:82" x14ac:dyDescent="0.2">
      <c r="A17" s="5">
        <v>118497322159</v>
      </c>
      <c r="B17" s="5">
        <v>454341952</v>
      </c>
      <c r="C17" s="6">
        <v>45278.749699074076</v>
      </c>
      <c r="D17" s="6">
        <v>45278.769502314812</v>
      </c>
      <c r="E17" s="5" t="s">
        <v>1258</v>
      </c>
      <c r="J17" s="5" t="s">
        <v>1160</v>
      </c>
      <c r="L17" s="5" t="s">
        <v>825</v>
      </c>
      <c r="M17" s="5" t="s">
        <v>153</v>
      </c>
      <c r="N17" s="5" t="s">
        <v>159</v>
      </c>
      <c r="O17" s="5" t="s">
        <v>10</v>
      </c>
      <c r="P17" s="5" t="s">
        <v>1172</v>
      </c>
      <c r="Q17" s="5" t="s">
        <v>116</v>
      </c>
      <c r="R17" s="5" t="s">
        <v>851</v>
      </c>
      <c r="S17" s="5" t="s">
        <v>85</v>
      </c>
      <c r="T17" s="5" t="s">
        <v>2069</v>
      </c>
      <c r="Z17" s="5" t="s">
        <v>1699</v>
      </c>
      <c r="AD17" s="5" t="s">
        <v>163</v>
      </c>
      <c r="AE17" s="5" t="s">
        <v>85</v>
      </c>
      <c r="AF17" s="5" t="s">
        <v>85</v>
      </c>
      <c r="AG17" s="5" t="s">
        <v>85</v>
      </c>
      <c r="AH17" s="5" t="s">
        <v>85</v>
      </c>
      <c r="AI17" s="5" t="s">
        <v>441</v>
      </c>
      <c r="AQ17" s="5" t="s">
        <v>1168</v>
      </c>
      <c r="AR17" s="5" t="s">
        <v>85</v>
      </c>
      <c r="AS17" s="5" t="s">
        <v>85</v>
      </c>
      <c r="AT17" s="5" t="s">
        <v>85</v>
      </c>
      <c r="AV17" s="5" t="s">
        <v>85</v>
      </c>
      <c r="AW17" s="5">
        <v>2</v>
      </c>
      <c r="AX17" s="5">
        <v>4</v>
      </c>
      <c r="AY17" s="5">
        <v>5</v>
      </c>
      <c r="AZ17" s="5">
        <v>3</v>
      </c>
      <c r="BA17" s="5">
        <v>1</v>
      </c>
      <c r="BB17" s="5">
        <v>6</v>
      </c>
      <c r="BC17" s="5" t="s">
        <v>2070</v>
      </c>
      <c r="BD17" s="5" t="s">
        <v>85</v>
      </c>
      <c r="BE17" s="5" t="s">
        <v>2071</v>
      </c>
      <c r="BF17" s="5" t="s">
        <v>2001</v>
      </c>
      <c r="BG17" s="5" t="s">
        <v>2002</v>
      </c>
      <c r="BH17" s="5" t="s">
        <v>85</v>
      </c>
      <c r="BI17" s="5" t="s">
        <v>85</v>
      </c>
      <c r="BJ17" s="5" t="s">
        <v>2003</v>
      </c>
      <c r="BK17" s="5" t="s">
        <v>1169</v>
      </c>
      <c r="BL17" s="5" t="s">
        <v>931</v>
      </c>
      <c r="BN17" s="5" t="s">
        <v>894</v>
      </c>
      <c r="BO17" s="5" t="s">
        <v>876</v>
      </c>
      <c r="BR17" s="5" t="s">
        <v>847</v>
      </c>
      <c r="BS17" s="5" t="s">
        <v>848</v>
      </c>
      <c r="BT17" s="5" t="s">
        <v>847</v>
      </c>
      <c r="BU17" s="5" t="s">
        <v>870</v>
      </c>
      <c r="BV17" s="5" t="s">
        <v>848</v>
      </c>
      <c r="BW17" s="5" t="s">
        <v>848</v>
      </c>
      <c r="BX17" s="5" t="s">
        <v>847</v>
      </c>
      <c r="BY17" s="5" t="s">
        <v>847</v>
      </c>
      <c r="BZ17" s="5" t="s">
        <v>870</v>
      </c>
      <c r="CA17" s="5" t="s">
        <v>848</v>
      </c>
      <c r="CB17" s="5" t="s">
        <v>848</v>
      </c>
      <c r="CC17" s="5" t="s">
        <v>847</v>
      </c>
      <c r="CD17" s="5" t="s">
        <v>848</v>
      </c>
    </row>
    <row r="18" spans="1:82" x14ac:dyDescent="0.2">
      <c r="A18" s="5">
        <v>118497102054</v>
      </c>
      <c r="B18" s="5">
        <v>454341952</v>
      </c>
      <c r="C18" s="6">
        <v>45278.537847222222</v>
      </c>
      <c r="D18" s="6">
        <v>45278.540868055556</v>
      </c>
      <c r="E18" s="5" t="s">
        <v>1698</v>
      </c>
      <c r="J18" s="5" t="s">
        <v>1160</v>
      </c>
      <c r="L18" s="5" t="s">
        <v>1203</v>
      </c>
      <c r="M18" s="5" t="s">
        <v>153</v>
      </c>
      <c r="N18" s="5" t="s">
        <v>159</v>
      </c>
      <c r="O18" s="5" t="s">
        <v>15</v>
      </c>
      <c r="P18" s="5" t="s">
        <v>1216</v>
      </c>
      <c r="Q18" s="5" t="s">
        <v>925</v>
      </c>
      <c r="R18" s="5" t="s">
        <v>86</v>
      </c>
      <c r="S18" s="5" t="s">
        <v>1994</v>
      </c>
      <c r="W18" s="5" t="s">
        <v>1984</v>
      </c>
      <c r="Z18" s="5" t="s">
        <v>1699</v>
      </c>
      <c r="AD18" s="5" t="s">
        <v>86</v>
      </c>
      <c r="AE18" s="5" t="s">
        <v>86</v>
      </c>
      <c r="AF18" s="5" t="s">
        <v>86</v>
      </c>
      <c r="AG18" s="5" t="s">
        <v>163</v>
      </c>
      <c r="AH18" s="5" t="s">
        <v>86</v>
      </c>
      <c r="AI18" s="5" t="s">
        <v>2005</v>
      </c>
      <c r="AK18" s="5" t="s">
        <v>86</v>
      </c>
      <c r="AN18" s="5" t="s">
        <v>926</v>
      </c>
      <c r="AP18" s="5" t="s">
        <v>85</v>
      </c>
      <c r="AR18" s="5" t="s">
        <v>85</v>
      </c>
      <c r="AS18" s="5" t="s">
        <v>85</v>
      </c>
      <c r="AT18" s="5" t="s">
        <v>85</v>
      </c>
      <c r="AV18" s="5" t="s">
        <v>85</v>
      </c>
      <c r="AW18" s="5">
        <v>4</v>
      </c>
      <c r="AX18" s="5">
        <v>2</v>
      </c>
      <c r="AY18" s="5">
        <v>5</v>
      </c>
      <c r="AZ18" s="5">
        <v>3</v>
      </c>
      <c r="BA18" s="5">
        <v>1</v>
      </c>
      <c r="BB18" s="5">
        <v>6</v>
      </c>
      <c r="BD18" s="5" t="s">
        <v>85</v>
      </c>
      <c r="BF18" s="5" t="s">
        <v>2001</v>
      </c>
      <c r="BG18" s="5" t="s">
        <v>2002</v>
      </c>
      <c r="BH18" s="5" t="s">
        <v>85</v>
      </c>
      <c r="BI18" s="5" t="s">
        <v>85</v>
      </c>
      <c r="BJ18" s="5" t="s">
        <v>2003</v>
      </c>
      <c r="BL18" s="5" t="s">
        <v>931</v>
      </c>
      <c r="BR18" s="5" t="s">
        <v>870</v>
      </c>
      <c r="BS18" s="5" t="s">
        <v>870</v>
      </c>
      <c r="BT18" s="5" t="s">
        <v>870</v>
      </c>
      <c r="BU18" s="5" t="s">
        <v>870</v>
      </c>
      <c r="BV18" s="5" t="s">
        <v>870</v>
      </c>
      <c r="BW18" s="5" t="s">
        <v>870</v>
      </c>
      <c r="BX18" s="5" t="s">
        <v>870</v>
      </c>
      <c r="BY18" s="5" t="s">
        <v>870</v>
      </c>
      <c r="BZ18" s="5" t="s">
        <v>870</v>
      </c>
      <c r="CA18" s="5" t="s">
        <v>870</v>
      </c>
      <c r="CB18" s="5" t="s">
        <v>870</v>
      </c>
      <c r="CC18" s="5" t="s">
        <v>847</v>
      </c>
      <c r="CD18" s="5" t="s">
        <v>848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5507-B965-0D4B-8F77-BB0F71204845}">
  <sheetPr codeName="Hoja34"/>
  <dimension ref="A1:H81"/>
  <sheetViews>
    <sheetView workbookViewId="0">
      <selection sqref="A1:G1"/>
    </sheetView>
  </sheetViews>
  <sheetFormatPr baseColWidth="10" defaultColWidth="0" defaultRowHeight="16" x14ac:dyDescent="0.2"/>
  <cols>
    <col min="1" max="1" width="18.5" style="52" bestFit="1" customWidth="1"/>
    <col min="2" max="2" width="30.1640625" style="52" bestFit="1" customWidth="1"/>
    <col min="3" max="3" width="14.1640625" style="52" bestFit="1" customWidth="1"/>
    <col min="4" max="4" width="24.1640625" style="52" bestFit="1" customWidth="1"/>
    <col min="5" max="5" width="20.83203125" style="52" customWidth="1"/>
    <col min="6" max="6" width="15.83203125" style="52" customWidth="1"/>
    <col min="7" max="7" width="18.33203125" style="52" bestFit="1" customWidth="1"/>
    <col min="8" max="8" width="3.6640625" style="33" customWidth="1"/>
    <col min="9" max="16384" width="10.83203125" style="33" hidden="1"/>
  </cols>
  <sheetData>
    <row r="1" spans="1:7" x14ac:dyDescent="0.2">
      <c r="A1" s="146" t="s">
        <v>535</v>
      </c>
      <c r="B1" s="146"/>
      <c r="C1" s="146"/>
      <c r="D1" s="146"/>
      <c r="E1" s="146"/>
      <c r="F1" s="146"/>
      <c r="G1" s="146"/>
    </row>
    <row r="2" spans="1:7" x14ac:dyDescent="0.2">
      <c r="A2" s="146" t="s">
        <v>2072</v>
      </c>
      <c r="B2" s="146"/>
      <c r="C2" s="146"/>
      <c r="D2" s="146"/>
      <c r="E2" s="146"/>
      <c r="F2" s="146"/>
      <c r="G2" s="146"/>
    </row>
    <row r="3" spans="1:7" x14ac:dyDescent="0.2">
      <c r="A3" s="9" t="s">
        <v>449</v>
      </c>
      <c r="B3" s="9" t="s">
        <v>448</v>
      </c>
      <c r="C3" s="9" t="s">
        <v>452</v>
      </c>
      <c r="D3" s="9" t="s">
        <v>450</v>
      </c>
      <c r="E3" s="9" t="s">
        <v>556</v>
      </c>
      <c r="F3" s="9" t="s">
        <v>451</v>
      </c>
      <c r="G3" s="9" t="s">
        <v>474</v>
      </c>
    </row>
    <row r="4" spans="1:7" ht="68"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409" customHeight="1" x14ac:dyDescent="0.2">
      <c r="A13" s="91" t="s">
        <v>2148</v>
      </c>
      <c r="B13" s="11" t="s">
        <v>1263</v>
      </c>
      <c r="C13" s="11" t="s">
        <v>458</v>
      </c>
      <c r="D13" s="11" t="s">
        <v>2073</v>
      </c>
      <c r="E13" s="11" t="s">
        <v>1264</v>
      </c>
      <c r="F13" s="11" t="s">
        <v>455</v>
      </c>
      <c r="G13" s="11" t="s">
        <v>476</v>
      </c>
    </row>
    <row r="14" spans="1:7" ht="136" x14ac:dyDescent="0.2">
      <c r="A14" s="91" t="s">
        <v>2148</v>
      </c>
      <c r="B14" s="11" t="s">
        <v>606</v>
      </c>
      <c r="C14" s="11" t="s">
        <v>458</v>
      </c>
      <c r="D14" s="11" t="s">
        <v>1268</v>
      </c>
      <c r="E14" s="11" t="s">
        <v>1265</v>
      </c>
      <c r="F14" s="11" t="s">
        <v>455</v>
      </c>
      <c r="G14" s="11" t="s">
        <v>478</v>
      </c>
    </row>
    <row r="15" spans="1:7" ht="68" x14ac:dyDescent="0.2">
      <c r="A15" s="91" t="s">
        <v>2148</v>
      </c>
      <c r="B15" s="11" t="s">
        <v>950</v>
      </c>
      <c r="C15" s="11" t="s">
        <v>458</v>
      </c>
      <c r="D15" s="11" t="s">
        <v>1269</v>
      </c>
      <c r="E15" s="11" t="s">
        <v>980</v>
      </c>
      <c r="F15" s="11" t="s">
        <v>455</v>
      </c>
      <c r="G15" s="11" t="s">
        <v>479</v>
      </c>
    </row>
    <row r="16" spans="1:7" ht="136" x14ac:dyDescent="0.2">
      <c r="A16" s="91" t="s">
        <v>2148</v>
      </c>
      <c r="B16" s="11" t="s">
        <v>951</v>
      </c>
      <c r="C16" s="11" t="s">
        <v>458</v>
      </c>
      <c r="D16" s="11" t="s">
        <v>1270</v>
      </c>
      <c r="E16" s="11" t="s">
        <v>982</v>
      </c>
      <c r="F16" s="11" t="s">
        <v>455</v>
      </c>
      <c r="G16" s="11" t="s">
        <v>480</v>
      </c>
    </row>
    <row r="17" spans="1:7" ht="170" x14ac:dyDescent="0.2">
      <c r="A17" s="91" t="s">
        <v>2148</v>
      </c>
      <c r="B17" s="11" t="s">
        <v>953</v>
      </c>
      <c r="C17" s="11" t="s">
        <v>458</v>
      </c>
      <c r="D17" s="11" t="s">
        <v>1266</v>
      </c>
      <c r="E17" s="11" t="s">
        <v>958</v>
      </c>
      <c r="F17" s="11" t="s">
        <v>455</v>
      </c>
      <c r="G17" s="11" t="s">
        <v>488</v>
      </c>
    </row>
    <row r="18" spans="1:7" ht="68" x14ac:dyDescent="0.2">
      <c r="A18" s="91" t="s">
        <v>2148</v>
      </c>
      <c r="B18" s="11" t="s">
        <v>973</v>
      </c>
      <c r="C18" s="11" t="s">
        <v>453</v>
      </c>
      <c r="D18" s="11" t="s">
        <v>2074</v>
      </c>
      <c r="E18" s="11" t="s">
        <v>1703</v>
      </c>
      <c r="F18" s="11" t="s">
        <v>455</v>
      </c>
      <c r="G18" s="11" t="s">
        <v>489</v>
      </c>
    </row>
    <row r="19" spans="1:7" ht="68" x14ac:dyDescent="0.2">
      <c r="A19" s="53" t="s">
        <v>2197</v>
      </c>
      <c r="B19" s="11" t="s">
        <v>955</v>
      </c>
      <c r="C19" s="10" t="s">
        <v>492</v>
      </c>
      <c r="D19" s="11" t="s">
        <v>1272</v>
      </c>
      <c r="E19" s="11" t="s">
        <v>1306</v>
      </c>
      <c r="F19" s="11" t="s">
        <v>493</v>
      </c>
      <c r="G19" s="11" t="s">
        <v>490</v>
      </c>
    </row>
    <row r="20" spans="1:7" ht="51" x14ac:dyDescent="0.2">
      <c r="A20" s="53" t="s">
        <v>2197</v>
      </c>
      <c r="B20" s="11" t="s">
        <v>956</v>
      </c>
      <c r="C20" s="10" t="s">
        <v>492</v>
      </c>
      <c r="D20" s="11" t="s">
        <v>1273</v>
      </c>
      <c r="E20" s="11" t="s">
        <v>1307</v>
      </c>
      <c r="F20" s="11" t="s">
        <v>584</v>
      </c>
      <c r="G20" s="11" t="s">
        <v>727</v>
      </c>
    </row>
    <row r="21" spans="1:7" ht="68" x14ac:dyDescent="0.2">
      <c r="A21" s="53" t="s">
        <v>2213</v>
      </c>
      <c r="B21" s="82" t="s">
        <v>2141</v>
      </c>
      <c r="C21" s="10" t="s">
        <v>492</v>
      </c>
      <c r="D21" s="11" t="s">
        <v>2075</v>
      </c>
      <c r="E21" s="11" t="s">
        <v>2076</v>
      </c>
      <c r="F21" s="11" t="s">
        <v>493</v>
      </c>
      <c r="G21" s="11" t="s">
        <v>970</v>
      </c>
    </row>
    <row r="22" spans="1:7" ht="85" x14ac:dyDescent="0.2">
      <c r="A22" s="53" t="s">
        <v>2213</v>
      </c>
      <c r="B22" s="82" t="s">
        <v>2141</v>
      </c>
      <c r="C22" s="11" t="s">
        <v>617</v>
      </c>
      <c r="D22" s="11" t="s">
        <v>2077</v>
      </c>
      <c r="E22" s="11" t="s">
        <v>455</v>
      </c>
      <c r="F22" s="11" t="s">
        <v>455</v>
      </c>
      <c r="G22" s="11" t="s">
        <v>971</v>
      </c>
    </row>
    <row r="23" spans="1:7" ht="255" x14ac:dyDescent="0.2">
      <c r="A23" s="53" t="s">
        <v>2213</v>
      </c>
      <c r="B23" s="11" t="s">
        <v>1333</v>
      </c>
      <c r="C23" s="11" t="s">
        <v>617</v>
      </c>
      <c r="D23" s="11" t="s">
        <v>2078</v>
      </c>
      <c r="E23" s="11" t="s">
        <v>2079</v>
      </c>
      <c r="F23" s="11" t="s">
        <v>455</v>
      </c>
      <c r="G23" s="11" t="s">
        <v>972</v>
      </c>
    </row>
    <row r="24" spans="1:7" ht="136" x14ac:dyDescent="0.2">
      <c r="A24" s="53" t="s">
        <v>2197</v>
      </c>
      <c r="B24" s="81" t="s">
        <v>1340</v>
      </c>
      <c r="C24" s="10" t="s">
        <v>492</v>
      </c>
      <c r="D24" s="11" t="s">
        <v>2080</v>
      </c>
      <c r="E24" s="11" t="s">
        <v>1047</v>
      </c>
      <c r="F24" s="11" t="s">
        <v>493</v>
      </c>
      <c r="G24" s="11" t="s">
        <v>977</v>
      </c>
    </row>
    <row r="25" spans="1:7" ht="136" x14ac:dyDescent="0.2">
      <c r="A25" s="53" t="s">
        <v>2197</v>
      </c>
      <c r="B25" s="11" t="s">
        <v>1339</v>
      </c>
      <c r="C25" s="10" t="s">
        <v>492</v>
      </c>
      <c r="D25" s="11" t="s">
        <v>2081</v>
      </c>
      <c r="E25" s="11" t="s">
        <v>1047</v>
      </c>
      <c r="F25" s="11" t="s">
        <v>493</v>
      </c>
      <c r="G25" s="11" t="s">
        <v>978</v>
      </c>
    </row>
    <row r="26" spans="1:7" ht="136" x14ac:dyDescent="0.2">
      <c r="A26" s="53" t="s">
        <v>2197</v>
      </c>
      <c r="B26" s="81" t="s">
        <v>1108</v>
      </c>
      <c r="C26" s="10" t="s">
        <v>492</v>
      </c>
      <c r="D26" s="11" t="s">
        <v>2082</v>
      </c>
      <c r="E26" s="11" t="s">
        <v>1047</v>
      </c>
      <c r="F26" s="11" t="s">
        <v>493</v>
      </c>
      <c r="G26" s="11" t="s">
        <v>1281</v>
      </c>
    </row>
    <row r="27" spans="1:7" ht="136" x14ac:dyDescent="0.2">
      <c r="A27" s="53" t="s">
        <v>2197</v>
      </c>
      <c r="B27" s="11" t="s">
        <v>1110</v>
      </c>
      <c r="C27" s="10" t="s">
        <v>492</v>
      </c>
      <c r="D27" s="11" t="s">
        <v>2083</v>
      </c>
      <c r="E27" s="11" t="s">
        <v>1047</v>
      </c>
      <c r="F27" s="11" t="s">
        <v>493</v>
      </c>
      <c r="G27" s="11" t="s">
        <v>530</v>
      </c>
    </row>
    <row r="28" spans="1:7" ht="136" x14ac:dyDescent="0.2">
      <c r="A28" s="53" t="s">
        <v>2197</v>
      </c>
      <c r="B28" s="11" t="s">
        <v>1112</v>
      </c>
      <c r="C28" s="10" t="s">
        <v>492</v>
      </c>
      <c r="D28" s="11" t="s">
        <v>2084</v>
      </c>
      <c r="E28" s="11" t="s">
        <v>1047</v>
      </c>
      <c r="F28" s="11" t="s">
        <v>493</v>
      </c>
      <c r="G28" s="11" t="s">
        <v>730</v>
      </c>
    </row>
    <row r="29" spans="1:7" ht="136" x14ac:dyDescent="0.2">
      <c r="A29" s="53" t="s">
        <v>2197</v>
      </c>
      <c r="B29" s="82" t="s">
        <v>2139</v>
      </c>
      <c r="C29" s="10" t="s">
        <v>492</v>
      </c>
      <c r="D29" s="11" t="s">
        <v>2085</v>
      </c>
      <c r="E29" s="11" t="s">
        <v>2086</v>
      </c>
      <c r="F29" s="11" t="s">
        <v>2087</v>
      </c>
      <c r="G29" s="11" t="s">
        <v>1287</v>
      </c>
    </row>
    <row r="30" spans="1:7" ht="68" x14ac:dyDescent="0.2">
      <c r="A30" s="53" t="s">
        <v>2197</v>
      </c>
      <c r="B30" s="82" t="s">
        <v>2139</v>
      </c>
      <c r="C30" s="11" t="s">
        <v>617</v>
      </c>
      <c r="D30" s="11" t="s">
        <v>2088</v>
      </c>
      <c r="E30" s="11" t="s">
        <v>455</v>
      </c>
      <c r="F30" s="11" t="s">
        <v>455</v>
      </c>
      <c r="G30" s="11" t="s">
        <v>1003</v>
      </c>
    </row>
    <row r="31" spans="1:7" ht="102" x14ac:dyDescent="0.2">
      <c r="A31" s="53" t="s">
        <v>2197</v>
      </c>
      <c r="B31" s="82" t="s">
        <v>2139</v>
      </c>
      <c r="C31" s="10" t="s">
        <v>492</v>
      </c>
      <c r="D31" s="11" t="s">
        <v>2089</v>
      </c>
      <c r="E31" s="11" t="s">
        <v>2090</v>
      </c>
      <c r="F31" s="11" t="s">
        <v>512</v>
      </c>
      <c r="G31" s="11" t="s">
        <v>1004</v>
      </c>
    </row>
    <row r="32" spans="1:7" ht="119" x14ac:dyDescent="0.2">
      <c r="A32" s="53" t="s">
        <v>2197</v>
      </c>
      <c r="B32" s="82" t="s">
        <v>2139</v>
      </c>
      <c r="C32" s="11" t="s">
        <v>617</v>
      </c>
      <c r="D32" s="11" t="s">
        <v>2091</v>
      </c>
      <c r="E32" s="11" t="s">
        <v>455</v>
      </c>
      <c r="F32" s="11" t="s">
        <v>455</v>
      </c>
      <c r="G32" s="11" t="s">
        <v>1005</v>
      </c>
    </row>
    <row r="33" spans="1:7" ht="119" x14ac:dyDescent="0.2">
      <c r="A33" s="53" t="s">
        <v>2213</v>
      </c>
      <c r="B33" s="11" t="s">
        <v>2140</v>
      </c>
      <c r="C33" s="11" t="s">
        <v>617</v>
      </c>
      <c r="D33" s="11" t="s">
        <v>2092</v>
      </c>
      <c r="E33" s="11" t="s">
        <v>455</v>
      </c>
      <c r="F33" s="11" t="s">
        <v>455</v>
      </c>
      <c r="G33" s="11" t="s">
        <v>533</v>
      </c>
    </row>
    <row r="34" spans="1:7" ht="136" x14ac:dyDescent="0.2">
      <c r="A34" s="53" t="s">
        <v>2197</v>
      </c>
      <c r="B34" s="82" t="s">
        <v>1100</v>
      </c>
      <c r="C34" s="10" t="s">
        <v>492</v>
      </c>
      <c r="D34" s="11" t="s">
        <v>2093</v>
      </c>
      <c r="E34" s="11" t="s">
        <v>2094</v>
      </c>
      <c r="F34" s="11" t="s">
        <v>493</v>
      </c>
      <c r="G34" s="11" t="s">
        <v>731</v>
      </c>
    </row>
    <row r="35" spans="1:7" ht="34" x14ac:dyDescent="0.2">
      <c r="A35" s="53" t="s">
        <v>2197</v>
      </c>
      <c r="B35" s="82" t="s">
        <v>1100</v>
      </c>
      <c r="C35" s="11" t="s">
        <v>617</v>
      </c>
      <c r="D35" s="11" t="s">
        <v>2095</v>
      </c>
      <c r="E35" s="11" t="s">
        <v>455</v>
      </c>
      <c r="F35" s="11" t="s">
        <v>455</v>
      </c>
      <c r="G35" s="11" t="s">
        <v>541</v>
      </c>
    </row>
    <row r="36" spans="1:7" ht="34" x14ac:dyDescent="0.2">
      <c r="A36" s="53" t="s">
        <v>2195</v>
      </c>
      <c r="B36" s="82" t="s">
        <v>1080</v>
      </c>
      <c r="C36" s="10" t="s">
        <v>492</v>
      </c>
      <c r="D36" s="11" t="s">
        <v>2097</v>
      </c>
      <c r="E36" s="11" t="s">
        <v>1044</v>
      </c>
      <c r="F36" s="11" t="s">
        <v>512</v>
      </c>
      <c r="G36" s="11" t="s">
        <v>732</v>
      </c>
    </row>
    <row r="37" spans="1:7" ht="356" x14ac:dyDescent="0.2">
      <c r="A37" s="53" t="s">
        <v>2195</v>
      </c>
      <c r="B37" s="82" t="s">
        <v>1080</v>
      </c>
      <c r="C37" s="11" t="s">
        <v>617</v>
      </c>
      <c r="D37" s="11" t="s">
        <v>2098</v>
      </c>
      <c r="E37" s="11" t="s">
        <v>2096</v>
      </c>
      <c r="F37" s="11" t="s">
        <v>455</v>
      </c>
      <c r="G37" s="11" t="s">
        <v>1045</v>
      </c>
    </row>
    <row r="38" spans="1:7" ht="187" x14ac:dyDescent="0.2">
      <c r="A38" s="53" t="s">
        <v>2195</v>
      </c>
      <c r="B38" s="82" t="s">
        <v>1080</v>
      </c>
      <c r="C38" s="10" t="s">
        <v>492</v>
      </c>
      <c r="D38" s="11" t="s">
        <v>2151</v>
      </c>
      <c r="E38" s="11" t="s">
        <v>1044</v>
      </c>
      <c r="F38" s="11" t="s">
        <v>512</v>
      </c>
      <c r="G38" s="11" t="s">
        <v>542</v>
      </c>
    </row>
    <row r="39" spans="1:7" ht="136" x14ac:dyDescent="0.2">
      <c r="A39" s="53" t="s">
        <v>2195</v>
      </c>
      <c r="B39" s="82" t="s">
        <v>1080</v>
      </c>
      <c r="C39" s="10" t="s">
        <v>492</v>
      </c>
      <c r="D39" s="11" t="s">
        <v>2099</v>
      </c>
      <c r="E39" s="11" t="s">
        <v>1044</v>
      </c>
      <c r="F39" s="11" t="s">
        <v>512</v>
      </c>
      <c r="G39" s="11" t="s">
        <v>733</v>
      </c>
    </row>
    <row r="40" spans="1:7" ht="102" x14ac:dyDescent="0.2">
      <c r="A40" s="53" t="s">
        <v>2195</v>
      </c>
      <c r="B40" s="11" t="s">
        <v>1097</v>
      </c>
      <c r="C40" s="10" t="s">
        <v>492</v>
      </c>
      <c r="D40" s="11" t="s">
        <v>2100</v>
      </c>
      <c r="E40" s="11" t="s">
        <v>1044</v>
      </c>
      <c r="F40" s="11" t="s">
        <v>512</v>
      </c>
      <c r="G40" s="11" t="s">
        <v>546</v>
      </c>
    </row>
    <row r="41" spans="1:7" ht="68" x14ac:dyDescent="0.2">
      <c r="A41" s="53" t="s">
        <v>2195</v>
      </c>
      <c r="B41" s="11" t="s">
        <v>1097</v>
      </c>
      <c r="C41" s="11" t="s">
        <v>617</v>
      </c>
      <c r="D41" s="11" t="s">
        <v>2101</v>
      </c>
      <c r="E41" s="11" t="s">
        <v>455</v>
      </c>
      <c r="F41" s="11" t="s">
        <v>455</v>
      </c>
      <c r="G41" s="11" t="s">
        <v>734</v>
      </c>
    </row>
    <row r="42" spans="1:7" ht="102" x14ac:dyDescent="0.2">
      <c r="A42" s="53" t="s">
        <v>2195</v>
      </c>
      <c r="B42" s="11" t="s">
        <v>1097</v>
      </c>
      <c r="C42" s="10" t="s">
        <v>492</v>
      </c>
      <c r="D42" s="11" t="s">
        <v>2102</v>
      </c>
      <c r="E42" s="11" t="s">
        <v>1317</v>
      </c>
      <c r="F42" s="11" t="s">
        <v>584</v>
      </c>
      <c r="G42" s="11" t="s">
        <v>553</v>
      </c>
    </row>
    <row r="43" spans="1:7" ht="323" x14ac:dyDescent="0.2">
      <c r="A43" s="53" t="s">
        <v>2213</v>
      </c>
      <c r="B43" s="82" t="s">
        <v>2138</v>
      </c>
      <c r="C43" s="11" t="s">
        <v>617</v>
      </c>
      <c r="D43" s="11" t="s">
        <v>2104</v>
      </c>
      <c r="E43" s="11" t="s">
        <v>2103</v>
      </c>
      <c r="F43" s="11" t="s">
        <v>455</v>
      </c>
      <c r="G43" s="11" t="s">
        <v>735</v>
      </c>
    </row>
    <row r="44" spans="1:7" ht="102" x14ac:dyDescent="0.2">
      <c r="A44" s="53" t="s">
        <v>2194</v>
      </c>
      <c r="B44" s="11" t="s">
        <v>2135</v>
      </c>
      <c r="C44" s="11" t="s">
        <v>617</v>
      </c>
      <c r="D44" s="52" t="s">
        <v>2105</v>
      </c>
      <c r="E44" s="11" t="s">
        <v>455</v>
      </c>
      <c r="F44" s="11" t="s">
        <v>455</v>
      </c>
      <c r="G44" s="11" t="s">
        <v>561</v>
      </c>
    </row>
    <row r="45" spans="1:7" ht="68" x14ac:dyDescent="0.2">
      <c r="A45" s="53" t="s">
        <v>2213</v>
      </c>
      <c r="B45" s="11" t="s">
        <v>2134</v>
      </c>
      <c r="C45" s="10" t="s">
        <v>492</v>
      </c>
      <c r="D45" s="11" t="s">
        <v>2106</v>
      </c>
      <c r="E45" s="11" t="s">
        <v>2107</v>
      </c>
      <c r="F45" s="11" t="s">
        <v>493</v>
      </c>
      <c r="G45" s="11" t="s">
        <v>738</v>
      </c>
    </row>
    <row r="46" spans="1:7" ht="85" x14ac:dyDescent="0.2">
      <c r="A46" s="53" t="s">
        <v>2213</v>
      </c>
      <c r="B46" s="11" t="s">
        <v>2137</v>
      </c>
      <c r="C46" s="11" t="s">
        <v>617</v>
      </c>
      <c r="D46" s="11" t="s">
        <v>2108</v>
      </c>
      <c r="E46" s="11" t="s">
        <v>455</v>
      </c>
      <c r="F46" s="11" t="s">
        <v>455</v>
      </c>
      <c r="G46" s="11" t="s">
        <v>562</v>
      </c>
    </row>
    <row r="47" spans="1:7" ht="102" x14ac:dyDescent="0.2">
      <c r="A47" s="53" t="s">
        <v>2213</v>
      </c>
      <c r="B47" s="11" t="s">
        <v>2136</v>
      </c>
      <c r="C47" s="10" t="s">
        <v>492</v>
      </c>
      <c r="D47" s="11" t="s">
        <v>2109</v>
      </c>
      <c r="E47" s="11" t="s">
        <v>2110</v>
      </c>
      <c r="F47" s="11" t="s">
        <v>584</v>
      </c>
      <c r="G47" s="11" t="s">
        <v>739</v>
      </c>
    </row>
    <row r="48" spans="1:7" ht="153" x14ac:dyDescent="0.2">
      <c r="A48" s="53" t="s">
        <v>2194</v>
      </c>
      <c r="B48" s="11" t="s">
        <v>2135</v>
      </c>
      <c r="C48" s="10" t="s">
        <v>492</v>
      </c>
      <c r="D48" s="11" t="s">
        <v>2111</v>
      </c>
      <c r="E48" s="11" t="s">
        <v>2112</v>
      </c>
      <c r="F48" s="11" t="s">
        <v>493</v>
      </c>
      <c r="G48" s="11" t="s">
        <v>1007</v>
      </c>
    </row>
    <row r="49" spans="1:8" ht="170" x14ac:dyDescent="0.2">
      <c r="A49" s="53" t="s">
        <v>2213</v>
      </c>
      <c r="B49" s="11" t="s">
        <v>2134</v>
      </c>
      <c r="C49" s="10" t="s">
        <v>492</v>
      </c>
      <c r="D49" s="11" t="s">
        <v>2113</v>
      </c>
      <c r="E49" s="11" t="s">
        <v>1044</v>
      </c>
      <c r="F49" s="11" t="s">
        <v>512</v>
      </c>
      <c r="G49" s="11" t="s">
        <v>585</v>
      </c>
    </row>
    <row r="50" spans="1:8" ht="102" x14ac:dyDescent="0.2">
      <c r="A50" s="53" t="s">
        <v>2213</v>
      </c>
      <c r="B50" s="11" t="s">
        <v>2133</v>
      </c>
      <c r="C50" s="10" t="s">
        <v>492</v>
      </c>
      <c r="D50" s="11" t="s">
        <v>2114</v>
      </c>
      <c r="E50" s="11" t="s">
        <v>1307</v>
      </c>
      <c r="F50" s="11" t="s">
        <v>493</v>
      </c>
      <c r="G50" s="11" t="s">
        <v>740</v>
      </c>
    </row>
    <row r="51" spans="1:8" ht="204" x14ac:dyDescent="0.2">
      <c r="A51" s="53" t="s">
        <v>2150</v>
      </c>
      <c r="B51" s="11" t="s">
        <v>2132</v>
      </c>
      <c r="C51" s="10" t="s">
        <v>492</v>
      </c>
      <c r="D51" s="11" t="s">
        <v>2115</v>
      </c>
      <c r="E51" s="11" t="s">
        <v>2116</v>
      </c>
      <c r="F51" s="11" t="s">
        <v>512</v>
      </c>
      <c r="G51" s="11" t="s">
        <v>1008</v>
      </c>
    </row>
    <row r="52" spans="1:8" ht="372" x14ac:dyDescent="0.2">
      <c r="A52" s="53" t="s">
        <v>2213</v>
      </c>
      <c r="B52" s="11" t="s">
        <v>1333</v>
      </c>
      <c r="C52" s="11" t="s">
        <v>617</v>
      </c>
      <c r="D52" s="11" t="s">
        <v>2117</v>
      </c>
      <c r="E52" s="11" t="s">
        <v>2118</v>
      </c>
      <c r="F52" s="11" t="s">
        <v>455</v>
      </c>
      <c r="G52" s="11" t="s">
        <v>586</v>
      </c>
    </row>
    <row r="53" spans="1:8" ht="136" x14ac:dyDescent="0.2">
      <c r="A53" s="53" t="s">
        <v>2197</v>
      </c>
      <c r="B53" s="11" t="s">
        <v>1093</v>
      </c>
      <c r="C53" s="10" t="s">
        <v>492</v>
      </c>
      <c r="D53" s="11" t="s">
        <v>2119</v>
      </c>
      <c r="E53" s="11" t="s">
        <v>1060</v>
      </c>
      <c r="F53" s="11" t="s">
        <v>493</v>
      </c>
      <c r="G53" s="11" t="s">
        <v>1039</v>
      </c>
    </row>
    <row r="54" spans="1:8" ht="153" x14ac:dyDescent="0.2">
      <c r="A54" s="53" t="s">
        <v>2197</v>
      </c>
      <c r="B54" s="11" t="s">
        <v>1091</v>
      </c>
      <c r="C54" s="10" t="s">
        <v>492</v>
      </c>
      <c r="D54" s="11" t="s">
        <v>2120</v>
      </c>
      <c r="E54" s="11" t="s">
        <v>1060</v>
      </c>
      <c r="F54" s="11" t="s">
        <v>584</v>
      </c>
      <c r="G54" s="11" t="s">
        <v>1040</v>
      </c>
    </row>
    <row r="55" spans="1:8" ht="136" x14ac:dyDescent="0.2">
      <c r="A55" s="53" t="s">
        <v>2197</v>
      </c>
      <c r="B55" s="11" t="s">
        <v>1081</v>
      </c>
      <c r="C55" s="10" t="s">
        <v>492</v>
      </c>
      <c r="D55" s="11" t="s">
        <v>2121</v>
      </c>
      <c r="E55" s="11" t="s">
        <v>1060</v>
      </c>
      <c r="F55" s="11" t="s">
        <v>493</v>
      </c>
      <c r="G55" s="11" t="s">
        <v>588</v>
      </c>
    </row>
    <row r="56" spans="1:8" ht="153" x14ac:dyDescent="0.2">
      <c r="A56" s="53" t="s">
        <v>2197</v>
      </c>
      <c r="B56" s="11" t="s">
        <v>1082</v>
      </c>
      <c r="C56" s="10" t="s">
        <v>492</v>
      </c>
      <c r="D56" s="11" t="s">
        <v>2122</v>
      </c>
      <c r="E56" s="11" t="s">
        <v>1060</v>
      </c>
      <c r="F56" s="11" t="s">
        <v>493</v>
      </c>
      <c r="G56" s="11" t="s">
        <v>745</v>
      </c>
    </row>
    <row r="57" spans="1:8" ht="136" x14ac:dyDescent="0.2">
      <c r="A57" s="53" t="s">
        <v>2197</v>
      </c>
      <c r="B57" s="11" t="s">
        <v>1083</v>
      </c>
      <c r="C57" s="10" t="s">
        <v>492</v>
      </c>
      <c r="D57" s="11" t="s">
        <v>2123</v>
      </c>
      <c r="E57" s="11" t="s">
        <v>1060</v>
      </c>
      <c r="F57" s="11" t="s">
        <v>584</v>
      </c>
      <c r="G57" s="11" t="s">
        <v>1061</v>
      </c>
    </row>
    <row r="58" spans="1:8" ht="136" x14ac:dyDescent="0.2">
      <c r="A58" s="53" t="s">
        <v>2197</v>
      </c>
      <c r="B58" s="11" t="s">
        <v>1084</v>
      </c>
      <c r="C58" s="10" t="s">
        <v>492</v>
      </c>
      <c r="D58" s="11" t="s">
        <v>2124</v>
      </c>
      <c r="E58" s="11" t="s">
        <v>1060</v>
      </c>
      <c r="F58" s="11" t="s">
        <v>584</v>
      </c>
      <c r="G58" s="11" t="s">
        <v>589</v>
      </c>
    </row>
    <row r="59" spans="1:8" ht="153" x14ac:dyDescent="0.2">
      <c r="A59" s="53" t="s">
        <v>2197</v>
      </c>
      <c r="B59" s="11" t="s">
        <v>1085</v>
      </c>
      <c r="C59" s="10" t="s">
        <v>492</v>
      </c>
      <c r="D59" s="11" t="s">
        <v>2125</v>
      </c>
      <c r="E59" s="11" t="s">
        <v>1060</v>
      </c>
      <c r="F59" s="11" t="s">
        <v>493</v>
      </c>
      <c r="G59" s="11" t="s">
        <v>746</v>
      </c>
    </row>
    <row r="60" spans="1:8" ht="153" x14ac:dyDescent="0.2">
      <c r="A60" s="53" t="s">
        <v>2197</v>
      </c>
      <c r="B60" s="82" t="s">
        <v>1088</v>
      </c>
      <c r="C60" s="10" t="s">
        <v>492</v>
      </c>
      <c r="D60" s="11" t="s">
        <v>2126</v>
      </c>
      <c r="E60" s="11" t="s">
        <v>1060</v>
      </c>
      <c r="F60" s="11" t="s">
        <v>493</v>
      </c>
      <c r="G60" s="11" t="s">
        <v>1062</v>
      </c>
    </row>
    <row r="61" spans="1:8" ht="187" x14ac:dyDescent="0.2">
      <c r="A61" s="53" t="s">
        <v>2197</v>
      </c>
      <c r="B61" s="11" t="s">
        <v>1086</v>
      </c>
      <c r="C61" s="10" t="s">
        <v>492</v>
      </c>
      <c r="D61" s="11" t="s">
        <v>2127</v>
      </c>
      <c r="E61" s="11" t="s">
        <v>1060</v>
      </c>
      <c r="F61" s="11" t="s">
        <v>584</v>
      </c>
      <c r="G61" s="11" t="s">
        <v>590</v>
      </c>
    </row>
    <row r="62" spans="1:8" ht="170" x14ac:dyDescent="0.2">
      <c r="A62" s="53" t="s">
        <v>2197</v>
      </c>
      <c r="B62" s="82" t="s">
        <v>1088</v>
      </c>
      <c r="C62" s="10" t="s">
        <v>492</v>
      </c>
      <c r="D62" s="11" t="s">
        <v>2128</v>
      </c>
      <c r="E62" s="11" t="s">
        <v>1060</v>
      </c>
      <c r="F62" s="11" t="s">
        <v>584</v>
      </c>
      <c r="G62" s="11" t="s">
        <v>747</v>
      </c>
    </row>
    <row r="63" spans="1:8" ht="170" x14ac:dyDescent="0.2">
      <c r="A63" s="53" t="s">
        <v>2197</v>
      </c>
      <c r="B63" s="82" t="s">
        <v>1088</v>
      </c>
      <c r="C63" s="10" t="s">
        <v>492</v>
      </c>
      <c r="D63" s="11" t="s">
        <v>2129</v>
      </c>
      <c r="E63" s="11" t="s">
        <v>1060</v>
      </c>
      <c r="F63" s="11" t="s">
        <v>584</v>
      </c>
      <c r="G63" s="11" t="s">
        <v>1063</v>
      </c>
    </row>
    <row r="64" spans="1:8" ht="136" x14ac:dyDescent="0.2">
      <c r="A64" s="53" t="s">
        <v>2197</v>
      </c>
      <c r="B64" s="11" t="s">
        <v>1089</v>
      </c>
      <c r="C64" s="10" t="s">
        <v>492</v>
      </c>
      <c r="D64" s="11" t="s">
        <v>2130</v>
      </c>
      <c r="E64" s="11" t="s">
        <v>1060</v>
      </c>
      <c r="F64" s="11" t="s">
        <v>493</v>
      </c>
      <c r="G64" s="11" t="s">
        <v>1064</v>
      </c>
      <c r="H64" s="48"/>
    </row>
    <row r="65" spans="1:8" ht="187" x14ac:dyDescent="0.2">
      <c r="A65" s="53" t="s">
        <v>2197</v>
      </c>
      <c r="B65" s="11" t="s">
        <v>1090</v>
      </c>
      <c r="C65" s="10" t="s">
        <v>492</v>
      </c>
      <c r="D65" s="11" t="s">
        <v>2131</v>
      </c>
      <c r="E65" s="11" t="s">
        <v>1060</v>
      </c>
      <c r="F65" s="11" t="s">
        <v>584</v>
      </c>
      <c r="G65" s="11" t="s">
        <v>1065</v>
      </c>
      <c r="H65" s="48"/>
    </row>
    <row r="66" spans="1:8" x14ac:dyDescent="0.2">
      <c r="A66" s="84"/>
      <c r="B66" s="85"/>
      <c r="C66" s="85"/>
      <c r="D66" s="85"/>
      <c r="E66" s="85"/>
      <c r="F66" s="85"/>
      <c r="G66" s="85"/>
    </row>
    <row r="67" spans="1:8" x14ac:dyDescent="0.2">
      <c r="A67" s="55"/>
    </row>
    <row r="68" spans="1:8" x14ac:dyDescent="0.2">
      <c r="A68" s="55"/>
    </row>
    <row r="69" spans="1:8" x14ac:dyDescent="0.2">
      <c r="A69" s="55"/>
    </row>
    <row r="70" spans="1:8" x14ac:dyDescent="0.2">
      <c r="A70" s="55"/>
    </row>
    <row r="71" spans="1:8" x14ac:dyDescent="0.2">
      <c r="A71" s="55"/>
      <c r="D71" s="57"/>
    </row>
    <row r="72" spans="1:8" x14ac:dyDescent="0.2">
      <c r="A72" s="55"/>
      <c r="D72" s="57"/>
    </row>
    <row r="73" spans="1:8" x14ac:dyDescent="0.2">
      <c r="A73" s="55"/>
      <c r="D73" s="57"/>
    </row>
    <row r="74" spans="1:8" x14ac:dyDescent="0.2">
      <c r="A74" s="55"/>
      <c r="D74" s="57"/>
    </row>
    <row r="75" spans="1:8" x14ac:dyDescent="0.2">
      <c r="A75" s="55"/>
      <c r="D75" s="57"/>
    </row>
    <row r="76" spans="1:8" x14ac:dyDescent="0.2">
      <c r="A76" s="55"/>
      <c r="D76" s="57"/>
    </row>
    <row r="77" spans="1:8" x14ac:dyDescent="0.2">
      <c r="A77" s="55"/>
      <c r="D77" s="57"/>
    </row>
    <row r="78" spans="1:8" x14ac:dyDescent="0.2">
      <c r="A78" s="55"/>
      <c r="B78" s="56"/>
      <c r="D78" s="57"/>
    </row>
    <row r="79" spans="1:8" x14ac:dyDescent="0.2">
      <c r="A79" s="55"/>
      <c r="B79" s="56"/>
      <c r="D79" s="57"/>
    </row>
    <row r="80" spans="1:8" x14ac:dyDescent="0.2">
      <c r="A80" s="55"/>
      <c r="D80" s="57"/>
    </row>
    <row r="81" spans="1:4" x14ac:dyDescent="0.2">
      <c r="A81" s="55"/>
      <c r="D81" s="57"/>
    </row>
  </sheetData>
  <mergeCells count="2">
    <mergeCell ref="A1:G1"/>
    <mergeCell ref="A2:G2"/>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6F585-6B1D-9A48-886C-59B4B5065521}">
  <sheetPr codeName="Hoja35"/>
  <dimension ref="A1:BZ17"/>
  <sheetViews>
    <sheetView topLeftCell="AM1" workbookViewId="0">
      <selection activeCell="AM1" sqref="AM1"/>
    </sheetView>
  </sheetViews>
  <sheetFormatPr baseColWidth="10" defaultColWidth="0" defaultRowHeight="16" x14ac:dyDescent="0.2"/>
  <cols>
    <col min="1" max="1" width="16.83203125" hidden="1" customWidth="1"/>
    <col min="2" max="2" width="18.5" style="1" hidden="1" customWidth="1"/>
    <col min="3" max="3" width="12" hidden="1" customWidth="1"/>
    <col min="4" max="4" width="20.83203125" hidden="1" customWidth="1"/>
    <col min="5" max="5" width="17.5" hidden="1" customWidth="1"/>
    <col min="6" max="12" width="0" hidden="1" customWidth="1"/>
    <col min="13" max="13" width="50.1640625" hidden="1" customWidth="1"/>
    <col min="14" max="19" width="0" hidden="1" customWidth="1"/>
    <col min="20" max="20" width="21.1640625" hidden="1" customWidth="1"/>
    <col min="21" max="21" width="12.6640625" hidden="1" customWidth="1"/>
    <col min="22" max="22" width="3.6640625" hidden="1" customWidth="1"/>
    <col min="23" max="23" width="20.83203125" hidden="1" customWidth="1"/>
    <col min="24" max="24" width="97" hidden="1" customWidth="1"/>
    <col min="25" max="37" width="27.33203125" hidden="1" customWidth="1"/>
    <col min="38" max="38" width="0" hidden="1" customWidth="1"/>
    <col min="39" max="39" width="13.1640625" style="33" bestFit="1" customWidth="1"/>
    <col min="40" max="40" width="18.5" style="33" bestFit="1" customWidth="1"/>
    <col min="41" max="41" width="4.1640625" style="34" bestFit="1" customWidth="1"/>
    <col min="42" max="42" width="4.1640625" style="33" bestFit="1" customWidth="1"/>
    <col min="43" max="43" width="4.1640625" style="34" bestFit="1" customWidth="1"/>
    <col min="44" max="44" width="4.1640625" style="33" bestFit="1" customWidth="1"/>
    <col min="45" max="45" width="3.33203125" style="43" bestFit="1" customWidth="1"/>
    <col min="46" max="47" width="4.1640625" style="33" bestFit="1" customWidth="1"/>
    <col min="48" max="48" width="3.6640625" style="33" bestFit="1" customWidth="1"/>
    <col min="49" max="49" width="4.1640625" style="43" bestFit="1" customWidth="1"/>
    <col min="50" max="52" width="5.5" style="43" bestFit="1" customWidth="1"/>
    <col min="53" max="53" width="3.5" style="33" bestFit="1" customWidth="1"/>
    <col min="54" max="55" width="3.33203125" style="33" bestFit="1" customWidth="1"/>
    <col min="56" max="56" width="3.5" style="43" bestFit="1" customWidth="1"/>
    <col min="57" max="58" width="5.5" style="33" bestFit="1" customWidth="1"/>
    <col min="59" max="59" width="3.6640625" style="34" bestFit="1" customWidth="1"/>
    <col min="60" max="61" width="5.5" style="33" bestFit="1" customWidth="1"/>
    <col min="62" max="62" width="5.5" style="34" bestFit="1" customWidth="1"/>
    <col min="63" max="75" width="5.5" style="33" bestFit="1" customWidth="1"/>
    <col min="76" max="76" width="10.83203125" style="33" customWidth="1"/>
    <col min="77" max="78" width="0" style="33" hidden="1" customWidth="1"/>
    <col min="79" max="16384" width="10.83203125" style="33" hidden="1"/>
  </cols>
  <sheetData>
    <row r="1" spans="1:75" x14ac:dyDescent="0.2">
      <c r="A1" s="87" t="s">
        <v>456</v>
      </c>
      <c r="B1" s="88" t="s">
        <v>488</v>
      </c>
      <c r="C1" s="87" t="s">
        <v>490</v>
      </c>
      <c r="D1" s="87" t="s">
        <v>727</v>
      </c>
      <c r="E1" s="87" t="s">
        <v>970</v>
      </c>
      <c r="F1" s="87" t="s">
        <v>977</v>
      </c>
      <c r="G1" s="87" t="s">
        <v>978</v>
      </c>
      <c r="H1" s="87" t="s">
        <v>1281</v>
      </c>
      <c r="I1" s="87" t="s">
        <v>530</v>
      </c>
      <c r="J1" s="87" t="s">
        <v>730</v>
      </c>
      <c r="K1" s="87" t="s">
        <v>1287</v>
      </c>
      <c r="L1" s="87" t="s">
        <v>1004</v>
      </c>
      <c r="M1" s="87" t="s">
        <v>731</v>
      </c>
      <c r="N1" s="87" t="s">
        <v>732</v>
      </c>
      <c r="O1" s="87" t="s">
        <v>542</v>
      </c>
      <c r="P1" s="87" t="s">
        <v>733</v>
      </c>
      <c r="Q1" s="87" t="s">
        <v>546</v>
      </c>
      <c r="R1" s="87" t="s">
        <v>553</v>
      </c>
      <c r="S1" s="87" t="s">
        <v>738</v>
      </c>
      <c r="T1" s="87" t="s">
        <v>739</v>
      </c>
      <c r="U1" s="87" t="s">
        <v>1007</v>
      </c>
      <c r="V1" s="87" t="s">
        <v>585</v>
      </c>
      <c r="W1" s="87" t="s">
        <v>740</v>
      </c>
      <c r="X1" s="87" t="s">
        <v>1008</v>
      </c>
      <c r="Y1" s="87" t="s">
        <v>1039</v>
      </c>
      <c r="Z1" s="87" t="s">
        <v>1040</v>
      </c>
      <c r="AA1" s="87" t="s">
        <v>588</v>
      </c>
      <c r="AB1" s="87" t="s">
        <v>745</v>
      </c>
      <c r="AC1" s="87" t="s">
        <v>1061</v>
      </c>
      <c r="AD1" s="87" t="s">
        <v>589</v>
      </c>
      <c r="AE1" s="87" t="s">
        <v>746</v>
      </c>
      <c r="AF1" s="87" t="s">
        <v>1062</v>
      </c>
      <c r="AG1" s="87" t="s">
        <v>590</v>
      </c>
      <c r="AH1" s="87" t="s">
        <v>747</v>
      </c>
      <c r="AI1" s="87" t="s">
        <v>1063</v>
      </c>
      <c r="AJ1" s="87" t="s">
        <v>1064</v>
      </c>
      <c r="AK1" s="87" t="s">
        <v>1065</v>
      </c>
      <c r="AM1" s="87" t="s">
        <v>456</v>
      </c>
      <c r="AN1" s="88" t="s">
        <v>488</v>
      </c>
      <c r="AO1" s="87" t="s">
        <v>490</v>
      </c>
      <c r="AP1" s="87" t="s">
        <v>727</v>
      </c>
      <c r="AQ1" s="87" t="s">
        <v>970</v>
      </c>
      <c r="AR1" s="87" t="s">
        <v>977</v>
      </c>
      <c r="AS1" s="87" t="s">
        <v>978</v>
      </c>
      <c r="AT1" s="87" t="s">
        <v>1281</v>
      </c>
      <c r="AU1" s="87" t="s">
        <v>530</v>
      </c>
      <c r="AV1" s="87" t="s">
        <v>730</v>
      </c>
      <c r="AW1" s="87" t="s">
        <v>1287</v>
      </c>
      <c r="AX1" s="87" t="s">
        <v>1004</v>
      </c>
      <c r="AY1" s="87" t="s">
        <v>731</v>
      </c>
      <c r="AZ1" s="87" t="s">
        <v>732</v>
      </c>
      <c r="BA1" s="87" t="s">
        <v>542</v>
      </c>
      <c r="BB1" s="87" t="s">
        <v>733</v>
      </c>
      <c r="BC1" s="87" t="s">
        <v>546</v>
      </c>
      <c r="BD1" s="87" t="s">
        <v>553</v>
      </c>
      <c r="BE1" s="87" t="s">
        <v>738</v>
      </c>
      <c r="BF1" s="87" t="s">
        <v>739</v>
      </c>
      <c r="BG1" s="87" t="s">
        <v>1007</v>
      </c>
      <c r="BH1" s="87" t="s">
        <v>585</v>
      </c>
      <c r="BI1" s="87" t="s">
        <v>740</v>
      </c>
      <c r="BJ1" s="87" t="s">
        <v>1008</v>
      </c>
      <c r="BK1" s="87" t="s">
        <v>1039</v>
      </c>
      <c r="BL1" s="87" t="s">
        <v>1040</v>
      </c>
      <c r="BM1" s="87" t="s">
        <v>588</v>
      </c>
      <c r="BN1" s="87" t="s">
        <v>745</v>
      </c>
      <c r="BO1" s="87" t="s">
        <v>1061</v>
      </c>
      <c r="BP1" s="87" t="s">
        <v>589</v>
      </c>
      <c r="BQ1" s="87" t="s">
        <v>746</v>
      </c>
      <c r="BR1" s="87" t="s">
        <v>1062</v>
      </c>
      <c r="BS1" s="87" t="s">
        <v>590</v>
      </c>
      <c r="BT1" s="87" t="s">
        <v>747</v>
      </c>
      <c r="BU1" s="87" t="s">
        <v>1063</v>
      </c>
      <c r="BV1" s="87" t="s">
        <v>1064</v>
      </c>
      <c r="BW1" s="87" t="s">
        <v>1065</v>
      </c>
    </row>
    <row r="2" spans="1:75" x14ac:dyDescent="0.2">
      <c r="A2" s="86">
        <v>118509689760</v>
      </c>
      <c r="B2" s="74" t="s">
        <v>12</v>
      </c>
      <c r="C2" s="8" t="s">
        <v>116</v>
      </c>
      <c r="D2" s="8" t="s">
        <v>851</v>
      </c>
      <c r="E2" s="8" t="s">
        <v>1994</v>
      </c>
      <c r="F2" s="8" t="s">
        <v>85</v>
      </c>
      <c r="G2" s="8" t="s">
        <v>86</v>
      </c>
      <c r="H2" s="8" t="s">
        <v>86</v>
      </c>
      <c r="I2" s="8" t="s">
        <v>85</v>
      </c>
      <c r="J2" s="8" t="s">
        <v>86</v>
      </c>
      <c r="K2" s="8" t="s">
        <v>1996</v>
      </c>
      <c r="L2" s="8" t="s">
        <v>86</v>
      </c>
      <c r="M2" s="74" t="s">
        <v>836</v>
      </c>
      <c r="N2" s="8" t="s">
        <v>86</v>
      </c>
      <c r="O2" s="74" t="s">
        <v>86</v>
      </c>
      <c r="P2" s="74" t="s">
        <v>85</v>
      </c>
      <c r="Q2" s="74" t="s">
        <v>85</v>
      </c>
      <c r="R2" s="8" t="s">
        <v>85</v>
      </c>
      <c r="S2" s="8" t="s">
        <v>85</v>
      </c>
      <c r="T2" s="8" t="s">
        <v>2001</v>
      </c>
      <c r="U2" s="8" t="s">
        <v>2002</v>
      </c>
      <c r="V2" s="8" t="s">
        <v>85</v>
      </c>
      <c r="W2" s="8" t="s">
        <v>85</v>
      </c>
      <c r="X2" s="8" t="s">
        <v>2003</v>
      </c>
      <c r="Y2" s="8" t="s">
        <v>847</v>
      </c>
      <c r="Z2" s="8" t="s">
        <v>848</v>
      </c>
      <c r="AA2" s="8" t="s">
        <v>847</v>
      </c>
      <c r="AB2" s="8" t="s">
        <v>847</v>
      </c>
      <c r="AC2" s="8" t="s">
        <v>848</v>
      </c>
      <c r="AD2" s="8" t="s">
        <v>848</v>
      </c>
      <c r="AE2" s="8" t="s">
        <v>847</v>
      </c>
      <c r="AF2" s="8" t="s">
        <v>847</v>
      </c>
      <c r="AG2" s="8" t="s">
        <v>870</v>
      </c>
      <c r="AH2" s="8" t="s">
        <v>848</v>
      </c>
      <c r="AI2" s="8" t="s">
        <v>848</v>
      </c>
      <c r="AJ2" s="8" t="s">
        <v>847</v>
      </c>
      <c r="AK2" s="8" t="s">
        <v>848</v>
      </c>
      <c r="AM2" s="86">
        <v>118509689760</v>
      </c>
      <c r="AN2" s="74" t="s">
        <v>12</v>
      </c>
      <c r="AO2" s="8" cm="1">
        <f t="array" ref="AO2">_xlfn.IFS(C2="Mucho",1,C2="Más o menos",0.5,C2="Nada",0)</f>
        <v>1</v>
      </c>
      <c r="AP2" s="8" cm="1">
        <f t="array" ref="AP2">_xlfn.IFS(D2="Sí",0,D2="No estoy segura/seguro",0.5,D2="No",1)</f>
        <v>0.5</v>
      </c>
      <c r="AQ2" s="8" cm="1">
        <f t="array" ref="AQ2">_xlfn.IFS(E2="Sí",1,E2="No sé / no recuerdo",0.5,E2="No",0)</f>
        <v>0.5</v>
      </c>
      <c r="AR2" s="70" cm="1">
        <f t="array" ref="AR2">_xlfn.IFS(F2="Sí",1,F2="No recuerdo",0.5,F2="No",0)</f>
        <v>1</v>
      </c>
      <c r="AS2" s="74" cm="1">
        <f t="array" ref="AS2">_xlfn.IFS(G2="Sí",1,G2="No recuerdo",0.5,G2="No",0)</f>
        <v>0</v>
      </c>
      <c r="AT2" s="74" cm="1">
        <f t="array" ref="AT2">_xlfn.IFS(H2="Sí",1,H2="No recuerdo",0.5,H2="No",0)</f>
        <v>0</v>
      </c>
      <c r="AU2" s="74" cm="1">
        <f t="array" ref="AU2">_xlfn.IFS(I2="Sí",1,I2="No recuerdo",0.5,I2="No",0)</f>
        <v>1</v>
      </c>
      <c r="AV2" s="74" cm="1">
        <f t="array" ref="AV2">_xlfn.IFS(J2="Sí",1,J2="No recuerdo",0.5,J2="No",0)</f>
        <v>0</v>
      </c>
      <c r="AW2" s="74" cm="1">
        <f t="array" ref="AW2">_xlfn.IFS(K2="Ninguno",0,K2="De 1 a 2",0.3,K2="De 3 a 5",0.6,K2="Más de 5",1)</f>
        <v>0.6</v>
      </c>
      <c r="AX2" s="74" cm="1">
        <f t="array" ref="AX2">_xlfn.IFS(L2="Sí",1,L2="No",0)</f>
        <v>0</v>
      </c>
      <c r="AY2" s="74" cm="1">
        <f t="array" ref="AY2">_xlfn.IFS(M2="Pienso que mi desempeño es bueno",1,M2="Pienso que mi desempeño no es ni bueno ni malo (regular)",0.5,M2="Pienso que mi desempeño es malo",0)</f>
        <v>1</v>
      </c>
      <c r="AZ2" s="74" cm="1">
        <f t="array" ref="AZ2">_xlfn.IFS(N2="Sí",1,N2="No",0)</f>
        <v>0</v>
      </c>
      <c r="BA2" s="74" cm="1">
        <f t="array" ref="BA2">_xlfn.IFS(O2="Sí",1,O2="No",0)</f>
        <v>0</v>
      </c>
      <c r="BB2" s="74" cm="1">
        <f t="array" ref="BB2">_xlfn.IFS(P2="Sí",1,P2="No",0)</f>
        <v>1</v>
      </c>
      <c r="BC2" s="74" cm="1">
        <f t="array" ref="BC2">_xlfn.IFS(Q2="Sí",1,Q2="No",0)</f>
        <v>1</v>
      </c>
      <c r="BD2" s="74" cm="1">
        <f t="array" ref="BD2">_xlfn.IFS(R2="Sí",0,R2="No sé / no estoy segura (o)",0.5,R2="No",1)</f>
        <v>0</v>
      </c>
      <c r="BE2" s="8" cm="1">
        <f t="array" ref="BE2">_xlfn.IFS(S2="Sí",1,S2="No sé",0.5,S2="No",0)</f>
        <v>1</v>
      </c>
      <c r="BF2" s="8" cm="1">
        <f t="array" ref="BF2">_xlfn.IFS(T2="Difícil",0,T2="Regular (ni fácil ni difícil)",0.5,T2="Fácil",1)</f>
        <v>0.5</v>
      </c>
      <c r="BG2" s="8" cm="1">
        <f t="array" ref="BG2">_xlfn.IFS(U2="Es importante",1,U2="No lo sé",0.5,U2="No es importante",0)</f>
        <v>1</v>
      </c>
      <c r="BH2" s="8" cm="1">
        <f t="array" ref="BH2">_xlfn.IFS(V2="Sí",1,V2="No",0)</f>
        <v>1</v>
      </c>
      <c r="BI2" s="8" cm="1">
        <f t="array" ref="BI2">_xlfn.IFS(W2="Sí",1,W2="No estoy segura/seguro",0.5,W2="No",0)</f>
        <v>1</v>
      </c>
      <c r="BJ2" s="8" cm="1">
        <f t="array" ref="BJ2">_xlfn.IFS(X2="En este municipio se cuenta con el presupuesto necesario para implementar programas de mejora regulatoria",1,X2="En este municipio NO se cuenta con el presupuesto necesario para implementar programas de mejora regulatoria",0)</f>
        <v>1</v>
      </c>
      <c r="BK2" s="74" cm="1">
        <f t="array" ref="BK2">_xlfn.IFS(Y2="De acuerdo",1,Y2="Ni de acuerdo ni en desacuerdo",0.5,Y2="En desacuerdo",0)</f>
        <v>1</v>
      </c>
      <c r="BL2" s="8" cm="1">
        <f t="array" ref="BL2">_xlfn.IFS(Z2="De acuerdo",0,Z2="Ni de acuerdo ni en desacuerdo",0.5,Z2="En desacuerdo",1)</f>
        <v>1</v>
      </c>
      <c r="BM2" s="8" cm="1">
        <f t="array" ref="BM2">_xlfn.IFS(AA2="De acuerdo",1,AA2="Ni de acuerdo ni en desacuerdo",0.5,AA2="En desacuerdo",0)</f>
        <v>1</v>
      </c>
      <c r="BN2" s="8" cm="1">
        <f t="array" ref="BN2">_xlfn.IFS(AB2="De acuerdo",1,AB2="Ni de acuerdo ni en desacuerdo",0.5,AB2="En desacuerdo",0)</f>
        <v>1</v>
      </c>
      <c r="BO2" s="8" cm="1">
        <f t="array" ref="BO2">_xlfn.IFS(AC2="De acuerdo",0,AC2="Ni de acuerdo ni en desacuerdo",0.5,AC2="En desacuerdo",1)</f>
        <v>1</v>
      </c>
      <c r="BP2" s="8" cm="1">
        <f t="array" ref="BP2">_xlfn.IFS(AD2="De acuerdo",0,AD2="Ni de acuerdo ni en desacuerdo",0.5,AD2="En desacuerdo",1)</f>
        <v>1</v>
      </c>
      <c r="BQ2" s="8" cm="1">
        <f t="array" ref="BQ2">_xlfn.IFS(AE2="De acuerdo",1,AE2="Ni de acuerdo ni en desacuerdo",0.5,AE2="En desacuerdo",0)</f>
        <v>1</v>
      </c>
      <c r="BR2" s="8" cm="1">
        <f t="array" ref="BR2">_xlfn.IFS(AF2="De acuerdo",1,AF2="Ni de acuerdo ni en desacuerdo",0.5,AF2="En desacuerdo",0)</f>
        <v>1</v>
      </c>
      <c r="BS2" s="8" cm="1">
        <f t="array" ref="BS2">_xlfn.IFS(AG2="De acuerdo",0,AG2="Ni de acuerdo ni en desacuerdo",0.5,AG2="En desacuerdo",1)</f>
        <v>0.5</v>
      </c>
      <c r="BT2" s="8" cm="1">
        <f t="array" ref="BT2">_xlfn.IFS(AH2="De acuerdo",0,AH2="Ni de acuerdo ni en desacuerdo",0.5,AH2="En desacuerdo",1)</f>
        <v>1</v>
      </c>
      <c r="BU2" s="8" cm="1">
        <f t="array" ref="BU2">_xlfn.IFS(AI2="De acuerdo",0,AI2="Ni de acuerdo ni en desacuerdo",0.5,AI2="En desacuerdo",1)</f>
        <v>1</v>
      </c>
      <c r="BV2" s="8" cm="1">
        <f t="array" ref="BV2">_xlfn.IFS(AJ2="De acuerdo",1,AJ2="Ni de acuerdo ni en desacuerdo",0.5,AJ2="En desacuerdo",0)</f>
        <v>1</v>
      </c>
      <c r="BW2" s="8" cm="1">
        <f t="array" ref="BW2">_xlfn.IFS(AK2="De acuerdo",0,AK2="Ni de acuerdo ni en desacuerdo",0.5,AK2="En desacuerdo",1)</f>
        <v>1</v>
      </c>
    </row>
    <row r="3" spans="1:75" x14ac:dyDescent="0.2">
      <c r="A3" s="86">
        <v>118509560590</v>
      </c>
      <c r="B3" s="74" t="s">
        <v>12</v>
      </c>
      <c r="C3" s="8" t="s">
        <v>116</v>
      </c>
      <c r="D3" s="8" t="s">
        <v>85</v>
      </c>
      <c r="E3" s="8" t="s">
        <v>85</v>
      </c>
      <c r="F3" s="8" t="s">
        <v>86</v>
      </c>
      <c r="G3" s="8" t="s">
        <v>86</v>
      </c>
      <c r="H3" s="8" t="s">
        <v>86</v>
      </c>
      <c r="I3" s="8" t="s">
        <v>86</v>
      </c>
      <c r="J3" s="8" t="s">
        <v>85</v>
      </c>
      <c r="K3" s="8" t="s">
        <v>2005</v>
      </c>
      <c r="L3" s="8" t="s">
        <v>86</v>
      </c>
      <c r="M3" s="74" t="s">
        <v>926</v>
      </c>
      <c r="N3" s="8" t="s">
        <v>86</v>
      </c>
      <c r="O3" s="74" t="s">
        <v>86</v>
      </c>
      <c r="P3" s="74" t="s">
        <v>86</v>
      </c>
      <c r="Q3" s="74" t="s">
        <v>85</v>
      </c>
      <c r="R3" s="8" t="s">
        <v>85</v>
      </c>
      <c r="S3" s="8" t="s">
        <v>86</v>
      </c>
      <c r="T3" s="8" t="s">
        <v>2001</v>
      </c>
      <c r="U3" s="8" t="s">
        <v>2002</v>
      </c>
      <c r="V3" s="8" t="s">
        <v>86</v>
      </c>
      <c r="W3" s="8" t="s">
        <v>851</v>
      </c>
      <c r="X3" s="8" t="s">
        <v>2007</v>
      </c>
      <c r="Y3" s="8" t="s">
        <v>848</v>
      </c>
      <c r="Z3" s="8" t="s">
        <v>847</v>
      </c>
      <c r="AA3" s="8" t="s">
        <v>847</v>
      </c>
      <c r="AB3" s="8" t="s">
        <v>847</v>
      </c>
      <c r="AC3" s="8" t="s">
        <v>848</v>
      </c>
      <c r="AD3" s="8" t="s">
        <v>848</v>
      </c>
      <c r="AE3" s="8" t="s">
        <v>847</v>
      </c>
      <c r="AF3" s="8" t="s">
        <v>847</v>
      </c>
      <c r="AG3" s="8" t="s">
        <v>848</v>
      </c>
      <c r="AH3" s="8" t="s">
        <v>848</v>
      </c>
      <c r="AI3" s="8" t="s">
        <v>848</v>
      </c>
      <c r="AJ3" s="8" t="s">
        <v>847</v>
      </c>
      <c r="AK3" s="8" t="s">
        <v>848</v>
      </c>
      <c r="AM3" s="86">
        <v>118509560590</v>
      </c>
      <c r="AN3" s="74" t="s">
        <v>12</v>
      </c>
      <c r="AO3" s="8" cm="1">
        <f t="array" ref="AO3">_xlfn.IFS(C3="Mucho",1,C3="Más o menos",0.5,C3="Nada",0)</f>
        <v>1</v>
      </c>
      <c r="AP3" s="8" cm="1">
        <f t="array" ref="AP3">_xlfn.IFS(D3="Sí",0,D3="No estoy segura/seguro",0.5,D3="No",1)</f>
        <v>0</v>
      </c>
      <c r="AQ3" s="8" cm="1">
        <f t="array" ref="AQ3">_xlfn.IFS(E3="Sí",1,E3="No sé / no recuerdo",0.5,E3="No",0)</f>
        <v>1</v>
      </c>
      <c r="AR3" s="70" cm="1">
        <f t="array" ref="AR3">_xlfn.IFS(F3="Sí",1,F3="No recuerdo",0.5,F3="No",0)</f>
        <v>0</v>
      </c>
      <c r="AS3" s="74" cm="1">
        <f t="array" ref="AS3">_xlfn.IFS(G3="Sí",1,G3="No recuerdo",0.5,G3="No",0)</f>
        <v>0</v>
      </c>
      <c r="AT3" s="74" cm="1">
        <f t="array" ref="AT3">_xlfn.IFS(H3="Sí",1,H3="No recuerdo",0.5,H3="No",0)</f>
        <v>0</v>
      </c>
      <c r="AU3" s="74" cm="1">
        <f t="array" ref="AU3">_xlfn.IFS(I3="Sí",1,I3="No recuerdo",0.5,I3="No",0)</f>
        <v>0</v>
      </c>
      <c r="AV3" s="74" cm="1">
        <f t="array" ref="AV3">_xlfn.IFS(J3="Sí",1,J3="No recuerdo",0.5,J3="No",0)</f>
        <v>1</v>
      </c>
      <c r="AW3" s="74" cm="1">
        <f t="array" ref="AW3">_xlfn.IFS(K3="Ninguno",0,K3="De 1 a 2",0.3,K3="De 3 a 5",0.6,K3="Más de 5",1)</f>
        <v>0.3</v>
      </c>
      <c r="AX3" s="74" cm="1">
        <f t="array" ref="AX3">_xlfn.IFS(L3="Sí",1,L3="No",0)</f>
        <v>0</v>
      </c>
      <c r="AY3" s="74" cm="1">
        <f t="array" ref="AY3">_xlfn.IFS(M3="Pienso que mi desempeño es bueno",1,M3="Pienso que mi desempeño no es ni bueno ni malo (regular)",0.5,M3="Pienso que mi desempeño es malo",0)</f>
        <v>0.5</v>
      </c>
      <c r="AZ3" s="74" cm="1">
        <f t="array" ref="AZ3">_xlfn.IFS(N3="Sí",1,N3="No",0)</f>
        <v>0</v>
      </c>
      <c r="BA3" s="74" cm="1">
        <f t="array" ref="BA3">_xlfn.IFS(O3="Sí",1,O3="No",0)</f>
        <v>0</v>
      </c>
      <c r="BB3" s="74" cm="1">
        <f t="array" ref="BB3">_xlfn.IFS(P3="Sí",1,P3="No",0)</f>
        <v>0</v>
      </c>
      <c r="BC3" s="74" cm="1">
        <f t="array" ref="BC3">_xlfn.IFS(Q3="Sí",1,Q3="No",0)</f>
        <v>1</v>
      </c>
      <c r="BD3" s="74" cm="1">
        <f t="array" ref="BD3">_xlfn.IFS(R3="Sí",0,R3="No sé / no estoy segura (o)",0.5,R3="No",1)</f>
        <v>0</v>
      </c>
      <c r="BE3" s="8" cm="1">
        <f t="array" ref="BE3">_xlfn.IFS(S3="Sí",1,S3="No sé",0.5,S3="No",0)</f>
        <v>0</v>
      </c>
      <c r="BF3" s="8" cm="1">
        <f t="array" ref="BF3">_xlfn.IFS(T3="Difícil",0,T3="Regular (ni fácil ni difícil)",0.5,T3="Fácil",1)</f>
        <v>0.5</v>
      </c>
      <c r="BG3" s="8" cm="1">
        <f t="array" ref="BG3">_xlfn.IFS(U3="Es importante",1,U3="No lo sé",0.5,U3="No es importante",0)</f>
        <v>1</v>
      </c>
      <c r="BH3" s="8" cm="1">
        <f t="array" ref="BH3">_xlfn.IFS(V3="Sí",1,V3="No",0)</f>
        <v>0</v>
      </c>
      <c r="BI3" s="8" cm="1">
        <f t="array" ref="BI3">_xlfn.IFS(W3="Sí",1,W3="No estoy segura/seguro",0.5,W3="No",0)</f>
        <v>0.5</v>
      </c>
      <c r="BJ3" s="8" cm="1">
        <f t="array" ref="BJ3">_xlfn.IFS(X3="En este municipio se cuenta con el presupuesto necesario para implementar programas de mejora regulatoria",1,X3="En este municipio NO se cuenta con el presupuesto necesario para implementar programas de mejora regulatoria",0)</f>
        <v>0</v>
      </c>
      <c r="BK3" s="74" cm="1">
        <f t="array" ref="BK3">_xlfn.IFS(Y3="De acuerdo",1,Y3="Ni de acuerdo ni en desacuerdo",0.5,Y3="En desacuerdo",0)</f>
        <v>0</v>
      </c>
      <c r="BL3" s="8" cm="1">
        <f t="array" ref="BL3">_xlfn.IFS(Z3="De acuerdo",0,Z3="Ni de acuerdo ni en desacuerdo",0.5,Z3="En desacuerdo",1)</f>
        <v>0</v>
      </c>
      <c r="BM3" s="8" cm="1">
        <f t="array" ref="BM3">_xlfn.IFS(AA3="De acuerdo",1,AA3="Ni de acuerdo ni en desacuerdo",0.5,AA3="En desacuerdo",0)</f>
        <v>1</v>
      </c>
      <c r="BN3" s="8" cm="1">
        <f t="array" ref="BN3">_xlfn.IFS(AB3="De acuerdo",1,AB3="Ni de acuerdo ni en desacuerdo",0.5,AB3="En desacuerdo",0)</f>
        <v>1</v>
      </c>
      <c r="BO3" s="8" cm="1">
        <f t="array" ref="BO3">_xlfn.IFS(AC3="De acuerdo",0,AC3="Ni de acuerdo ni en desacuerdo",0.5,AC3="En desacuerdo",1)</f>
        <v>1</v>
      </c>
      <c r="BP3" s="8" cm="1">
        <f t="array" ref="BP3">_xlfn.IFS(AD3="De acuerdo",0,AD3="Ni de acuerdo ni en desacuerdo",0.5,AD3="En desacuerdo",1)</f>
        <v>1</v>
      </c>
      <c r="BQ3" s="8" cm="1">
        <f t="array" ref="BQ3">_xlfn.IFS(AE3="De acuerdo",1,AE3="Ni de acuerdo ni en desacuerdo",0.5,AE3="En desacuerdo",0)</f>
        <v>1</v>
      </c>
      <c r="BR3" s="8" cm="1">
        <f t="array" ref="BR3">_xlfn.IFS(AF3="De acuerdo",1,AF3="Ni de acuerdo ni en desacuerdo",0.5,AF3="En desacuerdo",0)</f>
        <v>1</v>
      </c>
      <c r="BS3" s="8" cm="1">
        <f t="array" ref="BS3">_xlfn.IFS(AG3="De acuerdo",0,AG3="Ni de acuerdo ni en desacuerdo",0.5,AG3="En desacuerdo",1)</f>
        <v>1</v>
      </c>
      <c r="BT3" s="8" cm="1">
        <f t="array" ref="BT3">_xlfn.IFS(AH3="De acuerdo",0,AH3="Ni de acuerdo ni en desacuerdo",0.5,AH3="En desacuerdo",1)</f>
        <v>1</v>
      </c>
      <c r="BU3" s="8" cm="1">
        <f t="array" ref="BU3">_xlfn.IFS(AI3="De acuerdo",0,AI3="Ni de acuerdo ni en desacuerdo",0.5,AI3="En desacuerdo",1)</f>
        <v>1</v>
      </c>
      <c r="BV3" s="8" cm="1">
        <f t="array" ref="BV3">_xlfn.IFS(AJ3="De acuerdo",1,AJ3="Ni de acuerdo ni en desacuerdo",0.5,AJ3="En desacuerdo",0)</f>
        <v>1</v>
      </c>
      <c r="BW3" s="8" cm="1">
        <f t="array" ref="BW3">_xlfn.IFS(AK3="De acuerdo",0,AK3="Ni de acuerdo ni en desacuerdo",0.5,AK3="En desacuerdo",1)</f>
        <v>1</v>
      </c>
    </row>
    <row r="4" spans="1:75" x14ac:dyDescent="0.2">
      <c r="A4" s="86">
        <v>118508974649</v>
      </c>
      <c r="B4" s="74" t="s">
        <v>14</v>
      </c>
      <c r="C4" s="8" t="s">
        <v>116</v>
      </c>
      <c r="D4" s="8" t="s">
        <v>86</v>
      </c>
      <c r="E4" s="8" t="s">
        <v>85</v>
      </c>
      <c r="F4" s="8" t="s">
        <v>85</v>
      </c>
      <c r="G4" s="8" t="s">
        <v>85</v>
      </c>
      <c r="H4" s="8" t="s">
        <v>85</v>
      </c>
      <c r="I4" s="8" t="s">
        <v>85</v>
      </c>
      <c r="J4" s="8" t="s">
        <v>85</v>
      </c>
      <c r="K4" s="8" t="s">
        <v>1996</v>
      </c>
      <c r="L4" s="8" t="s">
        <v>86</v>
      </c>
      <c r="M4" s="74" t="s">
        <v>836</v>
      </c>
      <c r="N4" s="8" t="s">
        <v>85</v>
      </c>
      <c r="O4" s="74" t="s">
        <v>85</v>
      </c>
      <c r="P4" s="74" t="s">
        <v>85</v>
      </c>
      <c r="Q4" s="74" t="s">
        <v>85</v>
      </c>
      <c r="R4" s="8" t="s">
        <v>85</v>
      </c>
      <c r="S4" s="8" t="s">
        <v>85</v>
      </c>
      <c r="T4" s="8" t="s">
        <v>2015</v>
      </c>
      <c r="U4" s="8" t="s">
        <v>2002</v>
      </c>
      <c r="V4" s="8" t="s">
        <v>85</v>
      </c>
      <c r="W4" s="8" t="s">
        <v>85</v>
      </c>
      <c r="X4" s="8" t="s">
        <v>2003</v>
      </c>
      <c r="Y4" s="8" t="s">
        <v>848</v>
      </c>
      <c r="Z4" s="8" t="s">
        <v>848</v>
      </c>
      <c r="AA4" s="8" t="s">
        <v>847</v>
      </c>
      <c r="AB4" s="8" t="s">
        <v>847</v>
      </c>
      <c r="AC4" s="8" t="s">
        <v>848</v>
      </c>
      <c r="AD4" s="8" t="s">
        <v>848</v>
      </c>
      <c r="AE4" s="8" t="s">
        <v>847</v>
      </c>
      <c r="AF4" s="8" t="s">
        <v>847</v>
      </c>
      <c r="AG4" s="8" t="s">
        <v>848</v>
      </c>
      <c r="AH4" s="8" t="s">
        <v>848</v>
      </c>
      <c r="AI4" s="8" t="s">
        <v>848</v>
      </c>
      <c r="AJ4" s="8" t="s">
        <v>847</v>
      </c>
      <c r="AK4" s="8" t="s">
        <v>848</v>
      </c>
      <c r="AM4" s="86">
        <v>118508974649</v>
      </c>
      <c r="AN4" s="74" t="s">
        <v>14</v>
      </c>
      <c r="AO4" s="8" cm="1">
        <f t="array" ref="AO4">_xlfn.IFS(C4="Mucho",1,C4="Más o menos",0.5,C4="Nada",0)</f>
        <v>1</v>
      </c>
      <c r="AP4" s="8" cm="1">
        <f t="array" ref="AP4">_xlfn.IFS(D4="Sí",0,D4="No estoy segura/seguro",0.5,D4="No",1)</f>
        <v>1</v>
      </c>
      <c r="AQ4" s="8" cm="1">
        <f t="array" ref="AQ4">_xlfn.IFS(E4="Sí",1,E4="No sé / no recuerdo",0.5,E4="No",0)</f>
        <v>1</v>
      </c>
      <c r="AR4" s="70" cm="1">
        <f t="array" ref="AR4">_xlfn.IFS(F4="Sí",1,F4="No recuerdo",0.5,F4="No",0)</f>
        <v>1</v>
      </c>
      <c r="AS4" s="74" cm="1">
        <f t="array" ref="AS4">_xlfn.IFS(G4="Sí",1,G4="No recuerdo",0.5,G4="No",0)</f>
        <v>1</v>
      </c>
      <c r="AT4" s="74" cm="1">
        <f t="array" ref="AT4">_xlfn.IFS(H4="Sí",1,H4="No recuerdo",0.5,H4="No",0)</f>
        <v>1</v>
      </c>
      <c r="AU4" s="74" cm="1">
        <f t="array" ref="AU4">_xlfn.IFS(I4="Sí",1,I4="No recuerdo",0.5,I4="No",0)</f>
        <v>1</v>
      </c>
      <c r="AV4" s="74" cm="1">
        <f t="array" ref="AV4">_xlfn.IFS(J4="Sí",1,J4="No recuerdo",0.5,J4="No",0)</f>
        <v>1</v>
      </c>
      <c r="AW4" s="74" cm="1">
        <f t="array" ref="AW4">_xlfn.IFS(K4="Ninguno",0,K4="De 1 a 2",0.3,K4="De 3 a 5",0.6,K4="Más de 5",1)</f>
        <v>0.6</v>
      </c>
      <c r="AX4" s="74" cm="1">
        <f t="array" ref="AX4">_xlfn.IFS(L4="Sí",1,L4="No",0)</f>
        <v>0</v>
      </c>
      <c r="AY4" s="74" cm="1">
        <f t="array" ref="AY4">_xlfn.IFS(M4="Pienso que mi desempeño es bueno",1,M4="Pienso que mi desempeño no es ni bueno ni malo (regular)",0.5,M4="Pienso que mi desempeño es malo",0)</f>
        <v>1</v>
      </c>
      <c r="AZ4" s="74" cm="1">
        <f t="array" ref="AZ4">_xlfn.IFS(N4="Sí",1,N4="No",0)</f>
        <v>1</v>
      </c>
      <c r="BA4" s="74" cm="1">
        <f t="array" ref="BA4">_xlfn.IFS(O4="Sí",1,O4="No",0)</f>
        <v>1</v>
      </c>
      <c r="BB4" s="74" cm="1">
        <f t="array" ref="BB4">_xlfn.IFS(P4="Sí",1,P4="No",0)</f>
        <v>1</v>
      </c>
      <c r="BC4" s="74" cm="1">
        <f t="array" ref="BC4">_xlfn.IFS(Q4="Sí",1,Q4="No",0)</f>
        <v>1</v>
      </c>
      <c r="BD4" s="74" cm="1">
        <f t="array" ref="BD4">_xlfn.IFS(R4="Sí",0,R4="No sé / no estoy segura (o)",0.5,R4="No",1)</f>
        <v>0</v>
      </c>
      <c r="BE4" s="8" cm="1">
        <f t="array" ref="BE4">_xlfn.IFS(S4="Sí",1,S4="No sé",0.5,S4="No",0)</f>
        <v>1</v>
      </c>
      <c r="BF4" s="8" cm="1">
        <f t="array" ref="BF4">_xlfn.IFS(T4="Difícil",0,T4="Regular (ni fácil ni difícil)",0.5,T4="Fácil",1)</f>
        <v>1</v>
      </c>
      <c r="BG4" s="8" cm="1">
        <f t="array" ref="BG4">_xlfn.IFS(U4="Es importante",1,U4="No lo sé",0.5,U4="No es importante",0)</f>
        <v>1</v>
      </c>
      <c r="BH4" s="8" cm="1">
        <f t="array" ref="BH4">_xlfn.IFS(V4="Sí",1,V4="No",0)</f>
        <v>1</v>
      </c>
      <c r="BI4" s="8" cm="1">
        <f t="array" ref="BI4">_xlfn.IFS(W4="Sí",1,W4="No estoy segura/seguro",0.5,W4="No",0)</f>
        <v>1</v>
      </c>
      <c r="BJ4" s="8" cm="1">
        <f t="array" ref="BJ4">_xlfn.IFS(X4="En este municipio se cuenta con el presupuesto necesario para implementar programas de mejora regulatoria",1,X4="En este municipio NO se cuenta con el presupuesto necesario para implementar programas de mejora regulatoria",0)</f>
        <v>1</v>
      </c>
      <c r="BK4" s="74" cm="1">
        <f t="array" ref="BK4">_xlfn.IFS(Y4="De acuerdo",1,Y4="Ni de acuerdo ni en desacuerdo",0.5,Y4="En desacuerdo",0)</f>
        <v>0</v>
      </c>
      <c r="BL4" s="8" cm="1">
        <f t="array" ref="BL4">_xlfn.IFS(Z4="De acuerdo",0,Z4="Ni de acuerdo ni en desacuerdo",0.5,Z4="En desacuerdo",1)</f>
        <v>1</v>
      </c>
      <c r="BM4" s="8" cm="1">
        <f t="array" ref="BM4">_xlfn.IFS(AA4="De acuerdo",1,AA4="Ni de acuerdo ni en desacuerdo",0.5,AA4="En desacuerdo",0)</f>
        <v>1</v>
      </c>
      <c r="BN4" s="8" cm="1">
        <f t="array" ref="BN4">_xlfn.IFS(AB4="De acuerdo",1,AB4="Ni de acuerdo ni en desacuerdo",0.5,AB4="En desacuerdo",0)</f>
        <v>1</v>
      </c>
      <c r="BO4" s="8" cm="1">
        <f t="array" ref="BO4">_xlfn.IFS(AC4="De acuerdo",0,AC4="Ni de acuerdo ni en desacuerdo",0.5,AC4="En desacuerdo",1)</f>
        <v>1</v>
      </c>
      <c r="BP4" s="8" cm="1">
        <f t="array" ref="BP4">_xlfn.IFS(AD4="De acuerdo",0,AD4="Ni de acuerdo ni en desacuerdo",0.5,AD4="En desacuerdo",1)</f>
        <v>1</v>
      </c>
      <c r="BQ4" s="8" cm="1">
        <f t="array" ref="BQ4">_xlfn.IFS(AE4="De acuerdo",1,AE4="Ni de acuerdo ni en desacuerdo",0.5,AE4="En desacuerdo",0)</f>
        <v>1</v>
      </c>
      <c r="BR4" s="8" cm="1">
        <f t="array" ref="BR4">_xlfn.IFS(AF4="De acuerdo",1,AF4="Ni de acuerdo ni en desacuerdo",0.5,AF4="En desacuerdo",0)</f>
        <v>1</v>
      </c>
      <c r="BS4" s="8" cm="1">
        <f t="array" ref="BS4">_xlfn.IFS(AG4="De acuerdo",0,AG4="Ni de acuerdo ni en desacuerdo",0.5,AG4="En desacuerdo",1)</f>
        <v>1</v>
      </c>
      <c r="BT4" s="8" cm="1">
        <f t="array" ref="BT4">_xlfn.IFS(AH4="De acuerdo",0,AH4="Ni de acuerdo ni en desacuerdo",0.5,AH4="En desacuerdo",1)</f>
        <v>1</v>
      </c>
      <c r="BU4" s="8" cm="1">
        <f t="array" ref="BU4">_xlfn.IFS(AI4="De acuerdo",0,AI4="Ni de acuerdo ni en desacuerdo",0.5,AI4="En desacuerdo",1)</f>
        <v>1</v>
      </c>
      <c r="BV4" s="8" cm="1">
        <f t="array" ref="BV4">_xlfn.IFS(AJ4="De acuerdo",1,AJ4="Ni de acuerdo ni en desacuerdo",0.5,AJ4="En desacuerdo",0)</f>
        <v>1</v>
      </c>
      <c r="BW4" s="8" cm="1">
        <f t="array" ref="BW4">_xlfn.IFS(AK4="De acuerdo",0,AK4="Ni de acuerdo ni en desacuerdo",0.5,AK4="En desacuerdo",1)</f>
        <v>1</v>
      </c>
    </row>
    <row r="5" spans="1:75" x14ac:dyDescent="0.2">
      <c r="A5" s="86">
        <v>118508966824</v>
      </c>
      <c r="B5" s="74" t="s">
        <v>14</v>
      </c>
      <c r="C5" s="8" t="s">
        <v>116</v>
      </c>
      <c r="D5" s="8" t="s">
        <v>85</v>
      </c>
      <c r="E5" s="8" t="s">
        <v>85</v>
      </c>
      <c r="F5" s="8" t="s">
        <v>85</v>
      </c>
      <c r="G5" s="8" t="s">
        <v>85</v>
      </c>
      <c r="H5" s="8" t="s">
        <v>86</v>
      </c>
      <c r="I5" s="8" t="s">
        <v>86</v>
      </c>
      <c r="J5" s="8" t="s">
        <v>85</v>
      </c>
      <c r="K5" s="8" t="s">
        <v>441</v>
      </c>
      <c r="L5" s="8"/>
      <c r="M5" s="74"/>
      <c r="N5" s="8"/>
      <c r="O5" s="74" t="s">
        <v>86</v>
      </c>
      <c r="P5" s="74" t="s">
        <v>86</v>
      </c>
      <c r="Q5" s="74" t="s">
        <v>85</v>
      </c>
      <c r="R5" s="8" t="s">
        <v>85</v>
      </c>
      <c r="S5" s="8" t="s">
        <v>95</v>
      </c>
      <c r="T5" s="8" t="s">
        <v>2021</v>
      </c>
      <c r="U5" s="8" t="s">
        <v>2002</v>
      </c>
      <c r="V5" s="8" t="s">
        <v>86</v>
      </c>
      <c r="W5" s="8" t="s">
        <v>851</v>
      </c>
      <c r="X5" s="8" t="s">
        <v>2007</v>
      </c>
      <c r="Y5" s="8" t="s">
        <v>848</v>
      </c>
      <c r="Z5" s="8" t="s">
        <v>847</v>
      </c>
      <c r="AA5" s="8" t="s">
        <v>847</v>
      </c>
      <c r="AB5" s="8" t="s">
        <v>847</v>
      </c>
      <c r="AC5" s="8" t="s">
        <v>848</v>
      </c>
      <c r="AD5" s="8" t="s">
        <v>870</v>
      </c>
      <c r="AE5" s="8" t="s">
        <v>847</v>
      </c>
      <c r="AF5" s="8" t="s">
        <v>847</v>
      </c>
      <c r="AG5" s="8" t="s">
        <v>848</v>
      </c>
      <c r="AH5" s="8" t="s">
        <v>848</v>
      </c>
      <c r="AI5" s="8" t="s">
        <v>848</v>
      </c>
      <c r="AJ5" s="8" t="s">
        <v>847</v>
      </c>
      <c r="AK5" s="8" t="s">
        <v>870</v>
      </c>
      <c r="AM5" s="86">
        <v>118508966824</v>
      </c>
      <c r="AN5" s="74" t="s">
        <v>14</v>
      </c>
      <c r="AO5" s="8" cm="1">
        <f t="array" ref="AO5">_xlfn.IFS(C5="Mucho",1,C5="Más o menos",0.5,C5="Nada",0)</f>
        <v>1</v>
      </c>
      <c r="AP5" s="8" cm="1">
        <f t="array" ref="AP5">_xlfn.IFS(D5="Sí",0,D5="No estoy segura/seguro",0.5,D5="No",1)</f>
        <v>0</v>
      </c>
      <c r="AQ5" s="8" cm="1">
        <f t="array" ref="AQ5">_xlfn.IFS(E5="Sí",1,E5="No sé / no recuerdo",0.5,E5="No",0)</f>
        <v>1</v>
      </c>
      <c r="AR5" s="70" cm="1">
        <f t="array" ref="AR5">_xlfn.IFS(F5="Sí",1,F5="No recuerdo",0.5,F5="No",0)</f>
        <v>1</v>
      </c>
      <c r="AS5" s="74" cm="1">
        <f t="array" ref="AS5">_xlfn.IFS(G5="Sí",1,G5="No recuerdo",0.5,G5="No",0)</f>
        <v>1</v>
      </c>
      <c r="AT5" s="74" cm="1">
        <f t="array" ref="AT5">_xlfn.IFS(H5="Sí",1,H5="No recuerdo",0.5,H5="No",0)</f>
        <v>0</v>
      </c>
      <c r="AU5" s="74" cm="1">
        <f t="array" ref="AU5">_xlfn.IFS(I5="Sí",1,I5="No recuerdo",0.5,I5="No",0)</f>
        <v>0</v>
      </c>
      <c r="AV5" s="74" cm="1">
        <f t="array" ref="AV5">_xlfn.IFS(J5="Sí",1,J5="No recuerdo",0.5,J5="No",0)</f>
        <v>1</v>
      </c>
      <c r="AW5" s="74" cm="1">
        <f t="array" ref="AW5">_xlfn.IFS(K5="Ninguno",0,K5="De 1 a 2",0.3,K5="De 3 a 5",0.6,K5="Más de 5",1)</f>
        <v>0</v>
      </c>
      <c r="AX5" s="74">
        <v>0</v>
      </c>
      <c r="AY5" s="74">
        <v>0</v>
      </c>
      <c r="AZ5" s="74">
        <v>0</v>
      </c>
      <c r="BA5" s="74" cm="1">
        <f t="array" ref="BA5">_xlfn.IFS(O5="Sí",1,O5="No",0)</f>
        <v>0</v>
      </c>
      <c r="BB5" s="74" cm="1">
        <f t="array" ref="BB5">_xlfn.IFS(P5="Sí",1,P5="No",0)</f>
        <v>0</v>
      </c>
      <c r="BC5" s="74" cm="1">
        <f t="array" ref="BC5">_xlfn.IFS(Q5="Sí",1,Q5="No",0)</f>
        <v>1</v>
      </c>
      <c r="BD5" s="74" cm="1">
        <f t="array" ref="BD5">_xlfn.IFS(R5="Sí",0,R5="No sé / no estoy segura (o)",0.5,R5="No",1)</f>
        <v>0</v>
      </c>
      <c r="BE5" s="8" cm="1">
        <f t="array" ref="BE5">_xlfn.IFS(S5="Sí",1,S5="No sé",0.5,S5="No",0)</f>
        <v>0.5</v>
      </c>
      <c r="BF5" s="8" cm="1">
        <f t="array" ref="BF5">_xlfn.IFS(T5="Difícil",0,T5="Regular (ni fácil ni difícil)",0.5,T5="Fácil",1)</f>
        <v>0</v>
      </c>
      <c r="BG5" s="8" cm="1">
        <f t="array" ref="BG5">_xlfn.IFS(U5="Es importante",1,U5="No lo sé",0.5,U5="No es importante",0)</f>
        <v>1</v>
      </c>
      <c r="BH5" s="8" cm="1">
        <f t="array" ref="BH5">_xlfn.IFS(V5="Sí",1,V5="No",0)</f>
        <v>0</v>
      </c>
      <c r="BI5" s="8" cm="1">
        <f t="array" ref="BI5">_xlfn.IFS(W5="Sí",1,W5="No estoy segura/seguro",0.5,W5="No",0)</f>
        <v>0.5</v>
      </c>
      <c r="BJ5" s="8" cm="1">
        <f t="array" ref="BJ5">_xlfn.IFS(X5="En este municipio se cuenta con el presupuesto necesario para implementar programas de mejora regulatoria",1,X5="En este municipio NO se cuenta con el presupuesto necesario para implementar programas de mejora regulatoria",0)</f>
        <v>0</v>
      </c>
      <c r="BK5" s="74" cm="1">
        <f t="array" ref="BK5">_xlfn.IFS(Y5="De acuerdo",1,Y5="Ni de acuerdo ni en desacuerdo",0.5,Y5="En desacuerdo",0)</f>
        <v>0</v>
      </c>
      <c r="BL5" s="8" cm="1">
        <f t="array" ref="BL5">_xlfn.IFS(Z5="De acuerdo",0,Z5="Ni de acuerdo ni en desacuerdo",0.5,Z5="En desacuerdo",1)</f>
        <v>0</v>
      </c>
      <c r="BM5" s="8" cm="1">
        <f t="array" ref="BM5">_xlfn.IFS(AA5="De acuerdo",1,AA5="Ni de acuerdo ni en desacuerdo",0.5,AA5="En desacuerdo",0)</f>
        <v>1</v>
      </c>
      <c r="BN5" s="8" cm="1">
        <f t="array" ref="BN5">_xlfn.IFS(AB5="De acuerdo",1,AB5="Ni de acuerdo ni en desacuerdo",0.5,AB5="En desacuerdo",0)</f>
        <v>1</v>
      </c>
      <c r="BO5" s="8" cm="1">
        <f t="array" ref="BO5">_xlfn.IFS(AC5="De acuerdo",0,AC5="Ni de acuerdo ni en desacuerdo",0.5,AC5="En desacuerdo",1)</f>
        <v>1</v>
      </c>
      <c r="BP5" s="8" cm="1">
        <f t="array" ref="BP5">_xlfn.IFS(AD5="De acuerdo",0,AD5="Ni de acuerdo ni en desacuerdo",0.5,AD5="En desacuerdo",1)</f>
        <v>0.5</v>
      </c>
      <c r="BQ5" s="8" cm="1">
        <f t="array" ref="BQ5">_xlfn.IFS(AE5="De acuerdo",1,AE5="Ni de acuerdo ni en desacuerdo",0.5,AE5="En desacuerdo",0)</f>
        <v>1</v>
      </c>
      <c r="BR5" s="8" cm="1">
        <f t="array" ref="BR5">_xlfn.IFS(AF5="De acuerdo",1,AF5="Ni de acuerdo ni en desacuerdo",0.5,AF5="En desacuerdo",0)</f>
        <v>1</v>
      </c>
      <c r="BS5" s="8" cm="1">
        <f t="array" ref="BS5">_xlfn.IFS(AG5="De acuerdo",0,AG5="Ni de acuerdo ni en desacuerdo",0.5,AG5="En desacuerdo",1)</f>
        <v>1</v>
      </c>
      <c r="BT5" s="8" cm="1">
        <f t="array" ref="BT5">_xlfn.IFS(AH5="De acuerdo",0,AH5="Ni de acuerdo ni en desacuerdo",0.5,AH5="En desacuerdo",1)</f>
        <v>1</v>
      </c>
      <c r="BU5" s="8" cm="1">
        <f t="array" ref="BU5">_xlfn.IFS(AI5="De acuerdo",0,AI5="Ni de acuerdo ni en desacuerdo",0.5,AI5="En desacuerdo",1)</f>
        <v>1</v>
      </c>
      <c r="BV5" s="8" cm="1">
        <f t="array" ref="BV5">_xlfn.IFS(AJ5="De acuerdo",1,AJ5="Ni de acuerdo ni en desacuerdo",0.5,AJ5="En desacuerdo",0)</f>
        <v>1</v>
      </c>
      <c r="BW5" s="8" cm="1">
        <f t="array" ref="BW5">_xlfn.IFS(AK5="De acuerdo",0,AK5="Ni de acuerdo ni en desacuerdo",0.5,AK5="En desacuerdo",1)</f>
        <v>0.5</v>
      </c>
    </row>
    <row r="6" spans="1:75" x14ac:dyDescent="0.2">
      <c r="A6" s="86">
        <v>118508843854</v>
      </c>
      <c r="B6" s="74" t="s">
        <v>11</v>
      </c>
      <c r="C6" s="8" t="s">
        <v>116</v>
      </c>
      <c r="D6" s="8" t="s">
        <v>86</v>
      </c>
      <c r="E6" s="8" t="s">
        <v>85</v>
      </c>
      <c r="F6" s="8" t="s">
        <v>86</v>
      </c>
      <c r="G6" s="8" t="s">
        <v>85</v>
      </c>
      <c r="H6" s="8" t="s">
        <v>85</v>
      </c>
      <c r="I6" s="8" t="s">
        <v>85</v>
      </c>
      <c r="J6" s="8" t="s">
        <v>85</v>
      </c>
      <c r="K6" s="8" t="s">
        <v>441</v>
      </c>
      <c r="L6" s="8"/>
      <c r="M6" s="74"/>
      <c r="N6" s="8"/>
      <c r="O6" s="74" t="s">
        <v>85</v>
      </c>
      <c r="P6" s="74" t="s">
        <v>86</v>
      </c>
      <c r="Q6" s="74" t="s">
        <v>85</v>
      </c>
      <c r="R6" s="8" t="s">
        <v>85</v>
      </c>
      <c r="S6" s="8" t="s">
        <v>85</v>
      </c>
      <c r="T6" s="8" t="s">
        <v>2001</v>
      </c>
      <c r="U6" s="8" t="s">
        <v>2002</v>
      </c>
      <c r="V6" s="8" t="s">
        <v>85</v>
      </c>
      <c r="W6" s="8" t="s">
        <v>85</v>
      </c>
      <c r="X6" s="8" t="s">
        <v>2007</v>
      </c>
      <c r="Y6" s="8" t="s">
        <v>870</v>
      </c>
      <c r="Z6" s="8" t="s">
        <v>847</v>
      </c>
      <c r="AA6" s="8" t="s">
        <v>847</v>
      </c>
      <c r="AB6" s="8" t="s">
        <v>847</v>
      </c>
      <c r="AC6" s="8" t="s">
        <v>848</v>
      </c>
      <c r="AD6" s="8" t="s">
        <v>848</v>
      </c>
      <c r="AE6" s="8" t="s">
        <v>847</v>
      </c>
      <c r="AF6" s="8" t="s">
        <v>847</v>
      </c>
      <c r="AG6" s="8" t="s">
        <v>848</v>
      </c>
      <c r="AH6" s="8" t="s">
        <v>870</v>
      </c>
      <c r="AI6" s="8" t="s">
        <v>848</v>
      </c>
      <c r="AJ6" s="8" t="s">
        <v>847</v>
      </c>
      <c r="AK6" s="8" t="s">
        <v>848</v>
      </c>
      <c r="AM6" s="86">
        <v>118508843854</v>
      </c>
      <c r="AN6" s="74" t="s">
        <v>11</v>
      </c>
      <c r="AO6" s="8" cm="1">
        <f t="array" ref="AO6">_xlfn.IFS(C6="Mucho",1,C6="Más o menos",0.5,C6="Nada",0)</f>
        <v>1</v>
      </c>
      <c r="AP6" s="8" cm="1">
        <f t="array" ref="AP6">_xlfn.IFS(D6="Sí",0,D6="No estoy segura/seguro",0.5,D6="No",1)</f>
        <v>1</v>
      </c>
      <c r="AQ6" s="8" cm="1">
        <f t="array" ref="AQ6">_xlfn.IFS(E6="Sí",1,E6="No sé / no recuerdo",0.5,E6="No",0)</f>
        <v>1</v>
      </c>
      <c r="AR6" s="70" cm="1">
        <f t="array" ref="AR6">_xlfn.IFS(F6="Sí",1,F6="No recuerdo",0.5,F6="No",0)</f>
        <v>0</v>
      </c>
      <c r="AS6" s="74" cm="1">
        <f t="array" ref="AS6">_xlfn.IFS(G6="Sí",1,G6="No recuerdo",0.5,G6="No",0)</f>
        <v>1</v>
      </c>
      <c r="AT6" s="74" cm="1">
        <f t="array" ref="AT6">_xlfn.IFS(H6="Sí",1,H6="No recuerdo",0.5,H6="No",0)</f>
        <v>1</v>
      </c>
      <c r="AU6" s="74" cm="1">
        <f t="array" ref="AU6">_xlfn.IFS(I6="Sí",1,I6="No recuerdo",0.5,I6="No",0)</f>
        <v>1</v>
      </c>
      <c r="AV6" s="74" cm="1">
        <f t="array" ref="AV6">_xlfn.IFS(J6="Sí",1,J6="No recuerdo",0.5,J6="No",0)</f>
        <v>1</v>
      </c>
      <c r="AW6" s="74" cm="1">
        <f t="array" ref="AW6">_xlfn.IFS(K6="Ninguno",0,K6="De 1 a 2",0.3,K6="De 3 a 5",0.6,K6="Más de 5",1)</f>
        <v>0</v>
      </c>
      <c r="AX6" s="74">
        <v>0</v>
      </c>
      <c r="AY6" s="74">
        <v>0</v>
      </c>
      <c r="AZ6" s="74">
        <v>0</v>
      </c>
      <c r="BA6" s="74" cm="1">
        <f t="array" ref="BA6">_xlfn.IFS(O6="Sí",1,O6="No",0)</f>
        <v>1</v>
      </c>
      <c r="BB6" s="74" cm="1">
        <f t="array" ref="BB6">_xlfn.IFS(P6="Sí",1,P6="No",0)</f>
        <v>0</v>
      </c>
      <c r="BC6" s="74" cm="1">
        <f t="array" ref="BC6">_xlfn.IFS(Q6="Sí",1,Q6="No",0)</f>
        <v>1</v>
      </c>
      <c r="BD6" s="74" cm="1">
        <f t="array" ref="BD6">_xlfn.IFS(R6="Sí",0,R6="No sé / no estoy segura (o)",0.5,R6="No",1)</f>
        <v>0</v>
      </c>
      <c r="BE6" s="8" cm="1">
        <f t="array" ref="BE6">_xlfn.IFS(S6="Sí",1,S6="No sé",0.5,S6="No",0)</f>
        <v>1</v>
      </c>
      <c r="BF6" s="8" cm="1">
        <f t="array" ref="BF6">_xlfn.IFS(T6="Difícil",0,T6="Regular (ni fácil ni difícil)",0.5,T6="Fácil",1)</f>
        <v>0.5</v>
      </c>
      <c r="BG6" s="8" cm="1">
        <f t="array" ref="BG6">_xlfn.IFS(U6="Es importante",1,U6="No lo sé",0.5,U6="No es importante",0)</f>
        <v>1</v>
      </c>
      <c r="BH6" s="8" cm="1">
        <f t="array" ref="BH6">_xlfn.IFS(V6="Sí",1,V6="No",0)</f>
        <v>1</v>
      </c>
      <c r="BI6" s="8" cm="1">
        <f t="array" ref="BI6">_xlfn.IFS(W6="Sí",1,W6="No estoy segura/seguro",0.5,W6="No",0)</f>
        <v>1</v>
      </c>
      <c r="BJ6" s="8" cm="1">
        <f t="array" ref="BJ6">_xlfn.IFS(X6="En este municipio se cuenta con el presupuesto necesario para implementar programas de mejora regulatoria",1,X6="En este municipio NO se cuenta con el presupuesto necesario para implementar programas de mejora regulatoria",0)</f>
        <v>0</v>
      </c>
      <c r="BK6" s="74" cm="1">
        <f t="array" ref="BK6">_xlfn.IFS(Y6="De acuerdo",1,Y6="Ni de acuerdo ni en desacuerdo",0.5,Y6="En desacuerdo",0)</f>
        <v>0.5</v>
      </c>
      <c r="BL6" s="8" cm="1">
        <f t="array" ref="BL6">_xlfn.IFS(Z6="De acuerdo",0,Z6="Ni de acuerdo ni en desacuerdo",0.5,Z6="En desacuerdo",1)</f>
        <v>0</v>
      </c>
      <c r="BM6" s="8" cm="1">
        <f t="array" ref="BM6">_xlfn.IFS(AA6="De acuerdo",1,AA6="Ni de acuerdo ni en desacuerdo",0.5,AA6="En desacuerdo",0)</f>
        <v>1</v>
      </c>
      <c r="BN6" s="8" cm="1">
        <f t="array" ref="BN6">_xlfn.IFS(AB6="De acuerdo",1,AB6="Ni de acuerdo ni en desacuerdo",0.5,AB6="En desacuerdo",0)</f>
        <v>1</v>
      </c>
      <c r="BO6" s="8" cm="1">
        <f t="array" ref="BO6">_xlfn.IFS(AC6="De acuerdo",0,AC6="Ni de acuerdo ni en desacuerdo",0.5,AC6="En desacuerdo",1)</f>
        <v>1</v>
      </c>
      <c r="BP6" s="8" cm="1">
        <f t="array" ref="BP6">_xlfn.IFS(AD6="De acuerdo",0,AD6="Ni de acuerdo ni en desacuerdo",0.5,AD6="En desacuerdo",1)</f>
        <v>1</v>
      </c>
      <c r="BQ6" s="8" cm="1">
        <f t="array" ref="BQ6">_xlfn.IFS(AE6="De acuerdo",1,AE6="Ni de acuerdo ni en desacuerdo",0.5,AE6="En desacuerdo",0)</f>
        <v>1</v>
      </c>
      <c r="BR6" s="8" cm="1">
        <f t="array" ref="BR6">_xlfn.IFS(AF6="De acuerdo",1,AF6="Ni de acuerdo ni en desacuerdo",0.5,AF6="En desacuerdo",0)</f>
        <v>1</v>
      </c>
      <c r="BS6" s="8" cm="1">
        <f t="array" ref="BS6">_xlfn.IFS(AG6="De acuerdo",0,AG6="Ni de acuerdo ni en desacuerdo",0.5,AG6="En desacuerdo",1)</f>
        <v>1</v>
      </c>
      <c r="BT6" s="8" cm="1">
        <f t="array" ref="BT6">_xlfn.IFS(AH6="De acuerdo",0,AH6="Ni de acuerdo ni en desacuerdo",0.5,AH6="En desacuerdo",1)</f>
        <v>0.5</v>
      </c>
      <c r="BU6" s="8" cm="1">
        <f t="array" ref="BU6">_xlfn.IFS(AI6="De acuerdo",0,AI6="Ni de acuerdo ni en desacuerdo",0.5,AI6="En desacuerdo",1)</f>
        <v>1</v>
      </c>
      <c r="BV6" s="8" cm="1">
        <f t="array" ref="BV6">_xlfn.IFS(AJ6="De acuerdo",1,AJ6="Ni de acuerdo ni en desacuerdo",0.5,AJ6="En desacuerdo",0)</f>
        <v>1</v>
      </c>
      <c r="BW6" s="8" cm="1">
        <f t="array" ref="BW6">_xlfn.IFS(AK6="De acuerdo",0,AK6="Ni de acuerdo ni en desacuerdo",0.5,AK6="En desacuerdo",1)</f>
        <v>1</v>
      </c>
    </row>
    <row r="7" spans="1:75" x14ac:dyDescent="0.2">
      <c r="A7" s="86">
        <v>118499901571</v>
      </c>
      <c r="B7" s="74" t="s">
        <v>14</v>
      </c>
      <c r="C7" s="8" t="s">
        <v>116</v>
      </c>
      <c r="D7" s="8" t="s">
        <v>85</v>
      </c>
      <c r="E7" s="8" t="s">
        <v>85</v>
      </c>
      <c r="F7" s="8" t="s">
        <v>163</v>
      </c>
      <c r="G7" s="8" t="s">
        <v>85</v>
      </c>
      <c r="H7" s="8" t="s">
        <v>163</v>
      </c>
      <c r="I7" s="8" t="s">
        <v>85</v>
      </c>
      <c r="J7" s="8" t="s">
        <v>85</v>
      </c>
      <c r="K7" s="8" t="s">
        <v>2005</v>
      </c>
      <c r="L7" s="8" t="s">
        <v>86</v>
      </c>
      <c r="M7" s="74" t="s">
        <v>926</v>
      </c>
      <c r="N7" s="8" t="s">
        <v>85</v>
      </c>
      <c r="O7" s="74" t="s">
        <v>85</v>
      </c>
      <c r="P7" s="74" t="s">
        <v>85</v>
      </c>
      <c r="Q7" s="74" t="s">
        <v>85</v>
      </c>
      <c r="R7" s="8" t="s">
        <v>85</v>
      </c>
      <c r="S7" s="8" t="s">
        <v>85</v>
      </c>
      <c r="T7" s="8" t="s">
        <v>2001</v>
      </c>
      <c r="U7" s="8" t="s">
        <v>2002</v>
      </c>
      <c r="V7" s="8" t="s">
        <v>85</v>
      </c>
      <c r="W7" s="8" t="s">
        <v>85</v>
      </c>
      <c r="X7" s="8" t="s">
        <v>2003</v>
      </c>
      <c r="Y7" s="8" t="s">
        <v>847</v>
      </c>
      <c r="Z7" s="8" t="s">
        <v>848</v>
      </c>
      <c r="AA7" s="8" t="s">
        <v>847</v>
      </c>
      <c r="AB7" s="8" t="s">
        <v>847</v>
      </c>
      <c r="AC7" s="8" t="s">
        <v>848</v>
      </c>
      <c r="AD7" s="8" t="s">
        <v>848</v>
      </c>
      <c r="AE7" s="8" t="s">
        <v>847</v>
      </c>
      <c r="AF7" s="8" t="s">
        <v>847</v>
      </c>
      <c r="AG7" s="8" t="s">
        <v>848</v>
      </c>
      <c r="AH7" s="8" t="s">
        <v>848</v>
      </c>
      <c r="AI7" s="8" t="s">
        <v>848</v>
      </c>
      <c r="AJ7" s="8" t="s">
        <v>847</v>
      </c>
      <c r="AK7" s="8" t="s">
        <v>848</v>
      </c>
      <c r="AM7" s="86">
        <v>118499901571</v>
      </c>
      <c r="AN7" s="74" t="s">
        <v>14</v>
      </c>
      <c r="AO7" s="8" cm="1">
        <f t="array" ref="AO7">_xlfn.IFS(C7="Mucho",1,C7="Más o menos",0.5,C7="Nada",0)</f>
        <v>1</v>
      </c>
      <c r="AP7" s="8" cm="1">
        <f t="array" ref="AP7">_xlfn.IFS(D7="Sí",0,D7="No estoy segura/seguro",0.5,D7="No",1)</f>
        <v>0</v>
      </c>
      <c r="AQ7" s="8" cm="1">
        <f t="array" ref="AQ7">_xlfn.IFS(E7="Sí",1,E7="No sé / no recuerdo",0.5,E7="No",0)</f>
        <v>1</v>
      </c>
      <c r="AR7" s="70" cm="1">
        <f t="array" ref="AR7">_xlfn.IFS(F7="Sí",1,F7="No recuerdo",0.5,F7="No",0)</f>
        <v>0.5</v>
      </c>
      <c r="AS7" s="74" cm="1">
        <f t="array" ref="AS7">_xlfn.IFS(G7="Sí",1,G7="No recuerdo",0.5,G7="No",0)</f>
        <v>1</v>
      </c>
      <c r="AT7" s="74" cm="1">
        <f t="array" ref="AT7">_xlfn.IFS(H7="Sí",1,H7="No recuerdo",0.5,H7="No",0)</f>
        <v>0.5</v>
      </c>
      <c r="AU7" s="74" cm="1">
        <f t="array" ref="AU7">_xlfn.IFS(I7="Sí",1,I7="No recuerdo",0.5,I7="No",0)</f>
        <v>1</v>
      </c>
      <c r="AV7" s="74" cm="1">
        <f t="array" ref="AV7">_xlfn.IFS(J7="Sí",1,J7="No recuerdo",0.5,J7="No",0)</f>
        <v>1</v>
      </c>
      <c r="AW7" s="74" cm="1">
        <f t="array" ref="AW7">_xlfn.IFS(K7="Ninguno",0,K7="De 1 a 2",0.3,K7="De 3 a 5",0.6,K7="Más de 5",1)</f>
        <v>0.3</v>
      </c>
      <c r="AX7" s="74" cm="1">
        <f t="array" ref="AX7">_xlfn.IFS(L7="Sí",1,L7="No",0)</f>
        <v>0</v>
      </c>
      <c r="AY7" s="74" cm="1">
        <f t="array" ref="AY7">_xlfn.IFS(M7="Pienso que mi desempeño es bueno",1,M7="Pienso que mi desempeño no es ni bueno ni malo (regular)",0.5,M7="Pienso que mi desempeño es malo",0)</f>
        <v>0.5</v>
      </c>
      <c r="AZ7" s="74" cm="1">
        <f t="array" ref="AZ7">_xlfn.IFS(N7="Sí",1,N7="No",0)</f>
        <v>1</v>
      </c>
      <c r="BA7" s="74" cm="1">
        <f t="array" ref="BA7">_xlfn.IFS(O7="Sí",1,O7="No",0)</f>
        <v>1</v>
      </c>
      <c r="BB7" s="74" cm="1">
        <f t="array" ref="BB7">_xlfn.IFS(P7="Sí",1,P7="No",0)</f>
        <v>1</v>
      </c>
      <c r="BC7" s="74" cm="1">
        <f t="array" ref="BC7">_xlfn.IFS(Q7="Sí",1,Q7="No",0)</f>
        <v>1</v>
      </c>
      <c r="BD7" s="74" cm="1">
        <f t="array" ref="BD7">_xlfn.IFS(R7="Sí",0,R7="No sé / no estoy segura (o)",0.5,R7="No",1)</f>
        <v>0</v>
      </c>
      <c r="BE7" s="8" cm="1">
        <f t="array" ref="BE7">_xlfn.IFS(S7="Sí",1,S7="No sé",0.5,S7="No",0)</f>
        <v>1</v>
      </c>
      <c r="BF7" s="8" cm="1">
        <f t="array" ref="BF7">_xlfn.IFS(T7="Difícil",0,T7="Regular (ni fácil ni difícil)",0.5,T7="Fácil",1)</f>
        <v>0.5</v>
      </c>
      <c r="BG7" s="8" cm="1">
        <f t="array" ref="BG7">_xlfn.IFS(U7="Es importante",1,U7="No lo sé",0.5,U7="No es importante",0)</f>
        <v>1</v>
      </c>
      <c r="BH7" s="8" cm="1">
        <f t="array" ref="BH7">_xlfn.IFS(V7="Sí",1,V7="No",0)</f>
        <v>1</v>
      </c>
      <c r="BI7" s="8" cm="1">
        <f t="array" ref="BI7">_xlfn.IFS(W7="Sí",1,W7="No estoy segura/seguro",0.5,W7="No",0)</f>
        <v>1</v>
      </c>
      <c r="BJ7" s="8" cm="1">
        <f t="array" ref="BJ7">_xlfn.IFS(X7="En este municipio se cuenta con el presupuesto necesario para implementar programas de mejora regulatoria",1,X7="En este municipio NO se cuenta con el presupuesto necesario para implementar programas de mejora regulatoria",0)</f>
        <v>1</v>
      </c>
      <c r="BK7" s="74" cm="1">
        <f t="array" ref="BK7">_xlfn.IFS(Y7="De acuerdo",1,Y7="Ni de acuerdo ni en desacuerdo",0.5,Y7="En desacuerdo",0)</f>
        <v>1</v>
      </c>
      <c r="BL7" s="8" cm="1">
        <f t="array" ref="BL7">_xlfn.IFS(Z7="De acuerdo",0,Z7="Ni de acuerdo ni en desacuerdo",0.5,Z7="En desacuerdo",1)</f>
        <v>1</v>
      </c>
      <c r="BM7" s="8" cm="1">
        <f t="array" ref="BM7">_xlfn.IFS(AA7="De acuerdo",1,AA7="Ni de acuerdo ni en desacuerdo",0.5,AA7="En desacuerdo",0)</f>
        <v>1</v>
      </c>
      <c r="BN7" s="8" cm="1">
        <f t="array" ref="BN7">_xlfn.IFS(AB7="De acuerdo",1,AB7="Ni de acuerdo ni en desacuerdo",0.5,AB7="En desacuerdo",0)</f>
        <v>1</v>
      </c>
      <c r="BO7" s="8" cm="1">
        <f t="array" ref="BO7">_xlfn.IFS(AC7="De acuerdo",0,AC7="Ni de acuerdo ni en desacuerdo",0.5,AC7="En desacuerdo",1)</f>
        <v>1</v>
      </c>
      <c r="BP7" s="8" cm="1">
        <f t="array" ref="BP7">_xlfn.IFS(AD7="De acuerdo",0,AD7="Ni de acuerdo ni en desacuerdo",0.5,AD7="En desacuerdo",1)</f>
        <v>1</v>
      </c>
      <c r="BQ7" s="8" cm="1">
        <f t="array" ref="BQ7">_xlfn.IFS(AE7="De acuerdo",1,AE7="Ni de acuerdo ni en desacuerdo",0.5,AE7="En desacuerdo",0)</f>
        <v>1</v>
      </c>
      <c r="BR7" s="8" cm="1">
        <f t="array" ref="BR7">_xlfn.IFS(AF7="De acuerdo",1,AF7="Ni de acuerdo ni en desacuerdo",0.5,AF7="En desacuerdo",0)</f>
        <v>1</v>
      </c>
      <c r="BS7" s="8" cm="1">
        <f t="array" ref="BS7">_xlfn.IFS(AG7="De acuerdo",0,AG7="Ni de acuerdo ni en desacuerdo",0.5,AG7="En desacuerdo",1)</f>
        <v>1</v>
      </c>
      <c r="BT7" s="8" cm="1">
        <f t="array" ref="BT7">_xlfn.IFS(AH7="De acuerdo",0,AH7="Ni de acuerdo ni en desacuerdo",0.5,AH7="En desacuerdo",1)</f>
        <v>1</v>
      </c>
      <c r="BU7" s="8" cm="1">
        <f t="array" ref="BU7">_xlfn.IFS(AI7="De acuerdo",0,AI7="Ni de acuerdo ni en desacuerdo",0.5,AI7="En desacuerdo",1)</f>
        <v>1</v>
      </c>
      <c r="BV7" s="8" cm="1">
        <f t="array" ref="BV7">_xlfn.IFS(AJ7="De acuerdo",1,AJ7="Ni de acuerdo ni en desacuerdo",0.5,AJ7="En desacuerdo",0)</f>
        <v>1</v>
      </c>
      <c r="BW7" s="8" cm="1">
        <f t="array" ref="BW7">_xlfn.IFS(AK7="De acuerdo",0,AK7="Ni de acuerdo ni en desacuerdo",0.5,AK7="En desacuerdo",1)</f>
        <v>1</v>
      </c>
    </row>
    <row r="8" spans="1:75" x14ac:dyDescent="0.2">
      <c r="A8" s="86">
        <v>118499448386</v>
      </c>
      <c r="B8" s="74" t="s">
        <v>14</v>
      </c>
      <c r="C8" s="8" t="s">
        <v>116</v>
      </c>
      <c r="D8" s="8" t="s">
        <v>86</v>
      </c>
      <c r="E8" s="8" t="s">
        <v>85</v>
      </c>
      <c r="F8" s="8" t="s">
        <v>86</v>
      </c>
      <c r="G8" s="8" t="s">
        <v>85</v>
      </c>
      <c r="H8" s="8" t="s">
        <v>85</v>
      </c>
      <c r="I8" s="8" t="s">
        <v>85</v>
      </c>
      <c r="J8" s="8" t="s">
        <v>85</v>
      </c>
      <c r="K8" s="8" t="s">
        <v>441</v>
      </c>
      <c r="L8" s="8"/>
      <c r="M8" s="74"/>
      <c r="N8" s="8"/>
      <c r="O8" s="74" t="s">
        <v>85</v>
      </c>
      <c r="P8" s="74" t="s">
        <v>85</v>
      </c>
      <c r="Q8" s="74" t="s">
        <v>85</v>
      </c>
      <c r="R8" s="8" t="s">
        <v>86</v>
      </c>
      <c r="S8" s="8" t="s">
        <v>85</v>
      </c>
      <c r="T8" s="8" t="s">
        <v>2001</v>
      </c>
      <c r="U8" s="8" t="s">
        <v>2002</v>
      </c>
      <c r="V8" s="8"/>
      <c r="W8" s="8" t="s">
        <v>85</v>
      </c>
      <c r="X8" s="8" t="s">
        <v>2003</v>
      </c>
      <c r="Y8" s="8" t="s">
        <v>847</v>
      </c>
      <c r="Z8" s="8" t="s">
        <v>847</v>
      </c>
      <c r="AA8" s="8" t="s">
        <v>847</v>
      </c>
      <c r="AB8" s="8" t="s">
        <v>847</v>
      </c>
      <c r="AC8" s="8" t="s">
        <v>848</v>
      </c>
      <c r="AD8" s="8" t="s">
        <v>848</v>
      </c>
      <c r="AE8" s="8" t="s">
        <v>847</v>
      </c>
      <c r="AF8" s="8" t="s">
        <v>847</v>
      </c>
      <c r="AG8" s="8" t="s">
        <v>847</v>
      </c>
      <c r="AH8" s="8" t="s">
        <v>847</v>
      </c>
      <c r="AI8" s="8" t="s">
        <v>870</v>
      </c>
      <c r="AJ8" s="8" t="s">
        <v>847</v>
      </c>
      <c r="AK8" s="8" t="s">
        <v>848</v>
      </c>
      <c r="AM8" s="86">
        <v>118499448386</v>
      </c>
      <c r="AN8" s="74" t="s">
        <v>14</v>
      </c>
      <c r="AO8" s="8" cm="1">
        <f t="array" ref="AO8">_xlfn.IFS(C8="Mucho",1,C8="Más o menos",0.5,C8="Nada",0)</f>
        <v>1</v>
      </c>
      <c r="AP8" s="8" cm="1">
        <f t="array" ref="AP8">_xlfn.IFS(D8="Sí",0,D8="No estoy segura/seguro",0.5,D8="No",1)</f>
        <v>1</v>
      </c>
      <c r="AQ8" s="8" cm="1">
        <f t="array" ref="AQ8">_xlfn.IFS(E8="Sí",1,E8="No sé / no recuerdo",0.5,E8="No",0)</f>
        <v>1</v>
      </c>
      <c r="AR8" s="70" cm="1">
        <f t="array" ref="AR8">_xlfn.IFS(F8="Sí",1,F8="No recuerdo",0.5,F8="No",0)</f>
        <v>0</v>
      </c>
      <c r="AS8" s="74" cm="1">
        <f t="array" ref="AS8">_xlfn.IFS(G8="Sí",1,G8="No recuerdo",0.5,G8="No",0)</f>
        <v>1</v>
      </c>
      <c r="AT8" s="74" cm="1">
        <f t="array" ref="AT8">_xlfn.IFS(H8="Sí",1,H8="No recuerdo",0.5,H8="No",0)</f>
        <v>1</v>
      </c>
      <c r="AU8" s="74" cm="1">
        <f t="array" ref="AU8">_xlfn.IFS(I8="Sí",1,I8="No recuerdo",0.5,I8="No",0)</f>
        <v>1</v>
      </c>
      <c r="AV8" s="74" cm="1">
        <f t="array" ref="AV8">_xlfn.IFS(J8="Sí",1,J8="No recuerdo",0.5,J8="No",0)</f>
        <v>1</v>
      </c>
      <c r="AW8" s="74" cm="1">
        <f t="array" ref="AW8">_xlfn.IFS(K8="Ninguno",0,K8="De 1 a 2",0.3,K8="De 3 a 5",0.6,K8="Más de 5",1)</f>
        <v>0</v>
      </c>
      <c r="AX8" s="74">
        <v>0</v>
      </c>
      <c r="AY8" s="74">
        <v>0</v>
      </c>
      <c r="AZ8" s="74">
        <v>0</v>
      </c>
      <c r="BA8" s="74" cm="1">
        <f t="array" ref="BA8">_xlfn.IFS(O8="Sí",1,O8="No",0)</f>
        <v>1</v>
      </c>
      <c r="BB8" s="74" cm="1">
        <f t="array" ref="BB8">_xlfn.IFS(P8="Sí",1,P8="No",0)</f>
        <v>1</v>
      </c>
      <c r="BC8" s="74" cm="1">
        <f t="array" ref="BC8">_xlfn.IFS(Q8="Sí",1,Q8="No",0)</f>
        <v>1</v>
      </c>
      <c r="BD8" s="74" cm="1">
        <f t="array" ref="BD8">_xlfn.IFS(R8="Sí",0,R8="No sé / no estoy segura (o)",0.5,R8="No",1)</f>
        <v>1</v>
      </c>
      <c r="BE8" s="8" cm="1">
        <f t="array" ref="BE8">_xlfn.IFS(S8="Sí",1,S8="No sé",0.5,S8="No",0)</f>
        <v>1</v>
      </c>
      <c r="BF8" s="8" cm="1">
        <f t="array" ref="BF8">_xlfn.IFS(T8="Difícil",0,T8="Regular (ni fácil ni difícil)",0.5,T8="Fácil",1)</f>
        <v>0.5</v>
      </c>
      <c r="BG8" s="8" cm="1">
        <f t="array" ref="BG8">_xlfn.IFS(U8="Es importante",1,U8="No lo sé",0.5,U8="No es importante",0)</f>
        <v>1</v>
      </c>
      <c r="BH8" s="8">
        <v>0</v>
      </c>
      <c r="BI8" s="8" cm="1">
        <f t="array" ref="BI8">_xlfn.IFS(W8="Sí",1,W8="No estoy segura/seguro",0.5,W8="No",0)</f>
        <v>1</v>
      </c>
      <c r="BJ8" s="8" cm="1">
        <f t="array" ref="BJ8">_xlfn.IFS(X8="En este municipio se cuenta con el presupuesto necesario para implementar programas de mejora regulatoria",1,X8="En este municipio NO se cuenta con el presupuesto necesario para implementar programas de mejora regulatoria",0)</f>
        <v>1</v>
      </c>
      <c r="BK8" s="74" cm="1">
        <f t="array" ref="BK8">_xlfn.IFS(Y8="De acuerdo",1,Y8="Ni de acuerdo ni en desacuerdo",0.5,Y8="En desacuerdo",0)</f>
        <v>1</v>
      </c>
      <c r="BL8" s="8" cm="1">
        <f t="array" ref="BL8">_xlfn.IFS(Z8="De acuerdo",0,Z8="Ni de acuerdo ni en desacuerdo",0.5,Z8="En desacuerdo",1)</f>
        <v>0</v>
      </c>
      <c r="BM8" s="8" cm="1">
        <f t="array" ref="BM8">_xlfn.IFS(AA8="De acuerdo",1,AA8="Ni de acuerdo ni en desacuerdo",0.5,AA8="En desacuerdo",0)</f>
        <v>1</v>
      </c>
      <c r="BN8" s="8" cm="1">
        <f t="array" ref="BN8">_xlfn.IFS(AB8="De acuerdo",1,AB8="Ni de acuerdo ni en desacuerdo",0.5,AB8="En desacuerdo",0)</f>
        <v>1</v>
      </c>
      <c r="BO8" s="8" cm="1">
        <f t="array" ref="BO8">_xlfn.IFS(AC8="De acuerdo",0,AC8="Ni de acuerdo ni en desacuerdo",0.5,AC8="En desacuerdo",1)</f>
        <v>1</v>
      </c>
      <c r="BP8" s="8" cm="1">
        <f t="array" ref="BP8">_xlfn.IFS(AD8="De acuerdo",0,AD8="Ni de acuerdo ni en desacuerdo",0.5,AD8="En desacuerdo",1)</f>
        <v>1</v>
      </c>
      <c r="BQ8" s="8" cm="1">
        <f t="array" ref="BQ8">_xlfn.IFS(AE8="De acuerdo",1,AE8="Ni de acuerdo ni en desacuerdo",0.5,AE8="En desacuerdo",0)</f>
        <v>1</v>
      </c>
      <c r="BR8" s="8" cm="1">
        <f t="array" ref="BR8">_xlfn.IFS(AF8="De acuerdo",1,AF8="Ni de acuerdo ni en desacuerdo",0.5,AF8="En desacuerdo",0)</f>
        <v>1</v>
      </c>
      <c r="BS8" s="8" cm="1">
        <f t="array" ref="BS8">_xlfn.IFS(AG8="De acuerdo",0,AG8="Ni de acuerdo ni en desacuerdo",0.5,AG8="En desacuerdo",1)</f>
        <v>0</v>
      </c>
      <c r="BT8" s="8" cm="1">
        <f t="array" ref="BT8">_xlfn.IFS(AH8="De acuerdo",0,AH8="Ni de acuerdo ni en desacuerdo",0.5,AH8="En desacuerdo",1)</f>
        <v>0</v>
      </c>
      <c r="BU8" s="8" cm="1">
        <f t="array" ref="BU8">_xlfn.IFS(AI8="De acuerdo",0,AI8="Ni de acuerdo ni en desacuerdo",0.5,AI8="En desacuerdo",1)</f>
        <v>0.5</v>
      </c>
      <c r="BV8" s="8" cm="1">
        <f t="array" ref="BV8">_xlfn.IFS(AJ8="De acuerdo",1,AJ8="Ni de acuerdo ni en desacuerdo",0.5,AJ8="En desacuerdo",0)</f>
        <v>1</v>
      </c>
      <c r="BW8" s="8" cm="1">
        <f t="array" ref="BW8">_xlfn.IFS(AK8="De acuerdo",0,AK8="Ni de acuerdo ni en desacuerdo",0.5,AK8="En desacuerdo",1)</f>
        <v>1</v>
      </c>
    </row>
    <row r="9" spans="1:75" x14ac:dyDescent="0.2">
      <c r="A9" s="86">
        <v>118499425770</v>
      </c>
      <c r="B9" s="74" t="s">
        <v>267</v>
      </c>
      <c r="C9" s="8" t="s">
        <v>116</v>
      </c>
      <c r="D9" s="8" t="s">
        <v>85</v>
      </c>
      <c r="E9" s="8" t="s">
        <v>85</v>
      </c>
      <c r="F9" s="8" t="s">
        <v>86</v>
      </c>
      <c r="G9" s="8" t="s">
        <v>86</v>
      </c>
      <c r="H9" s="8" t="s">
        <v>86</v>
      </c>
      <c r="I9" s="8" t="s">
        <v>85</v>
      </c>
      <c r="J9" s="8" t="s">
        <v>85</v>
      </c>
      <c r="K9" s="8" t="s">
        <v>441</v>
      </c>
      <c r="L9" s="8"/>
      <c r="M9" s="74"/>
      <c r="N9" s="8"/>
      <c r="O9" s="74" t="s">
        <v>85</v>
      </c>
      <c r="P9" s="74" t="s">
        <v>85</v>
      </c>
      <c r="Q9" s="74" t="s">
        <v>85</v>
      </c>
      <c r="R9" s="8" t="s">
        <v>85</v>
      </c>
      <c r="S9" s="8" t="s">
        <v>95</v>
      </c>
      <c r="T9" s="8" t="s">
        <v>2001</v>
      </c>
      <c r="U9" s="8" t="s">
        <v>2002</v>
      </c>
      <c r="V9" s="8" t="s">
        <v>85</v>
      </c>
      <c r="W9" s="8" t="s">
        <v>851</v>
      </c>
      <c r="X9" s="8" t="s">
        <v>2007</v>
      </c>
      <c r="Y9" s="8" t="s">
        <v>847</v>
      </c>
      <c r="Z9" s="8" t="s">
        <v>848</v>
      </c>
      <c r="AA9" s="8" t="s">
        <v>870</v>
      </c>
      <c r="AB9" s="8" t="s">
        <v>847</v>
      </c>
      <c r="AC9" s="8" t="s">
        <v>848</v>
      </c>
      <c r="AD9" s="8" t="s">
        <v>848</v>
      </c>
      <c r="AE9" s="8" t="s">
        <v>847</v>
      </c>
      <c r="AF9" s="8" t="s">
        <v>847</v>
      </c>
      <c r="AG9" s="8" t="s">
        <v>870</v>
      </c>
      <c r="AH9" s="8" t="s">
        <v>848</v>
      </c>
      <c r="AI9" s="8" t="s">
        <v>848</v>
      </c>
      <c r="AJ9" s="8" t="s">
        <v>847</v>
      </c>
      <c r="AK9" s="8" t="s">
        <v>848</v>
      </c>
      <c r="AM9" s="86">
        <v>118499425770</v>
      </c>
      <c r="AN9" s="74" t="s">
        <v>267</v>
      </c>
      <c r="AO9" s="8" cm="1">
        <f t="array" ref="AO9">_xlfn.IFS(C9="Mucho",1,C9="Más o menos",0.5,C9="Nada",0)</f>
        <v>1</v>
      </c>
      <c r="AP9" s="8" cm="1">
        <f t="array" ref="AP9">_xlfn.IFS(D9="Sí",0,D9="No estoy segura/seguro",0.5,D9="No",1)</f>
        <v>0</v>
      </c>
      <c r="AQ9" s="8" cm="1">
        <f t="array" ref="AQ9">_xlfn.IFS(E9="Sí",1,E9="No sé / no recuerdo",0.5,E9="No",0)</f>
        <v>1</v>
      </c>
      <c r="AR9" s="70" cm="1">
        <f t="array" ref="AR9">_xlfn.IFS(F9="Sí",1,F9="No recuerdo",0.5,F9="No",0)</f>
        <v>0</v>
      </c>
      <c r="AS9" s="74" cm="1">
        <f t="array" ref="AS9">_xlfn.IFS(G9="Sí",1,G9="No recuerdo",0.5,G9="No",0)</f>
        <v>0</v>
      </c>
      <c r="AT9" s="74" cm="1">
        <f t="array" ref="AT9">_xlfn.IFS(H9="Sí",1,H9="No recuerdo",0.5,H9="No",0)</f>
        <v>0</v>
      </c>
      <c r="AU9" s="74" cm="1">
        <f t="array" ref="AU9">_xlfn.IFS(I9="Sí",1,I9="No recuerdo",0.5,I9="No",0)</f>
        <v>1</v>
      </c>
      <c r="AV9" s="74" cm="1">
        <f t="array" ref="AV9">_xlfn.IFS(J9="Sí",1,J9="No recuerdo",0.5,J9="No",0)</f>
        <v>1</v>
      </c>
      <c r="AW9" s="74" cm="1">
        <f t="array" ref="AW9">_xlfn.IFS(K9="Ninguno",0,K9="De 1 a 2",0.3,K9="De 3 a 5",0.6,K9="Más de 5",1)</f>
        <v>0</v>
      </c>
      <c r="AX9" s="74">
        <v>0</v>
      </c>
      <c r="AY9" s="74">
        <v>0</v>
      </c>
      <c r="AZ9" s="74">
        <v>0</v>
      </c>
      <c r="BA9" s="74" cm="1">
        <f t="array" ref="BA9">_xlfn.IFS(O9="Sí",1,O9="No",0)</f>
        <v>1</v>
      </c>
      <c r="BB9" s="74" cm="1">
        <f t="array" ref="BB9">_xlfn.IFS(P9="Sí",1,P9="No",0)</f>
        <v>1</v>
      </c>
      <c r="BC9" s="74" cm="1">
        <f t="array" ref="BC9">_xlfn.IFS(Q9="Sí",1,Q9="No",0)</f>
        <v>1</v>
      </c>
      <c r="BD9" s="74" cm="1">
        <f t="array" ref="BD9">_xlfn.IFS(R9="Sí",0,R9="No sé / no estoy segura (o)",0.5,R9="No",1)</f>
        <v>0</v>
      </c>
      <c r="BE9" s="8" cm="1">
        <f t="array" ref="BE9">_xlfn.IFS(S9="Sí",1,S9="No sé",0.5,S9="No",0)</f>
        <v>0.5</v>
      </c>
      <c r="BF9" s="8" cm="1">
        <f t="array" ref="BF9">_xlfn.IFS(T9="Difícil",0,T9="Regular (ni fácil ni difícil)",0.5,T9="Fácil",1)</f>
        <v>0.5</v>
      </c>
      <c r="BG9" s="8" cm="1">
        <f t="array" ref="BG9">_xlfn.IFS(U9="Es importante",1,U9="No lo sé",0.5,U9="No es importante",0)</f>
        <v>1</v>
      </c>
      <c r="BH9" s="8" cm="1">
        <f t="array" ref="BH9">_xlfn.IFS(V9="Sí",1,V9="No",0)</f>
        <v>1</v>
      </c>
      <c r="BI9" s="8" cm="1">
        <f t="array" ref="BI9">_xlfn.IFS(W9="Sí",1,W9="No estoy segura/seguro",0.5,W9="No",0)</f>
        <v>0.5</v>
      </c>
      <c r="BJ9" s="8" cm="1">
        <f t="array" ref="BJ9">_xlfn.IFS(X9="En este municipio se cuenta con el presupuesto necesario para implementar programas de mejora regulatoria",1,X9="En este municipio NO se cuenta con el presupuesto necesario para implementar programas de mejora regulatoria",0)</f>
        <v>0</v>
      </c>
      <c r="BK9" s="74" cm="1">
        <f t="array" ref="BK9">_xlfn.IFS(Y9="De acuerdo",1,Y9="Ni de acuerdo ni en desacuerdo",0.5,Y9="En desacuerdo",0)</f>
        <v>1</v>
      </c>
      <c r="BL9" s="8" cm="1">
        <f t="array" ref="BL9">_xlfn.IFS(Z9="De acuerdo",0,Z9="Ni de acuerdo ni en desacuerdo",0.5,Z9="En desacuerdo",1)</f>
        <v>1</v>
      </c>
      <c r="BM9" s="8" cm="1">
        <f t="array" ref="BM9">_xlfn.IFS(AA9="De acuerdo",1,AA9="Ni de acuerdo ni en desacuerdo",0.5,AA9="En desacuerdo",0)</f>
        <v>0.5</v>
      </c>
      <c r="BN9" s="8" cm="1">
        <f t="array" ref="BN9">_xlfn.IFS(AB9="De acuerdo",1,AB9="Ni de acuerdo ni en desacuerdo",0.5,AB9="En desacuerdo",0)</f>
        <v>1</v>
      </c>
      <c r="BO9" s="8" cm="1">
        <f t="array" ref="BO9">_xlfn.IFS(AC9="De acuerdo",0,AC9="Ni de acuerdo ni en desacuerdo",0.5,AC9="En desacuerdo",1)</f>
        <v>1</v>
      </c>
      <c r="BP9" s="8" cm="1">
        <f t="array" ref="BP9">_xlfn.IFS(AD9="De acuerdo",0,AD9="Ni de acuerdo ni en desacuerdo",0.5,AD9="En desacuerdo",1)</f>
        <v>1</v>
      </c>
      <c r="BQ9" s="8" cm="1">
        <f t="array" ref="BQ9">_xlfn.IFS(AE9="De acuerdo",1,AE9="Ni de acuerdo ni en desacuerdo",0.5,AE9="En desacuerdo",0)</f>
        <v>1</v>
      </c>
      <c r="BR9" s="8" cm="1">
        <f t="array" ref="BR9">_xlfn.IFS(AF9="De acuerdo",1,AF9="Ni de acuerdo ni en desacuerdo",0.5,AF9="En desacuerdo",0)</f>
        <v>1</v>
      </c>
      <c r="BS9" s="8" cm="1">
        <f t="array" ref="BS9">_xlfn.IFS(AG9="De acuerdo",0,AG9="Ni de acuerdo ni en desacuerdo",0.5,AG9="En desacuerdo",1)</f>
        <v>0.5</v>
      </c>
      <c r="BT9" s="8" cm="1">
        <f t="array" ref="BT9">_xlfn.IFS(AH9="De acuerdo",0,AH9="Ni de acuerdo ni en desacuerdo",0.5,AH9="En desacuerdo",1)</f>
        <v>1</v>
      </c>
      <c r="BU9" s="8" cm="1">
        <f t="array" ref="BU9">_xlfn.IFS(AI9="De acuerdo",0,AI9="Ni de acuerdo ni en desacuerdo",0.5,AI9="En desacuerdo",1)</f>
        <v>1</v>
      </c>
      <c r="BV9" s="8" cm="1">
        <f t="array" ref="BV9">_xlfn.IFS(AJ9="De acuerdo",1,AJ9="Ni de acuerdo ni en desacuerdo",0.5,AJ9="En desacuerdo",0)</f>
        <v>1</v>
      </c>
      <c r="BW9" s="8" cm="1">
        <f t="array" ref="BW9">_xlfn.IFS(AK9="De acuerdo",0,AK9="Ni de acuerdo ni en desacuerdo",0.5,AK9="En desacuerdo",1)</f>
        <v>1</v>
      </c>
    </row>
    <row r="10" spans="1:75" x14ac:dyDescent="0.2">
      <c r="A10" s="86">
        <v>118499385425</v>
      </c>
      <c r="B10" s="74" t="s">
        <v>267</v>
      </c>
      <c r="C10" s="8" t="s">
        <v>116</v>
      </c>
      <c r="D10" s="8" t="s">
        <v>85</v>
      </c>
      <c r="E10" s="8" t="s">
        <v>85</v>
      </c>
      <c r="F10" s="8" t="s">
        <v>86</v>
      </c>
      <c r="G10" s="8" t="s">
        <v>85</v>
      </c>
      <c r="H10" s="8" t="s">
        <v>85</v>
      </c>
      <c r="I10" s="8" t="s">
        <v>85</v>
      </c>
      <c r="J10" s="8" t="s">
        <v>85</v>
      </c>
      <c r="K10" s="8" t="s">
        <v>2005</v>
      </c>
      <c r="L10" s="8" t="s">
        <v>86</v>
      </c>
      <c r="M10" s="74" t="s">
        <v>926</v>
      </c>
      <c r="N10" s="8" t="s">
        <v>85</v>
      </c>
      <c r="O10" s="74" t="s">
        <v>85</v>
      </c>
      <c r="P10" s="74" t="s">
        <v>86</v>
      </c>
      <c r="Q10" s="74" t="s">
        <v>85</v>
      </c>
      <c r="R10" s="8" t="s">
        <v>85</v>
      </c>
      <c r="S10" s="8" t="s">
        <v>95</v>
      </c>
      <c r="T10" s="8" t="s">
        <v>2001</v>
      </c>
      <c r="U10" s="8" t="s">
        <v>2002</v>
      </c>
      <c r="V10" s="8"/>
      <c r="W10" s="8" t="s">
        <v>85</v>
      </c>
      <c r="X10" s="8" t="s">
        <v>2007</v>
      </c>
      <c r="Y10" s="8" t="s">
        <v>848</v>
      </c>
      <c r="Z10" s="8" t="s">
        <v>870</v>
      </c>
      <c r="AA10" s="8" t="s">
        <v>847</v>
      </c>
      <c r="AB10" s="8" t="s">
        <v>847</v>
      </c>
      <c r="AC10" s="8" t="s">
        <v>848</v>
      </c>
      <c r="AD10" s="8" t="s">
        <v>848</v>
      </c>
      <c r="AE10" s="8" t="s">
        <v>847</v>
      </c>
      <c r="AF10" s="8" t="s">
        <v>847</v>
      </c>
      <c r="AG10" s="8" t="s">
        <v>848</v>
      </c>
      <c r="AH10" s="8" t="s">
        <v>847</v>
      </c>
      <c r="AI10" s="8" t="s">
        <v>848</v>
      </c>
      <c r="AJ10" s="8" t="s">
        <v>847</v>
      </c>
      <c r="AK10" s="8" t="s">
        <v>848</v>
      </c>
      <c r="AM10" s="86">
        <v>118499385425</v>
      </c>
      <c r="AN10" s="74" t="s">
        <v>267</v>
      </c>
      <c r="AO10" s="8" cm="1">
        <f t="array" ref="AO10">_xlfn.IFS(C10="Mucho",1,C10="Más o menos",0.5,C10="Nada",0)</f>
        <v>1</v>
      </c>
      <c r="AP10" s="8" cm="1">
        <f t="array" ref="AP10">_xlfn.IFS(D10="Sí",0,D10="No estoy segura/seguro",0.5,D10="No",1)</f>
        <v>0</v>
      </c>
      <c r="AQ10" s="8" cm="1">
        <f t="array" ref="AQ10">_xlfn.IFS(E10="Sí",1,E10="No sé / no recuerdo",0.5,E10="No",0)</f>
        <v>1</v>
      </c>
      <c r="AR10" s="70" cm="1">
        <f t="array" ref="AR10">_xlfn.IFS(F10="Sí",1,F10="No recuerdo",0.5,F10="No",0)</f>
        <v>0</v>
      </c>
      <c r="AS10" s="74" cm="1">
        <f t="array" ref="AS10">_xlfn.IFS(G10="Sí",1,G10="No recuerdo",0.5,G10="No",0)</f>
        <v>1</v>
      </c>
      <c r="AT10" s="74" cm="1">
        <f t="array" ref="AT10">_xlfn.IFS(H10="Sí",1,H10="No recuerdo",0.5,H10="No",0)</f>
        <v>1</v>
      </c>
      <c r="AU10" s="74" cm="1">
        <f t="array" ref="AU10">_xlfn.IFS(I10="Sí",1,I10="No recuerdo",0.5,I10="No",0)</f>
        <v>1</v>
      </c>
      <c r="AV10" s="74" cm="1">
        <f t="array" ref="AV10">_xlfn.IFS(J10="Sí",1,J10="No recuerdo",0.5,J10="No",0)</f>
        <v>1</v>
      </c>
      <c r="AW10" s="74" cm="1">
        <f t="array" ref="AW10">_xlfn.IFS(K10="Ninguno",0,K10="De 1 a 2",0.3,K10="De 3 a 5",0.6,K10="Más de 5",1)</f>
        <v>0.3</v>
      </c>
      <c r="AX10" s="74" cm="1">
        <f t="array" ref="AX10">_xlfn.IFS(L10="Sí",1,L10="No",0)</f>
        <v>0</v>
      </c>
      <c r="AY10" s="74" cm="1">
        <f t="array" ref="AY10">_xlfn.IFS(M10="Pienso que mi desempeño es bueno",1,M10="Pienso que mi desempeño no es ni bueno ni malo (regular)",0.5,M10="Pienso que mi desempeño es malo",0)</f>
        <v>0.5</v>
      </c>
      <c r="AZ10" s="74" cm="1">
        <f t="array" ref="AZ10">_xlfn.IFS(N10="Sí",1,N10="No",0)</f>
        <v>1</v>
      </c>
      <c r="BA10" s="74" cm="1">
        <f t="array" ref="BA10">_xlfn.IFS(O10="Sí",1,O10="No",0)</f>
        <v>1</v>
      </c>
      <c r="BB10" s="74" cm="1">
        <f t="array" ref="BB10">_xlfn.IFS(P10="Sí",1,P10="No",0)</f>
        <v>0</v>
      </c>
      <c r="BC10" s="74" cm="1">
        <f t="array" ref="BC10">_xlfn.IFS(Q10="Sí",1,Q10="No",0)</f>
        <v>1</v>
      </c>
      <c r="BD10" s="74" cm="1">
        <f t="array" ref="BD10">_xlfn.IFS(R10="Sí",0,R10="No sé / no estoy segura (o)",0.5,R10="No",1)</f>
        <v>0</v>
      </c>
      <c r="BE10" s="8" cm="1">
        <f t="array" ref="BE10">_xlfn.IFS(S10="Sí",1,S10="No sé",0.5,S10="No",0)</f>
        <v>0.5</v>
      </c>
      <c r="BF10" s="8" cm="1">
        <f t="array" ref="BF10">_xlfn.IFS(T10="Difícil",0,T10="Regular (ni fácil ni difícil)",0.5,T10="Fácil",1)</f>
        <v>0.5</v>
      </c>
      <c r="BG10" s="8" cm="1">
        <f t="array" ref="BG10">_xlfn.IFS(U10="Es importante",1,U10="No lo sé",0.5,U10="No es importante",0)</f>
        <v>1</v>
      </c>
      <c r="BH10" s="8">
        <v>0</v>
      </c>
      <c r="BI10" s="8" cm="1">
        <f t="array" ref="BI10">_xlfn.IFS(W10="Sí",1,W10="No estoy segura/seguro",0.5,W10="No",0)</f>
        <v>1</v>
      </c>
      <c r="BJ10" s="8" cm="1">
        <f t="array" ref="BJ10">_xlfn.IFS(X10="En este municipio se cuenta con el presupuesto necesario para implementar programas de mejora regulatoria",1,X10="En este municipio NO se cuenta con el presupuesto necesario para implementar programas de mejora regulatoria",0)</f>
        <v>0</v>
      </c>
      <c r="BK10" s="74" cm="1">
        <f t="array" ref="BK10">_xlfn.IFS(Y10="De acuerdo",1,Y10="Ni de acuerdo ni en desacuerdo",0.5,Y10="En desacuerdo",0)</f>
        <v>0</v>
      </c>
      <c r="BL10" s="8" cm="1">
        <f t="array" ref="BL10">_xlfn.IFS(Z10="De acuerdo",0,Z10="Ni de acuerdo ni en desacuerdo",0.5,Z10="En desacuerdo",1)</f>
        <v>0.5</v>
      </c>
      <c r="BM10" s="8" cm="1">
        <f t="array" ref="BM10">_xlfn.IFS(AA10="De acuerdo",1,AA10="Ni de acuerdo ni en desacuerdo",0.5,AA10="En desacuerdo",0)</f>
        <v>1</v>
      </c>
      <c r="BN10" s="8" cm="1">
        <f t="array" ref="BN10">_xlfn.IFS(AB10="De acuerdo",1,AB10="Ni de acuerdo ni en desacuerdo",0.5,AB10="En desacuerdo",0)</f>
        <v>1</v>
      </c>
      <c r="BO10" s="8" cm="1">
        <f t="array" ref="BO10">_xlfn.IFS(AC10="De acuerdo",0,AC10="Ni de acuerdo ni en desacuerdo",0.5,AC10="En desacuerdo",1)</f>
        <v>1</v>
      </c>
      <c r="BP10" s="8" cm="1">
        <f t="array" ref="BP10">_xlfn.IFS(AD10="De acuerdo",0,AD10="Ni de acuerdo ni en desacuerdo",0.5,AD10="En desacuerdo",1)</f>
        <v>1</v>
      </c>
      <c r="BQ10" s="8" cm="1">
        <f t="array" ref="BQ10">_xlfn.IFS(AE10="De acuerdo",1,AE10="Ni de acuerdo ni en desacuerdo",0.5,AE10="En desacuerdo",0)</f>
        <v>1</v>
      </c>
      <c r="BR10" s="8" cm="1">
        <f t="array" ref="BR10">_xlfn.IFS(AF10="De acuerdo",1,AF10="Ni de acuerdo ni en desacuerdo",0.5,AF10="En desacuerdo",0)</f>
        <v>1</v>
      </c>
      <c r="BS10" s="8" cm="1">
        <f t="array" ref="BS10">_xlfn.IFS(AG10="De acuerdo",0,AG10="Ni de acuerdo ni en desacuerdo",0.5,AG10="En desacuerdo",1)</f>
        <v>1</v>
      </c>
      <c r="BT10" s="8" cm="1">
        <f t="array" ref="BT10">_xlfn.IFS(AH10="De acuerdo",0,AH10="Ni de acuerdo ni en desacuerdo",0.5,AH10="En desacuerdo",1)</f>
        <v>0</v>
      </c>
      <c r="BU10" s="8" cm="1">
        <f t="array" ref="BU10">_xlfn.IFS(AI10="De acuerdo",0,AI10="Ni de acuerdo ni en desacuerdo",0.5,AI10="En desacuerdo",1)</f>
        <v>1</v>
      </c>
      <c r="BV10" s="8" cm="1">
        <f t="array" ref="BV10">_xlfn.IFS(AJ10="De acuerdo",1,AJ10="Ni de acuerdo ni en desacuerdo",0.5,AJ10="En desacuerdo",0)</f>
        <v>1</v>
      </c>
      <c r="BW10" s="8" cm="1">
        <f t="array" ref="BW10">_xlfn.IFS(AK10="De acuerdo",0,AK10="Ni de acuerdo ni en desacuerdo",0.5,AK10="En desacuerdo",1)</f>
        <v>1</v>
      </c>
    </row>
    <row r="11" spans="1:75" x14ac:dyDescent="0.2">
      <c r="A11" s="86">
        <v>118498764509</v>
      </c>
      <c r="B11" s="74" t="s">
        <v>267</v>
      </c>
      <c r="C11" s="8" t="s">
        <v>116</v>
      </c>
      <c r="D11" s="8" t="s">
        <v>851</v>
      </c>
      <c r="E11" s="8" t="s">
        <v>85</v>
      </c>
      <c r="F11" s="8" t="s">
        <v>86</v>
      </c>
      <c r="G11" s="8" t="s">
        <v>85</v>
      </c>
      <c r="H11" s="8" t="s">
        <v>85</v>
      </c>
      <c r="I11" s="8" t="s">
        <v>85</v>
      </c>
      <c r="J11" s="8" t="s">
        <v>85</v>
      </c>
      <c r="K11" s="8" t="s">
        <v>1996</v>
      </c>
      <c r="L11" s="8" t="s">
        <v>85</v>
      </c>
      <c r="M11" s="74" t="s">
        <v>836</v>
      </c>
      <c r="N11" s="8" t="s">
        <v>85</v>
      </c>
      <c r="O11" s="74" t="s">
        <v>86</v>
      </c>
      <c r="P11" s="74" t="s">
        <v>85</v>
      </c>
      <c r="Q11" s="74" t="s">
        <v>85</v>
      </c>
      <c r="R11" s="8" t="s">
        <v>85</v>
      </c>
      <c r="S11" s="8" t="s">
        <v>86</v>
      </c>
      <c r="T11" s="8" t="s">
        <v>2021</v>
      </c>
      <c r="U11" s="8" t="s">
        <v>2002</v>
      </c>
      <c r="V11" s="8" t="s">
        <v>85</v>
      </c>
      <c r="W11" s="8" t="s">
        <v>85</v>
      </c>
      <c r="X11" s="8" t="s">
        <v>2007</v>
      </c>
      <c r="Y11" s="8" t="s">
        <v>847</v>
      </c>
      <c r="Z11" s="8" t="s">
        <v>848</v>
      </c>
      <c r="AA11" s="8" t="s">
        <v>847</v>
      </c>
      <c r="AB11" s="8" t="s">
        <v>847</v>
      </c>
      <c r="AC11" s="8" t="s">
        <v>848</v>
      </c>
      <c r="AD11" s="8" t="s">
        <v>870</v>
      </c>
      <c r="AE11" s="8" t="s">
        <v>847</v>
      </c>
      <c r="AF11" s="8" t="s">
        <v>847</v>
      </c>
      <c r="AG11" s="8" t="s">
        <v>848</v>
      </c>
      <c r="AH11" s="8" t="s">
        <v>870</v>
      </c>
      <c r="AI11" s="8" t="s">
        <v>848</v>
      </c>
      <c r="AJ11" s="8" t="s">
        <v>847</v>
      </c>
      <c r="AK11" s="8" t="s">
        <v>848</v>
      </c>
      <c r="AM11" s="86">
        <v>118498764509</v>
      </c>
      <c r="AN11" s="74" t="s">
        <v>267</v>
      </c>
      <c r="AO11" s="8" cm="1">
        <f t="array" ref="AO11">_xlfn.IFS(C11="Mucho",1,C11="Más o menos",0.5,C11="Nada",0)</f>
        <v>1</v>
      </c>
      <c r="AP11" s="8" cm="1">
        <f t="array" ref="AP11">_xlfn.IFS(D11="Sí",0,D11="No estoy segura/seguro",0.5,D11="No",1)</f>
        <v>0.5</v>
      </c>
      <c r="AQ11" s="8" cm="1">
        <f t="array" ref="AQ11">_xlfn.IFS(E11="Sí",1,E11="No sé / no recuerdo",0.5,E11="No",0)</f>
        <v>1</v>
      </c>
      <c r="AR11" s="70" cm="1">
        <f t="array" ref="AR11">_xlfn.IFS(F11="Sí",1,F11="No recuerdo",0.5,F11="No",0)</f>
        <v>0</v>
      </c>
      <c r="AS11" s="74" cm="1">
        <f t="array" ref="AS11">_xlfn.IFS(G11="Sí",1,G11="No recuerdo",0.5,G11="No",0)</f>
        <v>1</v>
      </c>
      <c r="AT11" s="74" cm="1">
        <f t="array" ref="AT11">_xlfn.IFS(H11="Sí",1,H11="No recuerdo",0.5,H11="No",0)</f>
        <v>1</v>
      </c>
      <c r="AU11" s="74" cm="1">
        <f t="array" ref="AU11">_xlfn.IFS(I11="Sí",1,I11="No recuerdo",0.5,I11="No",0)</f>
        <v>1</v>
      </c>
      <c r="AV11" s="74" cm="1">
        <f t="array" ref="AV11">_xlfn.IFS(J11="Sí",1,J11="No recuerdo",0.5,J11="No",0)</f>
        <v>1</v>
      </c>
      <c r="AW11" s="74" cm="1">
        <f t="array" ref="AW11">_xlfn.IFS(K11="Ninguno",0,K11="De 1 a 2",0.3,K11="De 3 a 5",0.6,K11="Más de 5",1)</f>
        <v>0.6</v>
      </c>
      <c r="AX11" s="74" cm="1">
        <f t="array" ref="AX11">_xlfn.IFS(L11="Sí",1,L11="No",0)</f>
        <v>1</v>
      </c>
      <c r="AY11" s="74" cm="1">
        <f t="array" ref="AY11">_xlfn.IFS(M11="Pienso que mi desempeño es bueno",1,M11="Pienso que mi desempeño no es ni bueno ni malo (regular)",0.5,M11="Pienso que mi desempeño es malo",0)</f>
        <v>1</v>
      </c>
      <c r="AZ11" s="74" cm="1">
        <f t="array" ref="AZ11">_xlfn.IFS(N11="Sí",1,N11="No",0)</f>
        <v>1</v>
      </c>
      <c r="BA11" s="74" cm="1">
        <f t="array" ref="BA11">_xlfn.IFS(O11="Sí",1,O11="No",0)</f>
        <v>0</v>
      </c>
      <c r="BB11" s="74" cm="1">
        <f t="array" ref="BB11">_xlfn.IFS(P11="Sí",1,P11="No",0)</f>
        <v>1</v>
      </c>
      <c r="BC11" s="74" cm="1">
        <f t="array" ref="BC11">_xlfn.IFS(Q11="Sí",1,Q11="No",0)</f>
        <v>1</v>
      </c>
      <c r="BD11" s="74" cm="1">
        <f t="array" ref="BD11">_xlfn.IFS(R11="Sí",0,R11="No sé / no estoy segura (o)",0.5,R11="No",1)</f>
        <v>0</v>
      </c>
      <c r="BE11" s="8" cm="1">
        <f t="array" ref="BE11">_xlfn.IFS(S11="Sí",1,S11="No sé",0.5,S11="No",0)</f>
        <v>0</v>
      </c>
      <c r="BF11" s="8" cm="1">
        <f t="array" ref="BF11">_xlfn.IFS(T11="Difícil",0,T11="Regular (ni fácil ni difícil)",0.5,T11="Fácil",1)</f>
        <v>0</v>
      </c>
      <c r="BG11" s="8" cm="1">
        <f t="array" ref="BG11">_xlfn.IFS(U11="Es importante",1,U11="No lo sé",0.5,U11="No es importante",0)</f>
        <v>1</v>
      </c>
      <c r="BH11" s="8" cm="1">
        <f t="array" ref="BH11">_xlfn.IFS(V11="Sí",1,V11="No",0)</f>
        <v>1</v>
      </c>
      <c r="BI11" s="8" cm="1">
        <f t="array" ref="BI11">_xlfn.IFS(W11="Sí",1,W11="No estoy segura/seguro",0.5,W11="No",0)</f>
        <v>1</v>
      </c>
      <c r="BJ11" s="8" cm="1">
        <f t="array" ref="BJ11">_xlfn.IFS(X11="En este municipio se cuenta con el presupuesto necesario para implementar programas de mejora regulatoria",1,X11="En este municipio NO se cuenta con el presupuesto necesario para implementar programas de mejora regulatoria",0)</f>
        <v>0</v>
      </c>
      <c r="BK11" s="74" cm="1">
        <f t="array" ref="BK11">_xlfn.IFS(Y11="De acuerdo",1,Y11="Ni de acuerdo ni en desacuerdo",0.5,Y11="En desacuerdo",0)</f>
        <v>1</v>
      </c>
      <c r="BL11" s="8" cm="1">
        <f t="array" ref="BL11">_xlfn.IFS(Z11="De acuerdo",0,Z11="Ni de acuerdo ni en desacuerdo",0.5,Z11="En desacuerdo",1)</f>
        <v>1</v>
      </c>
      <c r="BM11" s="8" cm="1">
        <f t="array" ref="BM11">_xlfn.IFS(AA11="De acuerdo",1,AA11="Ni de acuerdo ni en desacuerdo",0.5,AA11="En desacuerdo",0)</f>
        <v>1</v>
      </c>
      <c r="BN11" s="8" cm="1">
        <f t="array" ref="BN11">_xlfn.IFS(AB11="De acuerdo",1,AB11="Ni de acuerdo ni en desacuerdo",0.5,AB11="En desacuerdo",0)</f>
        <v>1</v>
      </c>
      <c r="BO11" s="8" cm="1">
        <f t="array" ref="BO11">_xlfn.IFS(AC11="De acuerdo",0,AC11="Ni de acuerdo ni en desacuerdo",0.5,AC11="En desacuerdo",1)</f>
        <v>1</v>
      </c>
      <c r="BP11" s="8" cm="1">
        <f t="array" ref="BP11">_xlfn.IFS(AD11="De acuerdo",0,AD11="Ni de acuerdo ni en desacuerdo",0.5,AD11="En desacuerdo",1)</f>
        <v>0.5</v>
      </c>
      <c r="BQ11" s="8" cm="1">
        <f t="array" ref="BQ11">_xlfn.IFS(AE11="De acuerdo",1,AE11="Ni de acuerdo ni en desacuerdo",0.5,AE11="En desacuerdo",0)</f>
        <v>1</v>
      </c>
      <c r="BR11" s="8" cm="1">
        <f t="array" ref="BR11">_xlfn.IFS(AF11="De acuerdo",1,AF11="Ni de acuerdo ni en desacuerdo",0.5,AF11="En desacuerdo",0)</f>
        <v>1</v>
      </c>
      <c r="BS11" s="8" cm="1">
        <f t="array" ref="BS11">_xlfn.IFS(AG11="De acuerdo",0,AG11="Ni de acuerdo ni en desacuerdo",0.5,AG11="En desacuerdo",1)</f>
        <v>1</v>
      </c>
      <c r="BT11" s="8" cm="1">
        <f t="array" ref="BT11">_xlfn.IFS(AH11="De acuerdo",0,AH11="Ni de acuerdo ni en desacuerdo",0.5,AH11="En desacuerdo",1)</f>
        <v>0.5</v>
      </c>
      <c r="BU11" s="8" cm="1">
        <f t="array" ref="BU11">_xlfn.IFS(AI11="De acuerdo",0,AI11="Ni de acuerdo ni en desacuerdo",0.5,AI11="En desacuerdo",1)</f>
        <v>1</v>
      </c>
      <c r="BV11" s="8" cm="1">
        <f t="array" ref="BV11">_xlfn.IFS(AJ11="De acuerdo",1,AJ11="Ni de acuerdo ni en desacuerdo",0.5,AJ11="En desacuerdo",0)</f>
        <v>1</v>
      </c>
      <c r="BW11" s="8" cm="1">
        <f t="array" ref="BW11">_xlfn.IFS(AK11="De acuerdo",0,AK11="Ni de acuerdo ni en desacuerdo",0.5,AK11="En desacuerdo",1)</f>
        <v>1</v>
      </c>
    </row>
    <row r="12" spans="1:75" x14ac:dyDescent="0.2">
      <c r="A12" s="86">
        <v>118498766339</v>
      </c>
      <c r="B12" s="74" t="s">
        <v>267</v>
      </c>
      <c r="C12" s="8" t="s">
        <v>116</v>
      </c>
      <c r="D12" s="8" t="s">
        <v>851</v>
      </c>
      <c r="E12" s="8" t="s">
        <v>1994</v>
      </c>
      <c r="F12" s="8" t="s">
        <v>86</v>
      </c>
      <c r="G12" s="8" t="s">
        <v>86</v>
      </c>
      <c r="H12" s="8" t="s">
        <v>86</v>
      </c>
      <c r="I12" s="8" t="s">
        <v>85</v>
      </c>
      <c r="J12" s="8" t="s">
        <v>86</v>
      </c>
      <c r="K12" s="8" t="s">
        <v>2005</v>
      </c>
      <c r="L12" s="8" t="s">
        <v>86</v>
      </c>
      <c r="M12" s="74" t="s">
        <v>836</v>
      </c>
      <c r="N12" s="8" t="s">
        <v>86</v>
      </c>
      <c r="O12" s="74" t="s">
        <v>86</v>
      </c>
      <c r="P12" s="74" t="s">
        <v>86</v>
      </c>
      <c r="Q12" s="74" t="s">
        <v>85</v>
      </c>
      <c r="R12" s="8" t="s">
        <v>85</v>
      </c>
      <c r="S12" s="8" t="s">
        <v>86</v>
      </c>
      <c r="T12" s="8" t="s">
        <v>2021</v>
      </c>
      <c r="U12" s="8" t="s">
        <v>2002</v>
      </c>
      <c r="V12" s="8" t="s">
        <v>85</v>
      </c>
      <c r="W12" s="8" t="s">
        <v>86</v>
      </c>
      <c r="X12" s="8" t="s">
        <v>2007</v>
      </c>
      <c r="Y12" s="8" t="s">
        <v>870</v>
      </c>
      <c r="Z12" s="8" t="s">
        <v>870</v>
      </c>
      <c r="AA12" s="8" t="s">
        <v>870</v>
      </c>
      <c r="AB12" s="8" t="s">
        <v>870</v>
      </c>
      <c r="AC12" s="8" t="s">
        <v>870</v>
      </c>
      <c r="AD12" s="8" t="s">
        <v>870</v>
      </c>
      <c r="AE12" s="8" t="s">
        <v>870</v>
      </c>
      <c r="AF12" s="8" t="s">
        <v>870</v>
      </c>
      <c r="AG12" s="8" t="s">
        <v>848</v>
      </c>
      <c r="AH12" s="8" t="s">
        <v>870</v>
      </c>
      <c r="AI12" s="8" t="s">
        <v>848</v>
      </c>
      <c r="AJ12" s="8" t="s">
        <v>870</v>
      </c>
      <c r="AK12" s="8" t="s">
        <v>848</v>
      </c>
      <c r="AM12" s="86">
        <v>118498766339</v>
      </c>
      <c r="AN12" s="74" t="s">
        <v>267</v>
      </c>
      <c r="AO12" s="8" cm="1">
        <f t="array" ref="AO12">_xlfn.IFS(C12="Mucho",1,C12="Más o menos",0.5,C12="Nada",0)</f>
        <v>1</v>
      </c>
      <c r="AP12" s="8" cm="1">
        <f t="array" ref="AP12">_xlfn.IFS(D12="Sí",0,D12="No estoy segura/seguro",0.5,D12="No",1)</f>
        <v>0.5</v>
      </c>
      <c r="AQ12" s="8" cm="1">
        <f t="array" ref="AQ12">_xlfn.IFS(E12="Sí",1,E12="No sé / no recuerdo",0.5,E12="No",0)</f>
        <v>0.5</v>
      </c>
      <c r="AR12" s="70" cm="1">
        <f t="array" ref="AR12">_xlfn.IFS(F12="Sí",1,F12="No recuerdo",0.5,F12="No",0)</f>
        <v>0</v>
      </c>
      <c r="AS12" s="74" cm="1">
        <f t="array" ref="AS12">_xlfn.IFS(G12="Sí",1,G12="No recuerdo",0.5,G12="No",0)</f>
        <v>0</v>
      </c>
      <c r="AT12" s="74" cm="1">
        <f t="array" ref="AT12">_xlfn.IFS(H12="Sí",1,H12="No recuerdo",0.5,H12="No",0)</f>
        <v>0</v>
      </c>
      <c r="AU12" s="74" cm="1">
        <f t="array" ref="AU12">_xlfn.IFS(I12="Sí",1,I12="No recuerdo",0.5,I12="No",0)</f>
        <v>1</v>
      </c>
      <c r="AV12" s="74" cm="1">
        <f t="array" ref="AV12">_xlfn.IFS(J12="Sí",1,J12="No recuerdo",0.5,J12="No",0)</f>
        <v>0</v>
      </c>
      <c r="AW12" s="74" cm="1">
        <f t="array" ref="AW12">_xlfn.IFS(K12="Ninguno",0,K12="De 1 a 2",0.3,K12="De 3 a 5",0.6,K12="Más de 5",1)</f>
        <v>0.3</v>
      </c>
      <c r="AX12" s="74" cm="1">
        <f t="array" ref="AX12">_xlfn.IFS(L12="Sí",1,L12="No",0)</f>
        <v>0</v>
      </c>
      <c r="AY12" s="74" cm="1">
        <f t="array" ref="AY12">_xlfn.IFS(M12="Pienso que mi desempeño es bueno",1,M12="Pienso que mi desempeño no es ni bueno ni malo (regular)",0.5,M12="Pienso que mi desempeño es malo",0)</f>
        <v>1</v>
      </c>
      <c r="AZ12" s="74" cm="1">
        <f t="array" ref="AZ12">_xlfn.IFS(N12="Sí",1,N12="No",0)</f>
        <v>0</v>
      </c>
      <c r="BA12" s="74" cm="1">
        <f t="array" ref="BA12">_xlfn.IFS(O12="Sí",1,O12="No",0)</f>
        <v>0</v>
      </c>
      <c r="BB12" s="74" cm="1">
        <f t="array" ref="BB12">_xlfn.IFS(P12="Sí",1,P12="No",0)</f>
        <v>0</v>
      </c>
      <c r="BC12" s="74" cm="1">
        <f t="array" ref="BC12">_xlfn.IFS(Q12="Sí",1,Q12="No",0)</f>
        <v>1</v>
      </c>
      <c r="BD12" s="74" cm="1">
        <f t="array" ref="BD12">_xlfn.IFS(R12="Sí",0,R12="No sé / no estoy segura (o)",0.5,R12="No",1)</f>
        <v>0</v>
      </c>
      <c r="BE12" s="8" cm="1">
        <f t="array" ref="BE12">_xlfn.IFS(S12="Sí",1,S12="No sé",0.5,S12="No",0)</f>
        <v>0</v>
      </c>
      <c r="BF12" s="8" cm="1">
        <f t="array" ref="BF12">_xlfn.IFS(T12="Difícil",0,T12="Regular (ni fácil ni difícil)",0.5,T12="Fácil",1)</f>
        <v>0</v>
      </c>
      <c r="BG12" s="8" cm="1">
        <f t="array" ref="BG12">_xlfn.IFS(U12="Es importante",1,U12="No lo sé",0.5,U12="No es importante",0)</f>
        <v>1</v>
      </c>
      <c r="BH12" s="8" cm="1">
        <f t="array" ref="BH12">_xlfn.IFS(V12="Sí",1,V12="No",0)</f>
        <v>1</v>
      </c>
      <c r="BI12" s="8" cm="1">
        <f t="array" ref="BI12">_xlfn.IFS(W12="Sí",1,W12="No estoy segura/seguro",0.5,W12="No",0)</f>
        <v>0</v>
      </c>
      <c r="BJ12" s="8" cm="1">
        <f t="array" ref="BJ12">_xlfn.IFS(X12="En este municipio se cuenta con el presupuesto necesario para implementar programas de mejora regulatoria",1,X12="En este municipio NO se cuenta con el presupuesto necesario para implementar programas de mejora regulatoria",0)</f>
        <v>0</v>
      </c>
      <c r="BK12" s="74" cm="1">
        <f t="array" ref="BK12">_xlfn.IFS(Y12="De acuerdo",1,Y12="Ni de acuerdo ni en desacuerdo",0.5,Y12="En desacuerdo",0)</f>
        <v>0.5</v>
      </c>
      <c r="BL12" s="8" cm="1">
        <f t="array" ref="BL12">_xlfn.IFS(Z12="De acuerdo",0,Z12="Ni de acuerdo ni en desacuerdo",0.5,Z12="En desacuerdo",1)</f>
        <v>0.5</v>
      </c>
      <c r="BM12" s="8" cm="1">
        <f t="array" ref="BM12">_xlfn.IFS(AA12="De acuerdo",1,AA12="Ni de acuerdo ni en desacuerdo",0.5,AA12="En desacuerdo",0)</f>
        <v>0.5</v>
      </c>
      <c r="BN12" s="8" cm="1">
        <f t="array" ref="BN12">_xlfn.IFS(AB12="De acuerdo",1,AB12="Ni de acuerdo ni en desacuerdo",0.5,AB12="En desacuerdo",0)</f>
        <v>0.5</v>
      </c>
      <c r="BO12" s="8" cm="1">
        <f t="array" ref="BO12">_xlfn.IFS(AC12="De acuerdo",0,AC12="Ni de acuerdo ni en desacuerdo",0.5,AC12="En desacuerdo",1)</f>
        <v>0.5</v>
      </c>
      <c r="BP12" s="8" cm="1">
        <f t="array" ref="BP12">_xlfn.IFS(AD12="De acuerdo",0,AD12="Ni de acuerdo ni en desacuerdo",0.5,AD12="En desacuerdo",1)</f>
        <v>0.5</v>
      </c>
      <c r="BQ12" s="8" cm="1">
        <f t="array" ref="BQ12">_xlfn.IFS(AE12="De acuerdo",1,AE12="Ni de acuerdo ni en desacuerdo",0.5,AE12="En desacuerdo",0)</f>
        <v>0.5</v>
      </c>
      <c r="BR12" s="8" cm="1">
        <f t="array" ref="BR12">_xlfn.IFS(AF12="De acuerdo",1,AF12="Ni de acuerdo ni en desacuerdo",0.5,AF12="En desacuerdo",0)</f>
        <v>0.5</v>
      </c>
      <c r="BS12" s="8" cm="1">
        <f t="array" ref="BS12">_xlfn.IFS(AG12="De acuerdo",0,AG12="Ni de acuerdo ni en desacuerdo",0.5,AG12="En desacuerdo",1)</f>
        <v>1</v>
      </c>
      <c r="BT12" s="8" cm="1">
        <f t="array" ref="BT12">_xlfn.IFS(AH12="De acuerdo",0,AH12="Ni de acuerdo ni en desacuerdo",0.5,AH12="En desacuerdo",1)</f>
        <v>0.5</v>
      </c>
      <c r="BU12" s="8" cm="1">
        <f t="array" ref="BU12">_xlfn.IFS(AI12="De acuerdo",0,AI12="Ni de acuerdo ni en desacuerdo",0.5,AI12="En desacuerdo",1)</f>
        <v>1</v>
      </c>
      <c r="BV12" s="8" cm="1">
        <f t="array" ref="BV12">_xlfn.IFS(AJ12="De acuerdo",1,AJ12="Ni de acuerdo ni en desacuerdo",0.5,AJ12="En desacuerdo",0)</f>
        <v>0.5</v>
      </c>
      <c r="BW12" s="8" cm="1">
        <f t="array" ref="BW12">_xlfn.IFS(AK12="De acuerdo",0,AK12="Ni de acuerdo ni en desacuerdo",0.5,AK12="En desacuerdo",1)</f>
        <v>1</v>
      </c>
    </row>
    <row r="13" spans="1:75" x14ac:dyDescent="0.2">
      <c r="A13" s="86">
        <v>118498549029</v>
      </c>
      <c r="B13" s="74" t="s">
        <v>267</v>
      </c>
      <c r="C13" s="8" t="s">
        <v>116</v>
      </c>
      <c r="D13" s="8" t="s">
        <v>86</v>
      </c>
      <c r="E13" s="8" t="s">
        <v>85</v>
      </c>
      <c r="F13" s="8" t="s">
        <v>85</v>
      </c>
      <c r="G13" s="8" t="s">
        <v>85</v>
      </c>
      <c r="H13" s="8" t="s">
        <v>85</v>
      </c>
      <c r="I13" s="8" t="s">
        <v>85</v>
      </c>
      <c r="J13" s="8" t="s">
        <v>85</v>
      </c>
      <c r="K13" s="8" t="s">
        <v>1996</v>
      </c>
      <c r="L13" s="8" t="s">
        <v>86</v>
      </c>
      <c r="M13" s="74" t="s">
        <v>926</v>
      </c>
      <c r="N13" s="8" t="s">
        <v>85</v>
      </c>
      <c r="O13" s="74" t="s">
        <v>86</v>
      </c>
      <c r="P13" s="74" t="s">
        <v>86</v>
      </c>
      <c r="Q13" s="74" t="s">
        <v>85</v>
      </c>
      <c r="R13" s="8" t="s">
        <v>85</v>
      </c>
      <c r="S13" s="8" t="s">
        <v>86</v>
      </c>
      <c r="T13" s="8" t="s">
        <v>2021</v>
      </c>
      <c r="U13" s="8" t="s">
        <v>2002</v>
      </c>
      <c r="V13" s="8" t="s">
        <v>86</v>
      </c>
      <c r="W13" s="8" t="s">
        <v>851</v>
      </c>
      <c r="X13" s="8" t="s">
        <v>2007</v>
      </c>
      <c r="Y13" s="8" t="s">
        <v>847</v>
      </c>
      <c r="Z13" s="8"/>
      <c r="AA13" s="8"/>
      <c r="AB13" s="8"/>
      <c r="AC13" s="8"/>
      <c r="AD13" s="8"/>
      <c r="AE13" s="8"/>
      <c r="AF13" s="8"/>
      <c r="AG13" s="8"/>
      <c r="AH13" s="8"/>
      <c r="AI13" s="8"/>
      <c r="AJ13" s="8"/>
      <c r="AK13" s="8"/>
      <c r="AM13" s="86">
        <v>118498549029</v>
      </c>
      <c r="AN13" s="74" t="s">
        <v>267</v>
      </c>
      <c r="AO13" s="8" cm="1">
        <f t="array" ref="AO13">_xlfn.IFS(C13="Mucho",1,C13="Más o menos",0.5,C13="Nada",0)</f>
        <v>1</v>
      </c>
      <c r="AP13" s="8" cm="1">
        <f t="array" ref="AP13">_xlfn.IFS(D13="Sí",0,D13="No estoy segura/seguro",0.5,D13="No",1)</f>
        <v>1</v>
      </c>
      <c r="AQ13" s="8" cm="1">
        <f t="array" ref="AQ13">_xlfn.IFS(E13="Sí",1,E13="No sé / no recuerdo",0.5,E13="No",0)</f>
        <v>1</v>
      </c>
      <c r="AR13" s="70" cm="1">
        <f t="array" ref="AR13">_xlfn.IFS(F13="Sí",1,F13="No recuerdo",0.5,F13="No",0)</f>
        <v>1</v>
      </c>
      <c r="AS13" s="74" cm="1">
        <f t="array" ref="AS13">_xlfn.IFS(G13="Sí",1,G13="No recuerdo",0.5,G13="No",0)</f>
        <v>1</v>
      </c>
      <c r="AT13" s="74" cm="1">
        <f t="array" ref="AT13">_xlfn.IFS(H13="Sí",1,H13="No recuerdo",0.5,H13="No",0)</f>
        <v>1</v>
      </c>
      <c r="AU13" s="74" cm="1">
        <f t="array" ref="AU13">_xlfn.IFS(I13="Sí",1,I13="No recuerdo",0.5,I13="No",0)</f>
        <v>1</v>
      </c>
      <c r="AV13" s="74" cm="1">
        <f t="array" ref="AV13">_xlfn.IFS(J13="Sí",1,J13="No recuerdo",0.5,J13="No",0)</f>
        <v>1</v>
      </c>
      <c r="AW13" s="74" cm="1">
        <f t="array" ref="AW13">_xlfn.IFS(K13="Ninguno",0,K13="De 1 a 2",0.3,K13="De 3 a 5",0.6,K13="Más de 5",1)</f>
        <v>0.6</v>
      </c>
      <c r="AX13" s="74" cm="1">
        <f t="array" ref="AX13">_xlfn.IFS(L13="Sí",1,L13="No",0)</f>
        <v>0</v>
      </c>
      <c r="AY13" s="74" cm="1">
        <f t="array" ref="AY13">_xlfn.IFS(M13="Pienso que mi desempeño es bueno",1,M13="Pienso que mi desempeño no es ni bueno ni malo (regular)",0.5,M13="Pienso que mi desempeño es malo",0)</f>
        <v>0.5</v>
      </c>
      <c r="AZ13" s="74" cm="1">
        <f t="array" ref="AZ13">_xlfn.IFS(N13="Sí",1,N13="No",0)</f>
        <v>1</v>
      </c>
      <c r="BA13" s="74" cm="1">
        <f t="array" ref="BA13">_xlfn.IFS(O13="Sí",1,O13="No",0)</f>
        <v>0</v>
      </c>
      <c r="BB13" s="74" cm="1">
        <f t="array" ref="BB13">_xlfn.IFS(P13="Sí",1,P13="No",0)</f>
        <v>0</v>
      </c>
      <c r="BC13" s="74" cm="1">
        <f t="array" ref="BC13">_xlfn.IFS(Q13="Sí",1,Q13="No",0)</f>
        <v>1</v>
      </c>
      <c r="BD13" s="74" cm="1">
        <f t="array" ref="BD13">_xlfn.IFS(R13="Sí",0,R13="No sé / no estoy segura (o)",0.5,R13="No",1)</f>
        <v>0</v>
      </c>
      <c r="BE13" s="8" cm="1">
        <f t="array" ref="BE13">_xlfn.IFS(S13="Sí",1,S13="No sé",0.5,S13="No",0)</f>
        <v>0</v>
      </c>
      <c r="BF13" s="8" cm="1">
        <f t="array" ref="BF13">_xlfn.IFS(T13="Difícil",0,T13="Regular (ni fácil ni difícil)",0.5,T13="Fácil",1)</f>
        <v>0</v>
      </c>
      <c r="BG13" s="8" cm="1">
        <f t="array" ref="BG13">_xlfn.IFS(U13="Es importante",1,U13="No lo sé",0.5,U13="No es importante",0)</f>
        <v>1</v>
      </c>
      <c r="BH13" s="8" cm="1">
        <f t="array" ref="BH13">_xlfn.IFS(V13="Sí",1,V13="No",0)</f>
        <v>0</v>
      </c>
      <c r="BI13" s="8" cm="1">
        <f t="array" ref="BI13">_xlfn.IFS(W13="Sí",1,W13="No estoy segura/seguro",0.5,W13="No",0)</f>
        <v>0.5</v>
      </c>
      <c r="BJ13" s="8" cm="1">
        <f t="array" ref="BJ13">_xlfn.IFS(X13="En este municipio se cuenta con el presupuesto necesario para implementar programas de mejora regulatoria",1,X13="En este municipio NO se cuenta con el presupuesto necesario para implementar programas de mejora regulatoria",0)</f>
        <v>0</v>
      </c>
      <c r="BK13" s="74" cm="1">
        <f t="array" ref="BK13">_xlfn.IFS(Y13="De acuerdo",1,Y13="Ni de acuerdo ni en desacuerdo",0.5,Y13="En desacuerdo",0)</f>
        <v>1</v>
      </c>
      <c r="BL13" s="8" t="e" cm="1">
        <f t="array" ref="BL13">_xlfn.IFS(Z13="De acuerdo",0,Z13="Ni de acuerdo ni en desacuerdo",0.5,Z13="En desacuerdo",1)</f>
        <v>#N/A</v>
      </c>
      <c r="BM13" s="8" t="e" cm="1">
        <f t="array" ref="BM13">_xlfn.IFS(AA13="De acuerdo",1,AA13="Ni de acuerdo ni en desacuerdo",0.5,AA13="En desacuerdo",0)</f>
        <v>#N/A</v>
      </c>
      <c r="BN13" s="8" t="e" cm="1">
        <f t="array" ref="BN13">_xlfn.IFS(AB13="De acuerdo",1,AB13="Ni de acuerdo ni en desacuerdo",0.5,AB13="En desacuerdo",0)</f>
        <v>#N/A</v>
      </c>
      <c r="BO13" s="8" t="e" cm="1">
        <f t="array" ref="BO13">_xlfn.IFS(AC13="De acuerdo",0,AC13="Ni de acuerdo ni en desacuerdo",0.5,AC13="En desacuerdo",1)</f>
        <v>#N/A</v>
      </c>
      <c r="BP13" s="8" t="e" cm="1">
        <f t="array" ref="BP13">_xlfn.IFS(AD13="De acuerdo",0,AD13="Ni de acuerdo ni en desacuerdo",0.5,AD13="En desacuerdo",1)</f>
        <v>#N/A</v>
      </c>
      <c r="BQ13" s="8" t="e" cm="1">
        <f t="array" ref="BQ13">_xlfn.IFS(AE13="De acuerdo",1,AE13="Ni de acuerdo ni en desacuerdo",0.5,AE13="En desacuerdo",0)</f>
        <v>#N/A</v>
      </c>
      <c r="BR13" s="8" t="e" cm="1">
        <f t="array" ref="BR13">_xlfn.IFS(AF13="De acuerdo",1,AF13="Ni de acuerdo ni en desacuerdo",0.5,AF13="En desacuerdo",0)</f>
        <v>#N/A</v>
      </c>
      <c r="BS13" s="8" t="e" cm="1">
        <f t="array" ref="BS13">_xlfn.IFS(AG13="De acuerdo",0,AG13="Ni de acuerdo ni en desacuerdo",0.5,AG13="En desacuerdo",1)</f>
        <v>#N/A</v>
      </c>
      <c r="BT13" s="8" t="e" cm="1">
        <f t="array" ref="BT13">_xlfn.IFS(AH13="De acuerdo",0,AH13="Ni de acuerdo ni en desacuerdo",0.5,AH13="En desacuerdo",1)</f>
        <v>#N/A</v>
      </c>
      <c r="BU13" s="8" t="e" cm="1">
        <f t="array" ref="BU13">_xlfn.IFS(AI13="De acuerdo",0,AI13="Ni de acuerdo ni en desacuerdo",0.5,AI13="En desacuerdo",1)</f>
        <v>#N/A</v>
      </c>
      <c r="BV13" s="8" t="e" cm="1">
        <f t="array" ref="BV13">_xlfn.IFS(AJ13="De acuerdo",1,AJ13="Ni de acuerdo ni en desacuerdo",0.5,AJ13="En desacuerdo",0)</f>
        <v>#N/A</v>
      </c>
      <c r="BW13" s="8" t="e" cm="1">
        <f t="array" ref="BW13">_xlfn.IFS(AK13="De acuerdo",0,AK13="Ni de acuerdo ni en desacuerdo",0.5,AK13="En desacuerdo",1)</f>
        <v>#N/A</v>
      </c>
    </row>
    <row r="14" spans="1:75" x14ac:dyDescent="0.2">
      <c r="A14" s="86">
        <v>118497772918</v>
      </c>
      <c r="B14" s="74" t="s">
        <v>15</v>
      </c>
      <c r="C14" s="8" t="s">
        <v>116</v>
      </c>
      <c r="D14" s="8" t="s">
        <v>86</v>
      </c>
      <c r="E14" s="8" t="s">
        <v>85</v>
      </c>
      <c r="F14" s="8" t="s">
        <v>85</v>
      </c>
      <c r="G14" s="8" t="s">
        <v>85</v>
      </c>
      <c r="H14" s="8" t="s">
        <v>86</v>
      </c>
      <c r="I14" s="8" t="s">
        <v>85</v>
      </c>
      <c r="J14" s="8" t="s">
        <v>85</v>
      </c>
      <c r="K14" s="8" t="s">
        <v>1996</v>
      </c>
      <c r="L14" s="8" t="s">
        <v>86</v>
      </c>
      <c r="M14" s="74" t="s">
        <v>836</v>
      </c>
      <c r="N14" s="8" t="s">
        <v>85</v>
      </c>
      <c r="O14" s="74" t="s">
        <v>86</v>
      </c>
      <c r="P14" s="74" t="s">
        <v>86</v>
      </c>
      <c r="Q14" s="74" t="s">
        <v>85</v>
      </c>
      <c r="R14" s="8" t="s">
        <v>85</v>
      </c>
      <c r="S14" s="8"/>
      <c r="T14" s="8"/>
      <c r="U14" s="8"/>
      <c r="V14" s="8"/>
      <c r="W14" s="8"/>
      <c r="X14" s="8"/>
      <c r="Y14" s="8"/>
      <c r="Z14" s="8"/>
      <c r="AA14" s="8"/>
      <c r="AB14" s="8"/>
      <c r="AC14" s="8"/>
      <c r="AD14" s="8"/>
      <c r="AE14" s="8"/>
      <c r="AF14" s="8"/>
      <c r="AG14" s="8"/>
      <c r="AH14" s="8"/>
      <c r="AI14" s="8"/>
      <c r="AJ14" s="8"/>
      <c r="AK14" s="8"/>
      <c r="AM14" s="86">
        <v>118497772918</v>
      </c>
      <c r="AN14" s="74" t="s">
        <v>15</v>
      </c>
      <c r="AO14" s="8" cm="1">
        <f t="array" ref="AO14">_xlfn.IFS(C14="Mucho",1,C14="Más o menos",0.5,C14="Nada",0)</f>
        <v>1</v>
      </c>
      <c r="AP14" s="8" cm="1">
        <f t="array" ref="AP14">_xlfn.IFS(D14="Sí",0,D14="No estoy segura/seguro",0.5,D14="No",1)</f>
        <v>1</v>
      </c>
      <c r="AQ14" s="8" cm="1">
        <f t="array" ref="AQ14">_xlfn.IFS(E14="Sí",1,E14="No sé / no recuerdo",0.5,E14="No",0)</f>
        <v>1</v>
      </c>
      <c r="AR14" s="70" cm="1">
        <f t="array" ref="AR14">_xlfn.IFS(F14="Sí",1,F14="No recuerdo",0.5,F14="No",0)</f>
        <v>1</v>
      </c>
      <c r="AS14" s="74" cm="1">
        <f t="array" ref="AS14">_xlfn.IFS(G14="Sí",1,G14="No recuerdo",0.5,G14="No",0)</f>
        <v>1</v>
      </c>
      <c r="AT14" s="74" cm="1">
        <f t="array" ref="AT14">_xlfn.IFS(H14="Sí",1,H14="No recuerdo",0.5,H14="No",0)</f>
        <v>0</v>
      </c>
      <c r="AU14" s="74" cm="1">
        <f t="array" ref="AU14">_xlfn.IFS(I14="Sí",1,I14="No recuerdo",0.5,I14="No",0)</f>
        <v>1</v>
      </c>
      <c r="AV14" s="74" cm="1">
        <f t="array" ref="AV14">_xlfn.IFS(J14="Sí",1,J14="No recuerdo",0.5,J14="No",0)</f>
        <v>1</v>
      </c>
      <c r="AW14" s="74" cm="1">
        <f t="array" ref="AW14">_xlfn.IFS(K14="Ninguno",0,K14="De 1 a 2",0.3,K14="De 3 a 5",0.6,K14="Más de 5",1)</f>
        <v>0.6</v>
      </c>
      <c r="AX14" s="74" cm="1">
        <f t="array" ref="AX14">_xlfn.IFS(L14="Sí",1,L14="No",0)</f>
        <v>0</v>
      </c>
      <c r="AY14" s="74" cm="1">
        <f t="array" ref="AY14">_xlfn.IFS(M14="Pienso que mi desempeño es bueno",1,M14="Pienso que mi desempeño no es ni bueno ni malo (regular)",0.5,M14="Pienso que mi desempeño es malo",0)</f>
        <v>1</v>
      </c>
      <c r="AZ14" s="74" cm="1">
        <f t="array" ref="AZ14">_xlfn.IFS(N14="Sí",1,N14="No",0)</f>
        <v>1</v>
      </c>
      <c r="BA14" s="74" cm="1">
        <f t="array" ref="BA14">_xlfn.IFS(O14="Sí",1,O14="No",0)</f>
        <v>0</v>
      </c>
      <c r="BB14" s="74" cm="1">
        <f t="array" ref="BB14">_xlfn.IFS(P14="Sí",1,P14="No",0)</f>
        <v>0</v>
      </c>
      <c r="BC14" s="74" cm="1">
        <f t="array" ref="BC14">_xlfn.IFS(Q14="Sí",1,Q14="No",0)</f>
        <v>1</v>
      </c>
      <c r="BD14" s="74" cm="1">
        <f t="array" ref="BD14">_xlfn.IFS(R14="Sí",0,R14="No sé / no estoy segura (o)",0.5,R14="No",1)</f>
        <v>0</v>
      </c>
      <c r="BE14" s="8" t="e" cm="1">
        <f t="array" ref="BE14">_xlfn.IFS(S14="Sí",1,S14="No sé",0.5,S14="No",0)</f>
        <v>#N/A</v>
      </c>
      <c r="BF14" s="8" t="e" cm="1">
        <f t="array" ref="BF14">_xlfn.IFS(T14="Difícil",0,T14="Regular (ni fácil ni difícil)",0.5,T14="Fácil",1)</f>
        <v>#N/A</v>
      </c>
      <c r="BG14" s="8" t="e" cm="1">
        <f t="array" ref="BG14">_xlfn.IFS(U14="Es importante",1,U14="No lo sé",0.5,U14="No es importante",0)</f>
        <v>#N/A</v>
      </c>
      <c r="BH14" s="8" t="e" cm="1">
        <f t="array" ref="BH14">_xlfn.IFS(V14="Sí",1,V14="No",0)</f>
        <v>#N/A</v>
      </c>
      <c r="BI14" s="8" t="e" cm="1">
        <f t="array" ref="BI14">_xlfn.IFS(W14="Sí",1,W14="No estoy segura/seguro",0.5,W14="No",0)</f>
        <v>#N/A</v>
      </c>
      <c r="BJ14" s="8" t="e" cm="1">
        <f t="array" ref="BJ14">_xlfn.IFS(X14="En este municipio se cuenta con el presupuesto necesario para implementar programas de mejora regulatoria",1,X14="En este municipio NO se cuenta con el presupuesto necesario para implementar programas de mejora regulatoria",0)</f>
        <v>#N/A</v>
      </c>
      <c r="BK14" s="74" t="e" cm="1">
        <f t="array" ref="BK14">_xlfn.IFS(Y14="De acuerdo",1,Y14="Ni de acuerdo ni en desacuerdo",0.5,Y14="En desacuerdo",0)</f>
        <v>#N/A</v>
      </c>
      <c r="BL14" s="8" t="e" cm="1">
        <f t="array" ref="BL14">_xlfn.IFS(Z14="De acuerdo",0,Z14="Ni de acuerdo ni en desacuerdo",0.5,Z14="En desacuerdo",1)</f>
        <v>#N/A</v>
      </c>
      <c r="BM14" s="8" t="e" cm="1">
        <f t="array" ref="BM14">_xlfn.IFS(AA14="De acuerdo",1,AA14="Ni de acuerdo ni en desacuerdo",0.5,AA14="En desacuerdo",0)</f>
        <v>#N/A</v>
      </c>
      <c r="BN14" s="8" t="e" cm="1">
        <f t="array" ref="BN14">_xlfn.IFS(AB14="De acuerdo",1,AB14="Ni de acuerdo ni en desacuerdo",0.5,AB14="En desacuerdo",0)</f>
        <v>#N/A</v>
      </c>
      <c r="BO14" s="8" t="e" cm="1">
        <f t="array" ref="BO14">_xlfn.IFS(AC14="De acuerdo",0,AC14="Ni de acuerdo ni en desacuerdo",0.5,AC14="En desacuerdo",1)</f>
        <v>#N/A</v>
      </c>
      <c r="BP14" s="8" t="e" cm="1">
        <f t="array" ref="BP14">_xlfn.IFS(AD14="De acuerdo",0,AD14="Ni de acuerdo ni en desacuerdo",0.5,AD14="En desacuerdo",1)</f>
        <v>#N/A</v>
      </c>
      <c r="BQ14" s="8" t="e" cm="1">
        <f t="array" ref="BQ14">_xlfn.IFS(AE14="De acuerdo",1,AE14="Ni de acuerdo ni en desacuerdo",0.5,AE14="En desacuerdo",0)</f>
        <v>#N/A</v>
      </c>
      <c r="BR14" s="8" t="e" cm="1">
        <f t="array" ref="BR14">_xlfn.IFS(AF14="De acuerdo",1,AF14="Ni de acuerdo ni en desacuerdo",0.5,AF14="En desacuerdo",0)</f>
        <v>#N/A</v>
      </c>
      <c r="BS14" s="8" t="e" cm="1">
        <f t="array" ref="BS14">_xlfn.IFS(AG14="De acuerdo",0,AG14="Ni de acuerdo ni en desacuerdo",0.5,AG14="En desacuerdo",1)</f>
        <v>#N/A</v>
      </c>
      <c r="BT14" s="8" t="e" cm="1">
        <f t="array" ref="BT14">_xlfn.IFS(AH14="De acuerdo",0,AH14="Ni de acuerdo ni en desacuerdo",0.5,AH14="En desacuerdo",1)</f>
        <v>#N/A</v>
      </c>
      <c r="BU14" s="8" t="e" cm="1">
        <f t="array" ref="BU14">_xlfn.IFS(AI14="De acuerdo",0,AI14="Ni de acuerdo ni en desacuerdo",0.5,AI14="En desacuerdo",1)</f>
        <v>#N/A</v>
      </c>
      <c r="BV14" s="8" t="e" cm="1">
        <f t="array" ref="BV14">_xlfn.IFS(AJ14="De acuerdo",1,AJ14="Ni de acuerdo ni en desacuerdo",0.5,AJ14="En desacuerdo",0)</f>
        <v>#N/A</v>
      </c>
      <c r="BW14" s="8" t="e" cm="1">
        <f t="array" ref="BW14">_xlfn.IFS(AK14="De acuerdo",0,AK14="Ni de acuerdo ni en desacuerdo",0.5,AK14="En desacuerdo",1)</f>
        <v>#N/A</v>
      </c>
    </row>
    <row r="15" spans="1:75" x14ac:dyDescent="0.2">
      <c r="A15" s="86">
        <v>118497757314</v>
      </c>
      <c r="B15" s="74" t="s">
        <v>14</v>
      </c>
      <c r="C15" s="8" t="s">
        <v>116</v>
      </c>
      <c r="D15" s="8" t="s">
        <v>86</v>
      </c>
      <c r="E15" s="8" t="s">
        <v>85</v>
      </c>
      <c r="F15" s="8" t="s">
        <v>85</v>
      </c>
      <c r="G15" s="8" t="s">
        <v>85</v>
      </c>
      <c r="H15" s="8" t="s">
        <v>85</v>
      </c>
      <c r="I15" s="8" t="s">
        <v>85</v>
      </c>
      <c r="J15" s="8" t="s">
        <v>85</v>
      </c>
      <c r="K15" s="8" t="s">
        <v>2064</v>
      </c>
      <c r="L15" s="8" t="s">
        <v>85</v>
      </c>
      <c r="M15" s="74" t="s">
        <v>836</v>
      </c>
      <c r="N15" s="8" t="s">
        <v>85</v>
      </c>
      <c r="O15" s="74" t="s">
        <v>85</v>
      </c>
      <c r="P15" s="74" t="s">
        <v>85</v>
      </c>
      <c r="Q15" s="74" t="s">
        <v>85</v>
      </c>
      <c r="R15" s="8" t="s">
        <v>85</v>
      </c>
      <c r="S15" s="8" t="s">
        <v>85</v>
      </c>
      <c r="T15" s="8" t="s">
        <v>2001</v>
      </c>
      <c r="U15" s="8" t="s">
        <v>2002</v>
      </c>
      <c r="V15" s="8" t="s">
        <v>85</v>
      </c>
      <c r="W15" s="8" t="s">
        <v>85</v>
      </c>
      <c r="X15" s="8" t="s">
        <v>2007</v>
      </c>
      <c r="Y15" s="8" t="s">
        <v>847</v>
      </c>
      <c r="Z15" s="8" t="s">
        <v>848</v>
      </c>
      <c r="AA15" s="8" t="s">
        <v>847</v>
      </c>
      <c r="AB15" s="8" t="s">
        <v>847</v>
      </c>
      <c r="AC15" s="8" t="s">
        <v>848</v>
      </c>
      <c r="AD15" s="8" t="s">
        <v>848</v>
      </c>
      <c r="AE15" s="8" t="s">
        <v>847</v>
      </c>
      <c r="AF15" s="8" t="s">
        <v>847</v>
      </c>
      <c r="AG15" s="8" t="s">
        <v>848</v>
      </c>
      <c r="AH15" s="8" t="s">
        <v>848</v>
      </c>
      <c r="AI15" s="8" t="s">
        <v>848</v>
      </c>
      <c r="AJ15" s="8" t="s">
        <v>847</v>
      </c>
      <c r="AK15" s="8" t="s">
        <v>848</v>
      </c>
      <c r="AM15" s="86">
        <v>118497757314</v>
      </c>
      <c r="AN15" s="74" t="s">
        <v>14</v>
      </c>
      <c r="AO15" s="8" cm="1">
        <f t="array" ref="AO15">_xlfn.IFS(C15="Mucho",1,C15="Más o menos",0.5,C15="Nada",0)</f>
        <v>1</v>
      </c>
      <c r="AP15" s="8" cm="1">
        <f t="array" ref="AP15">_xlfn.IFS(D15="Sí",0,D15="No estoy segura/seguro",0.5,D15="No",1)</f>
        <v>1</v>
      </c>
      <c r="AQ15" s="8" cm="1">
        <f t="array" ref="AQ15">_xlfn.IFS(E15="Sí",1,E15="No sé / no recuerdo",0.5,E15="No",0)</f>
        <v>1</v>
      </c>
      <c r="AR15" s="70" cm="1">
        <f t="array" ref="AR15">_xlfn.IFS(F15="Sí",1,F15="No recuerdo",0.5,F15="No",0)</f>
        <v>1</v>
      </c>
      <c r="AS15" s="74" cm="1">
        <f t="array" ref="AS15">_xlfn.IFS(G15="Sí",1,G15="No recuerdo",0.5,G15="No",0)</f>
        <v>1</v>
      </c>
      <c r="AT15" s="74" cm="1">
        <f t="array" ref="AT15">_xlfn.IFS(H15="Sí",1,H15="No recuerdo",0.5,H15="No",0)</f>
        <v>1</v>
      </c>
      <c r="AU15" s="74" cm="1">
        <f t="array" ref="AU15">_xlfn.IFS(I15="Sí",1,I15="No recuerdo",0.5,I15="No",0)</f>
        <v>1</v>
      </c>
      <c r="AV15" s="74" cm="1">
        <f t="array" ref="AV15">_xlfn.IFS(J15="Sí",1,J15="No recuerdo",0.5,J15="No",0)</f>
        <v>1</v>
      </c>
      <c r="AW15" s="74" cm="1">
        <f t="array" ref="AW15">_xlfn.IFS(K15="Ninguno",0,K15="De 1 a 2",0.3,K15="De 3 a 5",0.6,K15="Más de 5",1)</f>
        <v>1</v>
      </c>
      <c r="AX15" s="74" cm="1">
        <f t="array" ref="AX15">_xlfn.IFS(L15="Sí",1,L15="No",0)</f>
        <v>1</v>
      </c>
      <c r="AY15" s="74" cm="1">
        <f t="array" ref="AY15">_xlfn.IFS(M15="Pienso que mi desempeño es bueno",1,M15="Pienso que mi desempeño no es ni bueno ni malo (regular)",0.5,M15="Pienso que mi desempeño es malo",0)</f>
        <v>1</v>
      </c>
      <c r="AZ15" s="74" cm="1">
        <f t="array" ref="AZ15">_xlfn.IFS(N15="Sí",1,N15="No",0)</f>
        <v>1</v>
      </c>
      <c r="BA15" s="74" cm="1">
        <f t="array" ref="BA15">_xlfn.IFS(O15="Sí",1,O15="No",0)</f>
        <v>1</v>
      </c>
      <c r="BB15" s="74" cm="1">
        <f t="array" ref="BB15">_xlfn.IFS(P15="Sí",1,P15="No",0)</f>
        <v>1</v>
      </c>
      <c r="BC15" s="74" cm="1">
        <f t="array" ref="BC15">_xlfn.IFS(Q15="Sí",1,Q15="No",0)</f>
        <v>1</v>
      </c>
      <c r="BD15" s="74" cm="1">
        <f t="array" ref="BD15">_xlfn.IFS(R15="Sí",0,R15="No sé / no estoy segura (o)",0.5,R15="No",1)</f>
        <v>0</v>
      </c>
      <c r="BE15" s="8" cm="1">
        <f t="array" ref="BE15">_xlfn.IFS(S15="Sí",1,S15="No sé",0.5,S15="No",0)</f>
        <v>1</v>
      </c>
      <c r="BF15" s="8" cm="1">
        <f t="array" ref="BF15">_xlfn.IFS(T15="Difícil",0,T15="Regular (ni fácil ni difícil)",0.5,T15="Fácil",1)</f>
        <v>0.5</v>
      </c>
      <c r="BG15" s="8" cm="1">
        <f t="array" ref="BG15">_xlfn.IFS(U15="Es importante",1,U15="No lo sé",0.5,U15="No es importante",0)</f>
        <v>1</v>
      </c>
      <c r="BH15" s="8" cm="1">
        <f t="array" ref="BH15">_xlfn.IFS(V15="Sí",1,V15="No",0)</f>
        <v>1</v>
      </c>
      <c r="BI15" s="8" cm="1">
        <f t="array" ref="BI15">_xlfn.IFS(W15="Sí",1,W15="No estoy segura/seguro",0.5,W15="No",0)</f>
        <v>1</v>
      </c>
      <c r="BJ15" s="8" cm="1">
        <f t="array" ref="BJ15">_xlfn.IFS(X15="En este municipio se cuenta con el presupuesto necesario para implementar programas de mejora regulatoria",1,X15="En este municipio NO se cuenta con el presupuesto necesario para implementar programas de mejora regulatoria",0)</f>
        <v>0</v>
      </c>
      <c r="BK15" s="74" cm="1">
        <f t="array" ref="BK15">_xlfn.IFS(Y15="De acuerdo",1,Y15="Ni de acuerdo ni en desacuerdo",0.5,Y15="En desacuerdo",0)</f>
        <v>1</v>
      </c>
      <c r="BL15" s="8" cm="1">
        <f t="array" ref="BL15">_xlfn.IFS(Z15="De acuerdo",0,Z15="Ni de acuerdo ni en desacuerdo",0.5,Z15="En desacuerdo",1)</f>
        <v>1</v>
      </c>
      <c r="BM15" s="8" cm="1">
        <f t="array" ref="BM15">_xlfn.IFS(AA15="De acuerdo",1,AA15="Ni de acuerdo ni en desacuerdo",0.5,AA15="En desacuerdo",0)</f>
        <v>1</v>
      </c>
      <c r="BN15" s="8" cm="1">
        <f t="array" ref="BN15">_xlfn.IFS(AB15="De acuerdo",1,AB15="Ni de acuerdo ni en desacuerdo",0.5,AB15="En desacuerdo",0)</f>
        <v>1</v>
      </c>
      <c r="BO15" s="8" cm="1">
        <f t="array" ref="BO15">_xlfn.IFS(AC15="De acuerdo",0,AC15="Ni de acuerdo ni en desacuerdo",0.5,AC15="En desacuerdo",1)</f>
        <v>1</v>
      </c>
      <c r="BP15" s="8" cm="1">
        <f t="array" ref="BP15">_xlfn.IFS(AD15="De acuerdo",0,AD15="Ni de acuerdo ni en desacuerdo",0.5,AD15="En desacuerdo",1)</f>
        <v>1</v>
      </c>
      <c r="BQ15" s="8" cm="1">
        <f t="array" ref="BQ15">_xlfn.IFS(AE15="De acuerdo",1,AE15="Ni de acuerdo ni en desacuerdo",0.5,AE15="En desacuerdo",0)</f>
        <v>1</v>
      </c>
      <c r="BR15" s="8" cm="1">
        <f t="array" ref="BR15">_xlfn.IFS(AF15="De acuerdo",1,AF15="Ni de acuerdo ni en desacuerdo",0.5,AF15="En desacuerdo",0)</f>
        <v>1</v>
      </c>
      <c r="BS15" s="8" cm="1">
        <f t="array" ref="BS15">_xlfn.IFS(AG15="De acuerdo",0,AG15="Ni de acuerdo ni en desacuerdo",0.5,AG15="En desacuerdo",1)</f>
        <v>1</v>
      </c>
      <c r="BT15" s="8" cm="1">
        <f t="array" ref="BT15">_xlfn.IFS(AH15="De acuerdo",0,AH15="Ni de acuerdo ni en desacuerdo",0.5,AH15="En desacuerdo",1)</f>
        <v>1</v>
      </c>
      <c r="BU15" s="8" cm="1">
        <f t="array" ref="BU15">_xlfn.IFS(AI15="De acuerdo",0,AI15="Ni de acuerdo ni en desacuerdo",0.5,AI15="En desacuerdo",1)</f>
        <v>1</v>
      </c>
      <c r="BV15" s="8" cm="1">
        <f t="array" ref="BV15">_xlfn.IFS(AJ15="De acuerdo",1,AJ15="Ni de acuerdo ni en desacuerdo",0.5,AJ15="En desacuerdo",0)</f>
        <v>1</v>
      </c>
      <c r="BW15" s="8" cm="1">
        <f t="array" ref="BW15">_xlfn.IFS(AK15="De acuerdo",0,AK15="Ni de acuerdo ni en desacuerdo",0.5,AK15="En desacuerdo",1)</f>
        <v>1</v>
      </c>
    </row>
    <row r="16" spans="1:75" x14ac:dyDescent="0.2">
      <c r="A16" s="86">
        <v>118497322159</v>
      </c>
      <c r="B16" s="74" t="s">
        <v>10</v>
      </c>
      <c r="C16" s="8" t="s">
        <v>116</v>
      </c>
      <c r="D16" s="8" t="s">
        <v>851</v>
      </c>
      <c r="E16" s="8" t="s">
        <v>85</v>
      </c>
      <c r="F16" s="8" t="s">
        <v>163</v>
      </c>
      <c r="G16" s="8" t="s">
        <v>85</v>
      </c>
      <c r="H16" s="8" t="s">
        <v>85</v>
      </c>
      <c r="I16" s="8" t="s">
        <v>85</v>
      </c>
      <c r="J16" s="8" t="s">
        <v>85</v>
      </c>
      <c r="K16" s="8" t="s">
        <v>441</v>
      </c>
      <c r="L16" s="8"/>
      <c r="M16" s="74"/>
      <c r="N16" s="8"/>
      <c r="O16" s="74" t="s">
        <v>85</v>
      </c>
      <c r="P16" s="74" t="s">
        <v>85</v>
      </c>
      <c r="Q16" s="74" t="s">
        <v>85</v>
      </c>
      <c r="R16" s="8" t="s">
        <v>85</v>
      </c>
      <c r="S16" s="8" t="s">
        <v>85</v>
      </c>
      <c r="T16" s="8" t="s">
        <v>2001</v>
      </c>
      <c r="U16" s="8" t="s">
        <v>2002</v>
      </c>
      <c r="V16" s="8" t="s">
        <v>85</v>
      </c>
      <c r="W16" s="8" t="s">
        <v>85</v>
      </c>
      <c r="X16" s="8" t="s">
        <v>2003</v>
      </c>
      <c r="Y16" s="8" t="s">
        <v>847</v>
      </c>
      <c r="Z16" s="8" t="s">
        <v>848</v>
      </c>
      <c r="AA16" s="8" t="s">
        <v>847</v>
      </c>
      <c r="AB16" s="8" t="s">
        <v>870</v>
      </c>
      <c r="AC16" s="8" t="s">
        <v>848</v>
      </c>
      <c r="AD16" s="8" t="s">
        <v>848</v>
      </c>
      <c r="AE16" s="8" t="s">
        <v>847</v>
      </c>
      <c r="AF16" s="8" t="s">
        <v>847</v>
      </c>
      <c r="AG16" s="8" t="s">
        <v>870</v>
      </c>
      <c r="AH16" s="8" t="s">
        <v>848</v>
      </c>
      <c r="AI16" s="8" t="s">
        <v>848</v>
      </c>
      <c r="AJ16" s="8" t="s">
        <v>847</v>
      </c>
      <c r="AK16" s="8" t="s">
        <v>848</v>
      </c>
      <c r="AM16" s="86">
        <v>118497322159</v>
      </c>
      <c r="AN16" s="74" t="s">
        <v>10</v>
      </c>
      <c r="AO16" s="8" cm="1">
        <f t="array" ref="AO16">_xlfn.IFS(C16="Mucho",1,C16="Más o menos",0.5,C16="Nada",0)</f>
        <v>1</v>
      </c>
      <c r="AP16" s="8" cm="1">
        <f t="array" ref="AP16">_xlfn.IFS(D16="Sí",0,D16="No estoy segura/seguro",0.5,D16="No",1)</f>
        <v>0.5</v>
      </c>
      <c r="AQ16" s="8" cm="1">
        <f t="array" ref="AQ16">_xlfn.IFS(E16="Sí",1,E16="No sé / no recuerdo",0.5,E16="No",0)</f>
        <v>1</v>
      </c>
      <c r="AR16" s="70" cm="1">
        <f t="array" ref="AR16">_xlfn.IFS(F16="Sí",1,F16="No recuerdo",0.5,F16="No",0)</f>
        <v>0.5</v>
      </c>
      <c r="AS16" s="74" cm="1">
        <f t="array" ref="AS16">_xlfn.IFS(G16="Sí",1,G16="No recuerdo",0.5,G16="No",0)</f>
        <v>1</v>
      </c>
      <c r="AT16" s="74" cm="1">
        <f t="array" ref="AT16">_xlfn.IFS(H16="Sí",1,H16="No recuerdo",0.5,H16="No",0)</f>
        <v>1</v>
      </c>
      <c r="AU16" s="74" cm="1">
        <f t="array" ref="AU16">_xlfn.IFS(I16="Sí",1,I16="No recuerdo",0.5,I16="No",0)</f>
        <v>1</v>
      </c>
      <c r="AV16" s="74" cm="1">
        <f t="array" ref="AV16">_xlfn.IFS(J16="Sí",1,J16="No recuerdo",0.5,J16="No",0)</f>
        <v>1</v>
      </c>
      <c r="AW16" s="74" cm="1">
        <f t="array" ref="AW16">_xlfn.IFS(K16="Ninguno",0,K16="De 1 a 2",0.3,K16="De 3 a 5",0.6,K16="Más de 5",1)</f>
        <v>0</v>
      </c>
      <c r="AX16" s="74">
        <v>0</v>
      </c>
      <c r="AY16" s="74">
        <v>0</v>
      </c>
      <c r="AZ16" s="74">
        <v>0</v>
      </c>
      <c r="BA16" s="74" cm="1">
        <f t="array" ref="BA16">_xlfn.IFS(O16="Sí",1,O16="No",0)</f>
        <v>1</v>
      </c>
      <c r="BB16" s="74" cm="1">
        <f t="array" ref="BB16">_xlfn.IFS(P16="Sí",1,P16="No",0)</f>
        <v>1</v>
      </c>
      <c r="BC16" s="74" cm="1">
        <f t="array" ref="BC16">_xlfn.IFS(Q16="Sí",1,Q16="No",0)</f>
        <v>1</v>
      </c>
      <c r="BD16" s="74" cm="1">
        <f t="array" ref="BD16">_xlfn.IFS(R16="Sí",0,R16="No sé / no estoy segura (o)",0.5,R16="No",1)</f>
        <v>0</v>
      </c>
      <c r="BE16" s="8" cm="1">
        <f t="array" ref="BE16">_xlfn.IFS(S16="Sí",1,S16="No sé",0.5,S16="No",0)</f>
        <v>1</v>
      </c>
      <c r="BF16" s="8" cm="1">
        <f t="array" ref="BF16">_xlfn.IFS(T16="Difícil",0,T16="Regular (ni fácil ni difícil)",0.5,T16="Fácil",1)</f>
        <v>0.5</v>
      </c>
      <c r="BG16" s="8" cm="1">
        <f t="array" ref="BG16">_xlfn.IFS(U16="Es importante",1,U16="No lo sé",0.5,U16="No es importante",0)</f>
        <v>1</v>
      </c>
      <c r="BH16" s="8" cm="1">
        <f t="array" ref="BH16">_xlfn.IFS(V16="Sí",1,V16="No",0)</f>
        <v>1</v>
      </c>
      <c r="BI16" s="8" cm="1">
        <f t="array" ref="BI16">_xlfn.IFS(W16="Sí",1,W16="No estoy segura/seguro",0.5,W16="No",0)</f>
        <v>1</v>
      </c>
      <c r="BJ16" s="8" cm="1">
        <f t="array" ref="BJ16">_xlfn.IFS(X16="En este municipio se cuenta con el presupuesto necesario para implementar programas de mejora regulatoria",1,X16="En este municipio NO se cuenta con el presupuesto necesario para implementar programas de mejora regulatoria",0)</f>
        <v>1</v>
      </c>
      <c r="BK16" s="74" cm="1">
        <f t="array" ref="BK16">_xlfn.IFS(Y16="De acuerdo",1,Y16="Ni de acuerdo ni en desacuerdo",0.5,Y16="En desacuerdo",0)</f>
        <v>1</v>
      </c>
      <c r="BL16" s="8" cm="1">
        <f t="array" ref="BL16">_xlfn.IFS(Z16="De acuerdo",0,Z16="Ni de acuerdo ni en desacuerdo",0.5,Z16="En desacuerdo",1)</f>
        <v>1</v>
      </c>
      <c r="BM16" s="8" cm="1">
        <f t="array" ref="BM16">_xlfn.IFS(AA16="De acuerdo",1,AA16="Ni de acuerdo ni en desacuerdo",0.5,AA16="En desacuerdo",0)</f>
        <v>1</v>
      </c>
      <c r="BN16" s="8" cm="1">
        <f t="array" ref="BN16">_xlfn.IFS(AB16="De acuerdo",1,AB16="Ni de acuerdo ni en desacuerdo",0.5,AB16="En desacuerdo",0)</f>
        <v>0.5</v>
      </c>
      <c r="BO16" s="8" cm="1">
        <f t="array" ref="BO16">_xlfn.IFS(AC16="De acuerdo",0,AC16="Ni de acuerdo ni en desacuerdo",0.5,AC16="En desacuerdo",1)</f>
        <v>1</v>
      </c>
      <c r="BP16" s="8" cm="1">
        <f t="array" ref="BP16">_xlfn.IFS(AD16="De acuerdo",0,AD16="Ni de acuerdo ni en desacuerdo",0.5,AD16="En desacuerdo",1)</f>
        <v>1</v>
      </c>
      <c r="BQ16" s="8" cm="1">
        <f t="array" ref="BQ16">_xlfn.IFS(AE16="De acuerdo",1,AE16="Ni de acuerdo ni en desacuerdo",0.5,AE16="En desacuerdo",0)</f>
        <v>1</v>
      </c>
      <c r="BR16" s="8" cm="1">
        <f t="array" ref="BR16">_xlfn.IFS(AF16="De acuerdo",1,AF16="Ni de acuerdo ni en desacuerdo",0.5,AF16="En desacuerdo",0)</f>
        <v>1</v>
      </c>
      <c r="BS16" s="8" cm="1">
        <f t="array" ref="BS16">_xlfn.IFS(AG16="De acuerdo",0,AG16="Ni de acuerdo ni en desacuerdo",0.5,AG16="En desacuerdo",1)</f>
        <v>0.5</v>
      </c>
      <c r="BT16" s="8" cm="1">
        <f t="array" ref="BT16">_xlfn.IFS(AH16="De acuerdo",0,AH16="Ni de acuerdo ni en desacuerdo",0.5,AH16="En desacuerdo",1)</f>
        <v>1</v>
      </c>
      <c r="BU16" s="8" cm="1">
        <f t="array" ref="BU16">_xlfn.IFS(AI16="De acuerdo",0,AI16="Ni de acuerdo ni en desacuerdo",0.5,AI16="En desacuerdo",1)</f>
        <v>1</v>
      </c>
      <c r="BV16" s="8" cm="1">
        <f t="array" ref="BV16">_xlfn.IFS(AJ16="De acuerdo",1,AJ16="Ni de acuerdo ni en desacuerdo",0.5,AJ16="En desacuerdo",0)</f>
        <v>1</v>
      </c>
      <c r="BW16" s="8" cm="1">
        <f t="array" ref="BW16">_xlfn.IFS(AK16="De acuerdo",0,AK16="Ni de acuerdo ni en desacuerdo",0.5,AK16="En desacuerdo",1)</f>
        <v>1</v>
      </c>
    </row>
    <row r="17" spans="1:75" x14ac:dyDescent="0.2">
      <c r="A17" s="86">
        <v>118497102054</v>
      </c>
      <c r="B17" s="74" t="s">
        <v>15</v>
      </c>
      <c r="C17" s="8" t="s">
        <v>925</v>
      </c>
      <c r="D17" s="8" t="s">
        <v>86</v>
      </c>
      <c r="E17" s="8" t="s">
        <v>1994</v>
      </c>
      <c r="F17" s="8" t="s">
        <v>86</v>
      </c>
      <c r="G17" s="8" t="s">
        <v>86</v>
      </c>
      <c r="H17" s="8" t="s">
        <v>86</v>
      </c>
      <c r="I17" s="8" t="s">
        <v>163</v>
      </c>
      <c r="J17" s="8" t="s">
        <v>86</v>
      </c>
      <c r="K17" s="8" t="s">
        <v>2005</v>
      </c>
      <c r="L17" s="8" t="s">
        <v>86</v>
      </c>
      <c r="M17" s="74" t="s">
        <v>926</v>
      </c>
      <c r="N17" s="8" t="s">
        <v>85</v>
      </c>
      <c r="O17" s="74" t="s">
        <v>85</v>
      </c>
      <c r="P17" s="74" t="s">
        <v>85</v>
      </c>
      <c r="Q17" s="74" t="s">
        <v>85</v>
      </c>
      <c r="R17" s="8" t="s">
        <v>85</v>
      </c>
      <c r="S17" s="8" t="s">
        <v>85</v>
      </c>
      <c r="T17" s="8" t="s">
        <v>2001</v>
      </c>
      <c r="U17" s="8" t="s">
        <v>2002</v>
      </c>
      <c r="V17" s="8" t="s">
        <v>85</v>
      </c>
      <c r="W17" s="8" t="s">
        <v>85</v>
      </c>
      <c r="X17" s="8" t="s">
        <v>2003</v>
      </c>
      <c r="Y17" s="8" t="s">
        <v>870</v>
      </c>
      <c r="Z17" s="8" t="s">
        <v>870</v>
      </c>
      <c r="AA17" s="8" t="s">
        <v>870</v>
      </c>
      <c r="AB17" s="8" t="s">
        <v>870</v>
      </c>
      <c r="AC17" s="8" t="s">
        <v>870</v>
      </c>
      <c r="AD17" s="8" t="s">
        <v>870</v>
      </c>
      <c r="AE17" s="8" t="s">
        <v>870</v>
      </c>
      <c r="AF17" s="8" t="s">
        <v>870</v>
      </c>
      <c r="AG17" s="8" t="s">
        <v>870</v>
      </c>
      <c r="AH17" s="8" t="s">
        <v>870</v>
      </c>
      <c r="AI17" s="8" t="s">
        <v>870</v>
      </c>
      <c r="AJ17" s="8" t="s">
        <v>847</v>
      </c>
      <c r="AK17" s="8" t="s">
        <v>848</v>
      </c>
      <c r="AM17" s="86">
        <v>118497102054</v>
      </c>
      <c r="AN17" s="74" t="s">
        <v>15</v>
      </c>
      <c r="AO17" s="8" cm="1">
        <f t="array" ref="AO17">_xlfn.IFS(C17="Mucho",1,C17="Más o menos",0.5,C17="Nada",0)</f>
        <v>0.5</v>
      </c>
      <c r="AP17" s="8" cm="1">
        <f t="array" ref="AP17">_xlfn.IFS(D17="Sí",0,D17="No estoy segura/seguro",0.5,D17="No",1)</f>
        <v>1</v>
      </c>
      <c r="AQ17" s="8" cm="1">
        <f t="array" ref="AQ17">_xlfn.IFS(E17="Sí",1,E17="No sé / no recuerdo",0.5,E17="No",0)</f>
        <v>0.5</v>
      </c>
      <c r="AR17" s="70" cm="1">
        <f t="array" ref="AR17">_xlfn.IFS(F17="Sí",1,F17="No recuerdo",0.5,F17="No",0)</f>
        <v>0</v>
      </c>
      <c r="AS17" s="74" cm="1">
        <f t="array" ref="AS17">_xlfn.IFS(G17="Sí",1,G17="No recuerdo",0.5,G17="No",0)</f>
        <v>0</v>
      </c>
      <c r="AT17" s="74" cm="1">
        <f t="array" ref="AT17">_xlfn.IFS(H17="Sí",1,H17="No recuerdo",0.5,H17="No",0)</f>
        <v>0</v>
      </c>
      <c r="AU17" s="74" cm="1">
        <f t="array" ref="AU17">_xlfn.IFS(I17="Sí",1,I17="No recuerdo",0.5,I17="No",0)</f>
        <v>0.5</v>
      </c>
      <c r="AV17" s="74" cm="1">
        <f t="array" ref="AV17">_xlfn.IFS(J17="Sí",1,J17="No recuerdo",0.5,J17="No",0)</f>
        <v>0</v>
      </c>
      <c r="AW17" s="74" cm="1">
        <f t="array" ref="AW17">_xlfn.IFS(K17="Ninguno",0,K17="De 1 a 2",0.3,K17="De 3 a 5",0.6,K17="Más de 5",1)</f>
        <v>0.3</v>
      </c>
      <c r="AX17" s="74" cm="1">
        <f t="array" ref="AX17">_xlfn.IFS(L17="Sí",1,L17="No",0)</f>
        <v>0</v>
      </c>
      <c r="AY17" s="74" cm="1">
        <f t="array" ref="AY17">_xlfn.IFS(M17="Pienso que mi desempeño es bueno",1,M17="Pienso que mi desempeño no es ni bueno ni malo (regular)",0.5,M17="Pienso que mi desempeño es malo",0)</f>
        <v>0.5</v>
      </c>
      <c r="AZ17" s="74" cm="1">
        <f t="array" ref="AZ17">_xlfn.IFS(N17="Sí",1,N17="No",0)</f>
        <v>1</v>
      </c>
      <c r="BA17" s="74" cm="1">
        <f t="array" ref="BA17">_xlfn.IFS(O17="Sí",1,O17="No",0)</f>
        <v>1</v>
      </c>
      <c r="BB17" s="74" cm="1">
        <f t="array" ref="BB17">_xlfn.IFS(P17="Sí",1,P17="No",0)</f>
        <v>1</v>
      </c>
      <c r="BC17" s="74" cm="1">
        <f t="array" ref="BC17">_xlfn.IFS(Q17="Sí",1,Q17="No",0)</f>
        <v>1</v>
      </c>
      <c r="BD17" s="74" cm="1">
        <f t="array" ref="BD17">_xlfn.IFS(R17="Sí",0,R17="No sé / no estoy segura (o)",0.5,R17="No",1)</f>
        <v>0</v>
      </c>
      <c r="BE17" s="8" cm="1">
        <f t="array" ref="BE17">_xlfn.IFS(S17="Sí",1,S17="No sé",0.5,S17="No",0)</f>
        <v>1</v>
      </c>
      <c r="BF17" s="8" cm="1">
        <f t="array" ref="BF17">_xlfn.IFS(T17="Difícil",0,T17="Regular (ni fácil ni difícil)",0.5,T17="Fácil",1)</f>
        <v>0.5</v>
      </c>
      <c r="BG17" s="8" cm="1">
        <f t="array" ref="BG17">_xlfn.IFS(U17="Es importante",1,U17="No lo sé",0.5,U17="No es importante",0)</f>
        <v>1</v>
      </c>
      <c r="BH17" s="8" cm="1">
        <f t="array" ref="BH17">_xlfn.IFS(V17="Sí",1,V17="No",0)</f>
        <v>1</v>
      </c>
      <c r="BI17" s="8" cm="1">
        <f t="array" ref="BI17">_xlfn.IFS(W17="Sí",1,W17="No estoy segura/seguro",0.5,W17="No",0)</f>
        <v>1</v>
      </c>
      <c r="BJ17" s="8" cm="1">
        <f t="array" ref="BJ17">_xlfn.IFS(X17="En este municipio se cuenta con el presupuesto necesario para implementar programas de mejora regulatoria",1,X17="En este municipio NO se cuenta con el presupuesto necesario para implementar programas de mejora regulatoria",0)</f>
        <v>1</v>
      </c>
      <c r="BK17" s="74" cm="1">
        <f t="array" ref="BK17">_xlfn.IFS(Y17="De acuerdo",1,Y17="Ni de acuerdo ni en desacuerdo",0.5,Y17="En desacuerdo",0)</f>
        <v>0.5</v>
      </c>
      <c r="BL17" s="8" cm="1">
        <f t="array" ref="BL17">_xlfn.IFS(Z17="De acuerdo",0,Z17="Ni de acuerdo ni en desacuerdo",0.5,Z17="En desacuerdo",1)</f>
        <v>0.5</v>
      </c>
      <c r="BM17" s="8" cm="1">
        <f t="array" ref="BM17">_xlfn.IFS(AA17="De acuerdo",1,AA17="Ni de acuerdo ni en desacuerdo",0.5,AA17="En desacuerdo",0)</f>
        <v>0.5</v>
      </c>
      <c r="BN17" s="8" cm="1">
        <f t="array" ref="BN17">_xlfn.IFS(AB17="De acuerdo",1,AB17="Ni de acuerdo ni en desacuerdo",0.5,AB17="En desacuerdo",0)</f>
        <v>0.5</v>
      </c>
      <c r="BO17" s="8" cm="1">
        <f t="array" ref="BO17">_xlfn.IFS(AC17="De acuerdo",0,AC17="Ni de acuerdo ni en desacuerdo",0.5,AC17="En desacuerdo",1)</f>
        <v>0.5</v>
      </c>
      <c r="BP17" s="8" cm="1">
        <f t="array" ref="BP17">_xlfn.IFS(AD17="De acuerdo",0,AD17="Ni de acuerdo ni en desacuerdo",0.5,AD17="En desacuerdo",1)</f>
        <v>0.5</v>
      </c>
      <c r="BQ17" s="8" cm="1">
        <f t="array" ref="BQ17">_xlfn.IFS(AE17="De acuerdo",1,AE17="Ni de acuerdo ni en desacuerdo",0.5,AE17="En desacuerdo",0)</f>
        <v>0.5</v>
      </c>
      <c r="BR17" s="8" cm="1">
        <f t="array" ref="BR17">_xlfn.IFS(AF17="De acuerdo",1,AF17="Ni de acuerdo ni en desacuerdo",0.5,AF17="En desacuerdo",0)</f>
        <v>0.5</v>
      </c>
      <c r="BS17" s="8" cm="1">
        <f t="array" ref="BS17">_xlfn.IFS(AG17="De acuerdo",0,AG17="Ni de acuerdo ni en desacuerdo",0.5,AG17="En desacuerdo",1)</f>
        <v>0.5</v>
      </c>
      <c r="BT17" s="8" cm="1">
        <f t="array" ref="BT17">_xlfn.IFS(AH17="De acuerdo",0,AH17="Ni de acuerdo ni en desacuerdo",0.5,AH17="En desacuerdo",1)</f>
        <v>0.5</v>
      </c>
      <c r="BU17" s="8" cm="1">
        <f t="array" ref="BU17">_xlfn.IFS(AI17="De acuerdo",0,AI17="Ni de acuerdo ni en desacuerdo",0.5,AI17="En desacuerdo",1)</f>
        <v>0.5</v>
      </c>
      <c r="BV17" s="8" cm="1">
        <f t="array" ref="BV17">_xlfn.IFS(AJ17="De acuerdo",1,AJ17="Ni de acuerdo ni en desacuerdo",0.5,AJ17="En desacuerdo",0)</f>
        <v>1</v>
      </c>
      <c r="BW17" s="8" cm="1">
        <f t="array" ref="BW17">_xlfn.IFS(AK17="De acuerdo",0,AK17="Ni de acuerdo ni en desacuerdo",0.5,AK17="En desacuerdo",1)</f>
        <v>1</v>
      </c>
    </row>
  </sheetData>
  <pageMargins left="0.7" right="0.7" top="0.75" bottom="0.75" header="0.3" footer="0.3"/>
  <ignoredErrors>
    <ignoredError sqref="BE14:BF14 BH9 BG14:BK14 BW13:BW14 BM13:BU14" evalError="1"/>
    <ignoredError sqref="BV13:BV14 BL13:BL14" evalError="1" formula="1"/>
    <ignoredError sqref="AY2:AY4 AY7 AY10:AY15 AY17 BV2:BV12 BL2:BL12 BV15:BV17 BL15:BL17"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10818-4132-F041-9EB2-3458378F8659}">
  <sheetPr codeName="Hoja36"/>
  <dimension ref="A1:SS226"/>
  <sheetViews>
    <sheetView workbookViewId="0">
      <selection sqref="A1:BW1"/>
    </sheetView>
  </sheetViews>
  <sheetFormatPr baseColWidth="10" defaultColWidth="0" defaultRowHeight="16" x14ac:dyDescent="0.2"/>
  <cols>
    <col min="1" max="1" width="24.1640625" style="33" bestFit="1" customWidth="1"/>
    <col min="2" max="2" width="18.5" style="33" bestFit="1" customWidth="1"/>
    <col min="3" max="3" width="8.1640625" style="33" customWidth="1"/>
    <col min="4" max="4" width="10.5" style="33" customWidth="1"/>
    <col min="5" max="5" width="7.33203125" style="33" customWidth="1"/>
    <col min="6" max="6" width="4.6640625" style="33" customWidth="1"/>
    <col min="7" max="7" width="12.1640625" style="33" bestFit="1" customWidth="1"/>
    <col min="8" max="8" width="24.1640625" style="33" bestFit="1" customWidth="1"/>
    <col min="9" max="9" width="18.5" style="33" bestFit="1" customWidth="1"/>
    <col min="10" max="10" width="6.5" style="33" customWidth="1"/>
    <col min="11" max="11" width="8.6640625" style="33" customWidth="1"/>
    <col min="12" max="12" width="10.6640625" style="33" customWidth="1"/>
    <col min="13" max="13" width="6.1640625" style="33" customWidth="1"/>
    <col min="14" max="14" width="12.1640625" style="33" bestFit="1" customWidth="1"/>
    <col min="15" max="15" width="24.1640625" style="33" bestFit="1" customWidth="1"/>
    <col min="16" max="16" width="17.33203125" style="33" bestFit="1" customWidth="1"/>
    <col min="17" max="17" width="3" style="33" bestFit="1" customWidth="1"/>
    <col min="18" max="18" width="3.5" style="33" bestFit="1" customWidth="1"/>
    <col min="19" max="19" width="3.33203125" style="33" bestFit="1" customWidth="1"/>
    <col min="20" max="21" width="4.1640625" style="33" bestFit="1" customWidth="1"/>
    <col min="22" max="22" width="21" style="33" customWidth="1"/>
    <col min="23" max="23" width="12.1640625" style="33" bestFit="1" customWidth="1"/>
    <col min="24" max="24" width="24.1640625" style="33" bestFit="1" customWidth="1"/>
    <col min="25" max="25" width="18.5" style="33" bestFit="1" customWidth="1"/>
    <col min="26" max="26" width="9" style="33" customWidth="1"/>
    <col min="27" max="27" width="13.33203125" style="33" customWidth="1"/>
    <col min="28" max="28" width="11" style="33" customWidth="1"/>
    <col min="29" max="29" width="12.1640625" style="33" bestFit="1" customWidth="1"/>
    <col min="30" max="30" width="24.1640625" style="33" bestFit="1" customWidth="1"/>
    <col min="31" max="31" width="11.1640625" style="33" bestFit="1" customWidth="1"/>
    <col min="32" max="32" width="8.5" style="33" customWidth="1"/>
    <col min="33" max="33" width="12" style="33" customWidth="1"/>
    <col min="34" max="34" width="16" style="33" customWidth="1"/>
    <col min="35" max="35" width="12.1640625" style="33" bestFit="1" customWidth="1"/>
    <col min="36" max="36" width="24.1640625" style="33" bestFit="1" customWidth="1"/>
    <col min="37" max="37" width="11.1640625" style="33" bestFit="1" customWidth="1"/>
    <col min="38" max="38" width="5.5" style="33" customWidth="1"/>
    <col min="39" max="39" width="6.33203125" style="33" customWidth="1"/>
    <col min="40" max="40" width="7" style="33" customWidth="1"/>
    <col min="41" max="41" width="10.33203125" style="33" customWidth="1"/>
    <col min="42" max="42" width="12.33203125" style="33" customWidth="1"/>
    <col min="43" max="43" width="9" style="33" customWidth="1"/>
    <col min="44" max="44" width="12.1640625" style="33" bestFit="1" customWidth="1"/>
    <col min="45" max="45" width="24.1640625" style="33" bestFit="1" customWidth="1"/>
    <col min="46" max="46" width="18.5" style="33" bestFit="1" customWidth="1"/>
    <col min="47" max="47" width="12.33203125" style="33" customWidth="1"/>
    <col min="48" max="48" width="13" style="33" customWidth="1"/>
    <col min="49" max="49" width="13.33203125" style="33" customWidth="1"/>
    <col min="50" max="50" width="12.1640625" style="33" bestFit="1" customWidth="1"/>
    <col min="51" max="51" width="24.1640625" style="33" bestFit="1" customWidth="1"/>
    <col min="52" max="52" width="14.1640625" style="33" bestFit="1" customWidth="1"/>
    <col min="53" max="53" width="9.83203125" style="33" customWidth="1"/>
    <col min="54" max="54" width="12.1640625" style="33" customWidth="1"/>
    <col min="55" max="55" width="11.83203125" style="33" customWidth="1"/>
    <col min="56" max="56" width="12.1640625" style="33" bestFit="1" customWidth="1"/>
    <col min="57" max="57" width="24.1640625" style="33" bestFit="1" customWidth="1"/>
    <col min="58" max="58" width="13.1640625" style="33" bestFit="1" customWidth="1"/>
    <col min="59" max="59" width="6.5" style="33" customWidth="1"/>
    <col min="60" max="60" width="9.1640625" style="33" customWidth="1"/>
    <col min="61" max="61" width="8" style="33" customWidth="1"/>
    <col min="62" max="62" width="8.6640625" style="33" customWidth="1"/>
    <col min="63" max="63" width="7.6640625" style="33" customWidth="1"/>
    <col min="64" max="64" width="4.83203125" style="33" customWidth="1"/>
    <col min="65" max="65" width="12.1640625" style="33" bestFit="1" customWidth="1"/>
    <col min="66" max="66" width="24.1640625" style="33" bestFit="1" customWidth="1"/>
    <col min="67" max="67" width="18.5" style="33" bestFit="1" customWidth="1"/>
    <col min="68" max="68" width="9.5" style="33" customWidth="1"/>
    <col min="69" max="69" width="14.83203125" style="33" customWidth="1"/>
    <col min="70" max="70" width="10.6640625" style="33" customWidth="1"/>
    <col min="71" max="71" width="17.6640625" style="33" bestFit="1" customWidth="1"/>
    <col min="72" max="72" width="24.5" style="33" bestFit="1" customWidth="1"/>
    <col min="73" max="73" width="18.5" style="33" bestFit="1" customWidth="1"/>
    <col min="74" max="74" width="9.5" style="33" bestFit="1" customWidth="1"/>
    <col min="75" max="75" width="12.1640625" style="33" bestFit="1" customWidth="1"/>
    <col min="76" max="76" width="10.83203125" style="33" customWidth="1"/>
    <col min="77" max="77" width="24.1640625" style="33" bestFit="1" customWidth="1"/>
    <col min="78" max="78" width="18.5" style="33" bestFit="1" customWidth="1"/>
    <col min="79" max="79" width="2.1640625" style="33" bestFit="1" customWidth="1"/>
    <col min="80" max="80" width="2.33203125" style="33" bestFit="1" customWidth="1"/>
    <col min="81" max="81" width="4" style="33" bestFit="1" customWidth="1"/>
    <col min="82" max="82" width="4.1640625" style="33" bestFit="1" customWidth="1"/>
    <col min="83" max="83" width="3.5" style="33" bestFit="1" customWidth="1"/>
    <col min="84" max="84" width="3.33203125" style="33" bestFit="1" customWidth="1"/>
    <col min="85" max="85" width="3.5" style="33" bestFit="1" customWidth="1"/>
    <col min="86" max="91" width="3.5" style="33" customWidth="1"/>
    <col min="92" max="92" width="3.5" style="33" bestFit="1" customWidth="1"/>
    <col min="93" max="93" width="12.1640625" style="33" bestFit="1" customWidth="1"/>
    <col min="94" max="94" width="24.1640625" style="33" bestFit="1" customWidth="1"/>
    <col min="95" max="95" width="18.5" style="33" bestFit="1" customWidth="1"/>
    <col min="96" max="96" width="2.1640625" style="33" bestFit="1" customWidth="1"/>
    <col min="97" max="97" width="3.5" style="33" bestFit="1" customWidth="1"/>
    <col min="98" max="98" width="3.6640625" style="33" bestFit="1" customWidth="1"/>
    <col min="99" max="101" width="3.33203125" style="33" customWidth="1"/>
    <col min="102" max="102" width="2.83203125" style="33" bestFit="1" customWidth="1"/>
    <col min="103" max="103" width="3.1640625" style="33" bestFit="1" customWidth="1"/>
    <col min="104" max="105" width="3.6640625" style="33" bestFit="1" customWidth="1"/>
    <col min="106" max="106" width="3.5" style="33" bestFit="1" customWidth="1"/>
    <col min="107" max="107" width="3.33203125" style="33" customWidth="1"/>
    <col min="108" max="109" width="3.5" style="33" bestFit="1" customWidth="1"/>
    <col min="110" max="110" width="12.1640625" style="33" bestFit="1" customWidth="1"/>
    <col min="111" max="111" width="24.1640625" style="33" bestFit="1" customWidth="1"/>
    <col min="112" max="112" width="11.1640625" style="33" bestFit="1" customWidth="1"/>
    <col min="113" max="113" width="4.83203125" style="33" customWidth="1"/>
    <col min="114" max="114" width="3.83203125" style="33" customWidth="1"/>
    <col min="115" max="115" width="3.6640625" style="33" customWidth="1"/>
    <col min="116" max="116" width="4.5" style="33" customWidth="1"/>
    <col min="117" max="117" width="3.83203125" style="33" customWidth="1"/>
    <col min="118" max="118" width="3.5" style="33" bestFit="1" customWidth="1"/>
    <col min="119" max="119" width="3.33203125" style="33" bestFit="1" customWidth="1"/>
    <col min="120" max="130" width="3.33203125" style="33" customWidth="1"/>
    <col min="131" max="131" width="12.1640625" style="33" bestFit="1" customWidth="1"/>
    <col min="132" max="132" width="24.1640625" style="33" bestFit="1" customWidth="1"/>
    <col min="133" max="133" width="14.1640625" style="33" bestFit="1" customWidth="1"/>
    <col min="134" max="134" width="3.5" style="33" bestFit="1" customWidth="1"/>
    <col min="135" max="137" width="3.5" style="33" customWidth="1"/>
    <col min="138" max="138" width="3.33203125" style="33" bestFit="1" customWidth="1"/>
    <col min="139" max="150" width="3.33203125" style="33" customWidth="1"/>
    <col min="151" max="151" width="3.5" style="33" bestFit="1" customWidth="1"/>
    <col min="152" max="152" width="12.1640625" style="33" bestFit="1" customWidth="1"/>
    <col min="153" max="153" width="10.83203125" style="33" customWidth="1"/>
    <col min="154" max="154" width="24.1640625" style="33" bestFit="1" customWidth="1"/>
    <col min="155" max="155" width="17.33203125" style="33" bestFit="1" customWidth="1"/>
    <col min="156" max="156" width="3" style="33" bestFit="1" customWidth="1"/>
    <col min="157" max="157" width="3.5" style="33" bestFit="1" customWidth="1"/>
    <col min="158" max="158" width="3.33203125" style="33" bestFit="1" customWidth="1"/>
    <col min="159" max="160" width="4.1640625" style="33" bestFit="1" customWidth="1"/>
    <col min="161" max="161" width="15.83203125" style="33" customWidth="1"/>
    <col min="162" max="162" width="12.1640625" style="33" bestFit="1" customWidth="1"/>
    <col min="163" max="163" width="24.1640625" style="33" bestFit="1" customWidth="1"/>
    <col min="164" max="164" width="18.5" style="33" bestFit="1" customWidth="1"/>
    <col min="165" max="165" width="3.6640625" style="33" bestFit="1" customWidth="1"/>
    <col min="166" max="167" width="3.33203125" style="33" bestFit="1" customWidth="1"/>
    <col min="168" max="168" width="4.1640625" style="33" customWidth="1"/>
    <col min="169" max="169" width="17.33203125" style="33" customWidth="1"/>
    <col min="170" max="170" width="12.1640625" style="33" bestFit="1" customWidth="1"/>
    <col min="171" max="171" width="24.1640625" style="33" bestFit="1" customWidth="1"/>
    <col min="172" max="172" width="11.1640625" style="33" bestFit="1" customWidth="1"/>
    <col min="173" max="173" width="3" style="33" bestFit="1" customWidth="1"/>
    <col min="174" max="174" width="3.5" style="33" bestFit="1" customWidth="1"/>
    <col min="175" max="175" width="3.33203125" style="33" bestFit="1" customWidth="1"/>
    <col min="176" max="176" width="3.5" style="33" bestFit="1" customWidth="1"/>
    <col min="177" max="177" width="4.1640625" style="33" bestFit="1" customWidth="1"/>
    <col min="178" max="178" width="25.83203125" style="33" customWidth="1"/>
    <col min="179" max="179" width="12.1640625" style="33" bestFit="1" customWidth="1"/>
    <col min="180" max="180" width="24.1640625" style="33" bestFit="1" customWidth="1"/>
    <col min="181" max="181" width="18.5" style="33" bestFit="1" customWidth="1"/>
    <col min="182" max="182" width="3.6640625" style="33" bestFit="1" customWidth="1"/>
    <col min="183" max="183" width="3.33203125" style="33" bestFit="1" customWidth="1"/>
    <col min="184" max="184" width="4.1640625" style="33" bestFit="1" customWidth="1"/>
    <col min="185" max="185" width="4.1640625" style="33" customWidth="1"/>
    <col min="186" max="186" width="22.6640625" style="33" customWidth="1"/>
    <col min="187" max="187" width="12.1640625" style="33" bestFit="1" customWidth="1"/>
    <col min="188" max="188" width="24.1640625" style="33" bestFit="1" customWidth="1"/>
    <col min="189" max="189" width="10.83203125" style="33" customWidth="1"/>
    <col min="190" max="190" width="3" style="33" bestFit="1" customWidth="1"/>
    <col min="191" max="191" width="3.5" style="33" bestFit="1" customWidth="1"/>
    <col min="192" max="192" width="3.33203125" style="33" bestFit="1" customWidth="1"/>
    <col min="193" max="194" width="4.1640625" style="33" bestFit="1" customWidth="1"/>
    <col min="195" max="195" width="21.6640625" style="33" customWidth="1"/>
    <col min="196" max="196" width="12.1640625" style="33" bestFit="1" customWidth="1"/>
    <col min="197" max="197" width="24.1640625" style="33" bestFit="1" customWidth="1"/>
    <col min="198" max="198" width="10.83203125" style="33" customWidth="1"/>
    <col min="199" max="199" width="3.6640625" style="33" bestFit="1" customWidth="1"/>
    <col min="200" max="201" width="3.33203125" style="33" bestFit="1" customWidth="1"/>
    <col min="202" max="202" width="3.6640625" style="33" bestFit="1" customWidth="1"/>
    <col min="203" max="203" width="20" style="33" customWidth="1"/>
    <col min="204" max="204" width="17.6640625" style="33" bestFit="1" customWidth="1"/>
    <col min="205" max="205" width="24.5" style="33" bestFit="1" customWidth="1"/>
    <col min="206" max="206" width="18.5" style="33" bestFit="1" customWidth="1"/>
    <col min="207" max="207" width="3.33203125" style="33" bestFit="1" customWidth="1"/>
    <col min="208" max="208" width="3.5" style="33" bestFit="1" customWidth="1"/>
    <col min="209" max="210" width="3.33203125" style="33" bestFit="1" customWidth="1"/>
    <col min="211" max="211" width="3.5" style="33" bestFit="1" customWidth="1"/>
    <col min="212" max="212" width="12.1640625" style="33" bestFit="1" customWidth="1"/>
    <col min="213" max="213" width="10.83203125" style="33" customWidth="1"/>
    <col min="214" max="214" width="25.83203125" style="33" bestFit="1" customWidth="1"/>
    <col min="215" max="215" width="17.33203125" style="33" bestFit="1" customWidth="1"/>
    <col min="216" max="216" width="5.1640625" style="33" customWidth="1"/>
    <col min="217" max="217" width="3.5" style="33" bestFit="1" customWidth="1"/>
    <col min="218" max="218" width="3.33203125" style="33" bestFit="1" customWidth="1"/>
    <col min="219" max="219" width="5.5" style="33" customWidth="1"/>
    <col min="220" max="220" width="4.33203125" style="33" customWidth="1"/>
    <col min="221" max="221" width="7.33203125" style="33" customWidth="1"/>
    <col min="222" max="222" width="7.6640625" style="33" customWidth="1"/>
    <col min="223" max="223" width="12.1640625" style="33" bestFit="1" customWidth="1"/>
    <col min="224" max="224" width="24.1640625" style="33" bestFit="1" customWidth="1"/>
    <col min="225" max="225" width="18.5" style="33" bestFit="1" customWidth="1"/>
    <col min="226" max="226" width="17.5" style="33" customWidth="1"/>
    <col min="227" max="227" width="12" style="33" customWidth="1"/>
    <col min="228" max="228" width="12.1640625" style="33" bestFit="1" customWidth="1"/>
    <col min="229" max="229" width="24.1640625" style="33" bestFit="1" customWidth="1"/>
    <col min="230" max="230" width="11.1640625" style="33" bestFit="1" customWidth="1"/>
    <col min="231" max="231" width="3" style="33" bestFit="1" customWidth="1"/>
    <col min="232" max="232" width="3" style="33" customWidth="1"/>
    <col min="233" max="233" width="3.5" style="33" bestFit="1" customWidth="1"/>
    <col min="234" max="234" width="3.33203125" style="33" bestFit="1" customWidth="1"/>
    <col min="235" max="235" width="3.5" style="33" bestFit="1" customWidth="1"/>
    <col min="236" max="236" width="4.1640625" style="33" bestFit="1" customWidth="1"/>
    <col min="237" max="237" width="20.83203125" style="33" customWidth="1"/>
    <col min="238" max="238" width="12.1640625" style="33" bestFit="1" customWidth="1"/>
    <col min="239" max="239" width="24.1640625" style="33" bestFit="1" customWidth="1"/>
    <col min="240" max="240" width="18.5" style="33" bestFit="1" customWidth="1"/>
    <col min="241" max="241" width="12.83203125" style="33" customWidth="1"/>
    <col min="242" max="242" width="26.83203125" style="33" customWidth="1"/>
    <col min="243" max="243" width="12.1640625" style="33" bestFit="1" customWidth="1"/>
    <col min="244" max="244" width="24.1640625" style="33" bestFit="1" customWidth="1"/>
    <col min="245" max="245" width="10.83203125" style="33" customWidth="1"/>
    <col min="246" max="246" width="3" style="33" bestFit="1" customWidth="1"/>
    <col min="247" max="247" width="3.5" style="33" bestFit="1" customWidth="1"/>
    <col min="248" max="248" width="3.5" style="33" customWidth="1"/>
    <col min="249" max="249" width="3.33203125" style="33" bestFit="1" customWidth="1"/>
    <col min="250" max="251" width="4.1640625" style="33" bestFit="1" customWidth="1"/>
    <col min="252" max="252" width="16.33203125" style="33" customWidth="1"/>
    <col min="253" max="253" width="12.1640625" style="33" bestFit="1" customWidth="1"/>
    <col min="254" max="254" width="24.1640625" style="33" bestFit="1" customWidth="1"/>
    <col min="255" max="255" width="18.5" style="33" bestFit="1" customWidth="1"/>
    <col min="256" max="256" width="13.5" style="33" customWidth="1"/>
    <col min="257" max="257" width="20.33203125" style="33" customWidth="1"/>
    <col min="258" max="258" width="12.1640625" style="33" bestFit="1" customWidth="1"/>
    <col min="259" max="259" width="24.5" style="33" bestFit="1" customWidth="1"/>
    <col min="260" max="260" width="18.5" style="33" bestFit="1" customWidth="1"/>
    <col min="261" max="262" width="4.1640625" style="33" bestFit="1" customWidth="1"/>
    <col min="263" max="263" width="3.33203125" style="33" bestFit="1" customWidth="1"/>
    <col min="264" max="264" width="3.6640625" style="33" bestFit="1" customWidth="1"/>
    <col min="265" max="265" width="2.83203125" style="33" bestFit="1" customWidth="1"/>
    <col min="266" max="266" width="12.1640625" style="33" bestFit="1" customWidth="1"/>
    <col min="267" max="267" width="10.83203125" style="33" customWidth="1"/>
    <col min="268" max="268" width="25.83203125" style="33" bestFit="1" customWidth="1"/>
    <col min="269" max="269" width="18.5" style="33" bestFit="1" customWidth="1"/>
    <col min="270" max="270" width="28.33203125" style="33" bestFit="1" customWidth="1"/>
    <col min="271" max="271" width="12.1640625" style="33" bestFit="1" customWidth="1"/>
    <col min="272" max="272" width="25.83203125" style="33" bestFit="1" customWidth="1"/>
    <col min="273" max="273" width="18.5" style="33" bestFit="1" customWidth="1"/>
    <col min="274" max="274" width="23.1640625" style="33" bestFit="1" customWidth="1"/>
    <col min="275" max="275" width="12.1640625" style="33" bestFit="1" customWidth="1"/>
    <col min="276" max="276" width="24.1640625" style="33" bestFit="1" customWidth="1"/>
    <col min="277" max="277" width="17.33203125" style="33" bestFit="1" customWidth="1"/>
    <col min="278" max="278" width="3" style="33" bestFit="1" customWidth="1"/>
    <col min="279" max="280" width="3" style="33" customWidth="1"/>
    <col min="281" max="282" width="3.6640625" style="33" bestFit="1" customWidth="1"/>
    <col min="283" max="283" width="3" style="33" customWidth="1"/>
    <col min="284" max="284" width="3.6640625" style="33" bestFit="1" customWidth="1"/>
    <col min="285" max="285" width="3.5" style="33" bestFit="1" customWidth="1"/>
    <col min="286" max="289" width="3.5" style="33" customWidth="1"/>
    <col min="290" max="290" width="4.1640625" style="33" bestFit="1" customWidth="1"/>
    <col min="291" max="298" width="3.5" style="33" customWidth="1"/>
    <col min="299" max="299" width="3.33203125" style="33" bestFit="1" customWidth="1"/>
    <col min="300" max="300" width="4.1640625" style="33" bestFit="1" customWidth="1"/>
    <col min="301" max="301" width="4.1640625" style="33" customWidth="1"/>
    <col min="302" max="303" width="4.1640625" style="33" bestFit="1" customWidth="1"/>
    <col min="304" max="304" width="12.1640625" style="33" bestFit="1" customWidth="1"/>
    <col min="305" max="305" width="24.1640625" style="33" bestFit="1" customWidth="1"/>
    <col min="306" max="306" width="18.5" style="33" bestFit="1" customWidth="1"/>
    <col min="307" max="307" width="2.5" style="33" bestFit="1" customWidth="1"/>
    <col min="308" max="308" width="2.33203125" style="33" bestFit="1" customWidth="1"/>
    <col min="309" max="309" width="3.33203125" style="33" bestFit="1" customWidth="1"/>
    <col min="310" max="311" width="3.6640625" style="33" bestFit="1" customWidth="1"/>
    <col min="312" max="312" width="2.83203125" style="33" bestFit="1" customWidth="1"/>
    <col min="313" max="313" width="3" style="33" bestFit="1" customWidth="1"/>
    <col min="314" max="314" width="3.5" style="33" bestFit="1" customWidth="1"/>
    <col min="315" max="315" width="3.1640625" style="33" bestFit="1" customWidth="1"/>
    <col min="316" max="316" width="4" style="33" bestFit="1" customWidth="1"/>
    <col min="317" max="318" width="3.6640625" style="33" bestFit="1" customWidth="1"/>
    <col min="319" max="319" width="2.83203125" style="33" bestFit="1" customWidth="1"/>
    <col min="320" max="320" width="3" style="33" bestFit="1" customWidth="1"/>
    <col min="321" max="321" width="3.5" style="33" bestFit="1" customWidth="1"/>
    <col min="322" max="322" width="3.1640625" style="33" bestFit="1" customWidth="1"/>
    <col min="323" max="323" width="4" style="33" bestFit="1" customWidth="1"/>
    <col min="324" max="325" width="3.6640625" style="33" bestFit="1" customWidth="1"/>
    <col min="326" max="326" width="3.33203125" style="33" bestFit="1" customWidth="1"/>
    <col min="327" max="327" width="3.6640625" style="33" bestFit="1" customWidth="1"/>
    <col min="328" max="328" width="3.5" style="33" bestFit="1" customWidth="1"/>
    <col min="329" max="330" width="3.33203125" style="33" bestFit="1" customWidth="1"/>
    <col min="331" max="331" width="4.1640625" style="33" bestFit="1" customWidth="1"/>
    <col min="332" max="332" width="12.1640625" style="33" bestFit="1" customWidth="1"/>
    <col min="333" max="333" width="24.1640625" style="33" bestFit="1" customWidth="1"/>
    <col min="334" max="334" width="11.1640625" style="33" bestFit="1" customWidth="1"/>
    <col min="335" max="335" width="38.83203125" style="33" customWidth="1"/>
    <col min="336" max="336" width="12.1640625" style="33" bestFit="1" customWidth="1"/>
    <col min="337" max="337" width="24.1640625" style="33" bestFit="1" customWidth="1"/>
    <col min="338" max="338" width="11.1640625" style="33" bestFit="1" customWidth="1"/>
    <col min="339" max="339" width="3" style="33" bestFit="1" customWidth="1"/>
    <col min="340" max="358" width="3" style="33" customWidth="1"/>
    <col min="359" max="359" width="3.5" style="33" bestFit="1" customWidth="1"/>
    <col min="360" max="360" width="3.33203125" style="33" bestFit="1" customWidth="1"/>
    <col min="361" max="361" width="3.5" style="33" bestFit="1" customWidth="1"/>
    <col min="362" max="362" width="3.5" style="33" customWidth="1"/>
    <col min="363" max="364" width="4.1640625" style="33" bestFit="1" customWidth="1"/>
    <col min="365" max="365" width="12.1640625" style="33" bestFit="1" customWidth="1"/>
    <col min="366" max="366" width="24.1640625" style="33" bestFit="1" customWidth="1"/>
    <col min="367" max="367" width="18.5" style="33" bestFit="1" customWidth="1"/>
    <col min="368" max="368" width="2.5" style="33" bestFit="1" customWidth="1"/>
    <col min="369" max="369" width="2.33203125" style="33" bestFit="1" customWidth="1"/>
    <col min="370" max="370" width="3.33203125" style="33" bestFit="1" customWidth="1"/>
    <col min="371" max="372" width="3.6640625" style="33" bestFit="1" customWidth="1"/>
    <col min="373" max="373" width="2.83203125" style="33" bestFit="1" customWidth="1"/>
    <col min="374" max="374" width="3" style="33" bestFit="1" customWidth="1"/>
    <col min="375" max="375" width="3.5" style="33" bestFit="1" customWidth="1"/>
    <col min="376" max="376" width="3.1640625" style="33" bestFit="1" customWidth="1"/>
    <col min="377" max="377" width="4" style="33" bestFit="1" customWidth="1"/>
    <col min="378" max="379" width="3.6640625" style="33" bestFit="1" customWidth="1"/>
    <col min="380" max="380" width="2.83203125" style="33" bestFit="1" customWidth="1"/>
    <col min="381" max="381" width="3" style="33" bestFit="1" customWidth="1"/>
    <col min="382" max="382" width="3.5" style="33" bestFit="1" customWidth="1"/>
    <col min="383" max="383" width="3.1640625" style="33" bestFit="1" customWidth="1"/>
    <col min="384" max="384" width="4" style="33" bestFit="1" customWidth="1"/>
    <col min="385" max="386" width="3.6640625" style="33" bestFit="1" customWidth="1"/>
    <col min="387" max="387" width="3.33203125" style="33" bestFit="1" customWidth="1"/>
    <col min="388" max="388" width="3.6640625" style="33" bestFit="1" customWidth="1"/>
    <col min="389" max="389" width="3.5" style="33" bestFit="1" customWidth="1"/>
    <col min="390" max="391" width="3.33203125" style="33" bestFit="1" customWidth="1"/>
    <col min="392" max="392" width="3.6640625" style="33" bestFit="1" customWidth="1"/>
    <col min="393" max="393" width="12.1640625" style="33" bestFit="1" customWidth="1"/>
    <col min="394" max="394" width="24.1640625" style="33" bestFit="1" customWidth="1"/>
    <col min="395" max="395" width="14.1640625" style="33" bestFit="1" customWidth="1"/>
    <col min="396" max="396" width="33.1640625" style="33" customWidth="1"/>
    <col min="397" max="397" width="12.1640625" style="33" bestFit="1" customWidth="1"/>
    <col min="398" max="398" width="24.1640625" style="33" bestFit="1" customWidth="1"/>
    <col min="399" max="399" width="10.83203125" style="33" customWidth="1"/>
    <col min="400" max="400" width="3" style="33" bestFit="1" customWidth="1"/>
    <col min="401" max="425" width="3" style="33" customWidth="1"/>
    <col min="426" max="426" width="12.1640625" style="33" bestFit="1" customWidth="1"/>
    <col min="427" max="427" width="24.1640625" style="33" bestFit="1" customWidth="1"/>
    <col min="428" max="428" width="10.83203125" style="33" customWidth="1"/>
    <col min="429" max="429" width="2.5" style="33" bestFit="1" customWidth="1"/>
    <col min="430" max="430" width="2.33203125" style="33" bestFit="1" customWidth="1"/>
    <col min="431" max="431" width="3.33203125" style="33" bestFit="1" customWidth="1"/>
    <col min="432" max="433" width="3.6640625" style="33" bestFit="1" customWidth="1"/>
    <col min="434" max="434" width="2.83203125" style="33" bestFit="1" customWidth="1"/>
    <col min="435" max="435" width="3" style="33" bestFit="1" customWidth="1"/>
    <col min="436" max="436" width="3.5" style="33" bestFit="1" customWidth="1"/>
    <col min="437" max="437" width="3.1640625" style="33" bestFit="1" customWidth="1"/>
    <col min="438" max="438" width="4" style="33" bestFit="1" customWidth="1"/>
    <col min="439" max="440" width="3.6640625" style="33" bestFit="1" customWidth="1"/>
    <col min="441" max="441" width="2.83203125" style="33" bestFit="1" customWidth="1"/>
    <col min="442" max="442" width="3" style="33" bestFit="1" customWidth="1"/>
    <col min="443" max="443" width="3.5" style="33" bestFit="1" customWidth="1"/>
    <col min="444" max="444" width="3.1640625" style="33" bestFit="1" customWidth="1"/>
    <col min="445" max="445" width="4" style="33" bestFit="1" customWidth="1"/>
    <col min="446" max="447" width="3.6640625" style="33" bestFit="1" customWidth="1"/>
    <col min="448" max="448" width="3.33203125" style="33" bestFit="1" customWidth="1"/>
    <col min="449" max="449" width="3.6640625" style="33" bestFit="1" customWidth="1"/>
    <col min="450" max="450" width="3.5" style="33" bestFit="1" customWidth="1"/>
    <col min="451" max="452" width="3.33203125" style="33" bestFit="1" customWidth="1"/>
    <col min="453" max="453" width="3.6640625" style="33" bestFit="1" customWidth="1"/>
    <col min="454" max="454" width="17.6640625" style="33" bestFit="1" customWidth="1"/>
    <col min="455" max="455" width="24.5" style="33" bestFit="1" customWidth="1"/>
    <col min="456" max="456" width="18.5" style="33" bestFit="1" customWidth="1"/>
    <col min="457" max="457" width="2.5" style="33" bestFit="1" customWidth="1"/>
    <col min="458" max="458" width="2.33203125" style="33" bestFit="1" customWidth="1"/>
    <col min="459" max="459" width="3.6640625" style="33" bestFit="1" customWidth="1"/>
    <col min="460" max="461" width="3.33203125" style="33" bestFit="1" customWidth="1"/>
    <col min="462" max="463" width="3.6640625" style="33" bestFit="1" customWidth="1"/>
    <col min="464" max="464" width="2.83203125" style="33" bestFit="1" customWidth="1"/>
    <col min="465" max="465" width="3.5" style="33" bestFit="1" customWidth="1"/>
    <col min="466" max="466" width="3.6640625" style="33" bestFit="1" customWidth="1"/>
    <col min="467" max="467" width="3.5" style="33" bestFit="1" customWidth="1"/>
    <col min="468" max="469" width="3.33203125" style="33" bestFit="1" customWidth="1"/>
    <col min="470" max="470" width="3.6640625" style="33" bestFit="1" customWidth="1"/>
    <col min="471" max="471" width="3.5" style="33" bestFit="1" customWidth="1"/>
    <col min="472" max="472" width="4.1640625" style="33" bestFit="1" customWidth="1"/>
    <col min="473" max="473" width="3.5" style="33" bestFit="1" customWidth="1"/>
    <col min="474" max="477" width="3.33203125" style="33" bestFit="1" customWidth="1"/>
    <col min="478" max="478" width="3.1640625" style="33" bestFit="1" customWidth="1"/>
    <col min="479" max="479" width="3.5" style="33" bestFit="1" customWidth="1"/>
    <col min="480" max="480" width="12.1640625" style="33" bestFit="1" customWidth="1"/>
    <col min="481" max="481" width="10.83203125" style="33" customWidth="1"/>
    <col min="482" max="482" width="24.1640625" style="33" bestFit="1" customWidth="1"/>
    <col min="483" max="483" width="17.33203125" style="33" bestFit="1" customWidth="1"/>
    <col min="484" max="484" width="13.6640625" style="33" customWidth="1"/>
    <col min="485" max="485" width="24.5" style="33" customWidth="1"/>
    <col min="486" max="486" width="12.1640625" style="33" bestFit="1" customWidth="1"/>
    <col min="487" max="487" width="24.1640625" style="33" bestFit="1" customWidth="1"/>
    <col min="488" max="488" width="18.5" style="33" bestFit="1" customWidth="1"/>
    <col min="489" max="489" width="35.6640625" style="33" customWidth="1"/>
    <col min="490" max="490" width="12.1640625" style="33" bestFit="1" customWidth="1"/>
    <col min="491" max="491" width="24.1640625" style="33" bestFit="1" customWidth="1"/>
    <col min="492" max="492" width="11.1640625" style="33" bestFit="1" customWidth="1"/>
    <col min="493" max="493" width="18.33203125" style="33" customWidth="1"/>
    <col min="494" max="494" width="24.83203125" style="33" customWidth="1"/>
    <col min="495" max="495" width="12.1640625" style="33" bestFit="1" customWidth="1"/>
    <col min="496" max="496" width="24.1640625" style="33" bestFit="1" customWidth="1"/>
    <col min="497" max="497" width="18.5" style="33" bestFit="1" customWidth="1"/>
    <col min="498" max="498" width="35.83203125" style="33" customWidth="1"/>
    <col min="499" max="499" width="12.1640625" style="33" bestFit="1" customWidth="1"/>
    <col min="500" max="500" width="24.1640625" style="33" bestFit="1" customWidth="1"/>
    <col min="501" max="501" width="10.83203125" style="33" customWidth="1"/>
    <col min="502" max="502" width="8.1640625" style="33" customWidth="1"/>
    <col min="503" max="503" width="30.1640625" style="33" customWidth="1"/>
    <col min="504" max="504" width="12.1640625" style="33" bestFit="1" customWidth="1"/>
    <col min="505" max="505" width="24.1640625" style="33" bestFit="1" customWidth="1"/>
    <col min="506" max="506" width="18.5" style="33" bestFit="1" customWidth="1"/>
    <col min="507" max="507" width="33.83203125" style="33" bestFit="1" customWidth="1"/>
    <col min="508" max="508" width="17.6640625" style="33" bestFit="1" customWidth="1"/>
    <col min="509" max="509" width="24.5" style="33" bestFit="1" customWidth="1"/>
    <col min="510" max="510" width="18.5" style="33" bestFit="1" customWidth="1"/>
    <col min="511" max="511" width="9.5" style="33" bestFit="1" customWidth="1"/>
    <col min="512" max="512" width="12.1640625" style="33" bestFit="1" customWidth="1"/>
    <col min="513" max="513" width="10.83203125" style="33" customWidth="1"/>
    <col min="514" max="16384" width="10.83203125" style="33" hidden="1"/>
  </cols>
  <sheetData>
    <row r="1" spans="1:512" x14ac:dyDescent="0.2">
      <c r="A1" s="156" t="s">
        <v>2201</v>
      </c>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c r="BY1" s="159" t="s">
        <v>2214</v>
      </c>
      <c r="BZ1" s="159"/>
      <c r="CA1" s="159"/>
      <c r="CB1" s="159"/>
      <c r="CC1" s="159"/>
      <c r="CD1" s="159"/>
      <c r="CE1" s="159"/>
      <c r="CF1" s="159"/>
      <c r="CG1" s="159"/>
      <c r="CH1" s="159"/>
      <c r="CI1" s="159"/>
      <c r="CJ1" s="159"/>
      <c r="CK1" s="159"/>
      <c r="CL1" s="159"/>
      <c r="CM1" s="159"/>
      <c r="CN1" s="159"/>
      <c r="CO1" s="159"/>
      <c r="CP1" s="159"/>
      <c r="CQ1" s="159"/>
      <c r="CR1" s="159"/>
      <c r="CS1" s="159"/>
      <c r="CT1" s="159"/>
      <c r="CU1" s="159"/>
      <c r="CV1" s="159"/>
      <c r="CW1" s="159"/>
      <c r="CX1" s="159"/>
      <c r="CY1" s="159"/>
      <c r="CZ1" s="159"/>
      <c r="DA1" s="159"/>
      <c r="DB1" s="159"/>
      <c r="DC1" s="159"/>
      <c r="DD1" s="159"/>
      <c r="DE1" s="159"/>
      <c r="DF1" s="159"/>
      <c r="DG1" s="159"/>
      <c r="DH1" s="159"/>
      <c r="DI1" s="159"/>
      <c r="DJ1" s="159"/>
      <c r="DK1" s="159"/>
      <c r="DL1" s="159"/>
      <c r="DM1" s="159"/>
      <c r="DN1" s="159"/>
      <c r="DO1" s="159"/>
      <c r="DP1" s="159"/>
      <c r="DQ1" s="159"/>
      <c r="DR1" s="159"/>
      <c r="DS1" s="159"/>
      <c r="DT1" s="159"/>
      <c r="DU1" s="159"/>
      <c r="DV1" s="159"/>
      <c r="DW1" s="159"/>
      <c r="DX1" s="159"/>
      <c r="DY1" s="159"/>
      <c r="DZ1" s="159"/>
      <c r="EA1" s="159"/>
      <c r="EB1" s="159"/>
      <c r="EC1" s="159"/>
      <c r="ED1" s="159"/>
      <c r="EE1" s="159"/>
      <c r="EF1" s="159"/>
      <c r="EG1" s="159"/>
      <c r="EH1" s="159"/>
      <c r="EI1" s="159"/>
      <c r="EJ1" s="159"/>
      <c r="EK1" s="159"/>
      <c r="EL1" s="159"/>
      <c r="EM1" s="159"/>
      <c r="EN1" s="159"/>
      <c r="EO1" s="159"/>
      <c r="EP1" s="159"/>
      <c r="EQ1" s="159"/>
      <c r="ER1" s="159"/>
      <c r="ES1" s="159"/>
      <c r="ET1" s="159"/>
      <c r="EU1" s="159"/>
      <c r="EV1" s="159"/>
      <c r="EW1"/>
      <c r="EX1" s="156" t="s">
        <v>2202</v>
      </c>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c r="HF1" s="156" t="s">
        <v>2203</v>
      </c>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56"/>
      <c r="IX1" s="156"/>
      <c r="IY1" s="156"/>
      <c r="IZ1" s="156"/>
      <c r="JA1" s="156"/>
      <c r="JB1" s="156"/>
      <c r="JC1" s="156"/>
      <c r="JD1" s="156"/>
      <c r="JE1" s="156"/>
      <c r="JF1" s="156"/>
      <c r="JG1"/>
      <c r="JH1" s="148" t="s">
        <v>2204</v>
      </c>
      <c r="JI1" s="148"/>
      <c r="JJ1" s="148"/>
      <c r="JK1" s="148"/>
      <c r="JL1" s="148"/>
      <c r="JM1" s="148"/>
      <c r="JN1" s="148"/>
      <c r="JO1" s="148"/>
      <c r="JP1" s="148"/>
      <c r="JQ1" s="148"/>
      <c r="JR1" s="148"/>
      <c r="JS1" s="148"/>
      <c r="JT1" s="148"/>
      <c r="JU1" s="148"/>
      <c r="JV1" s="148"/>
      <c r="JW1" s="148"/>
      <c r="JX1" s="148"/>
      <c r="JY1" s="148"/>
      <c r="JZ1" s="148"/>
      <c r="KA1" s="148"/>
      <c r="KB1" s="148"/>
      <c r="KC1" s="148"/>
      <c r="KD1" s="148"/>
      <c r="KE1" s="148"/>
      <c r="KF1" s="148"/>
      <c r="KG1" s="148"/>
      <c r="KH1" s="148"/>
      <c r="KI1" s="148"/>
      <c r="KJ1" s="148"/>
      <c r="KK1" s="148"/>
      <c r="KL1" s="148"/>
      <c r="KM1" s="148"/>
      <c r="KN1" s="148"/>
      <c r="KO1" s="148"/>
      <c r="KP1" s="148"/>
      <c r="KQ1" s="148"/>
      <c r="KR1" s="148"/>
      <c r="KS1" s="148"/>
      <c r="KT1" s="148"/>
      <c r="KU1" s="148"/>
      <c r="KV1" s="148"/>
      <c r="KW1" s="148"/>
      <c r="KX1" s="148"/>
      <c r="KY1" s="148"/>
      <c r="KZ1" s="148"/>
      <c r="LA1" s="148"/>
      <c r="LB1" s="148"/>
      <c r="LC1" s="148"/>
      <c r="LD1" s="148"/>
      <c r="LE1" s="148"/>
      <c r="LF1" s="148"/>
      <c r="LG1" s="148"/>
      <c r="LH1" s="148"/>
      <c r="LI1" s="148"/>
      <c r="LJ1" s="148"/>
      <c r="LK1" s="148"/>
      <c r="LL1" s="148"/>
      <c r="LM1" s="148"/>
      <c r="LN1" s="148"/>
      <c r="LO1" s="148"/>
      <c r="LP1" s="148"/>
      <c r="LQ1" s="148"/>
      <c r="LR1" s="148"/>
      <c r="LS1" s="148"/>
      <c r="LT1" s="148"/>
      <c r="LU1" s="148"/>
      <c r="LV1" s="148"/>
      <c r="LW1" s="148"/>
      <c r="LX1" s="148"/>
      <c r="LY1" s="148"/>
      <c r="LZ1" s="148"/>
      <c r="MA1" s="148"/>
      <c r="MB1" s="148"/>
      <c r="MC1" s="148"/>
      <c r="MD1" s="148"/>
      <c r="ME1" s="148"/>
      <c r="MF1" s="148"/>
      <c r="MG1" s="148"/>
      <c r="MH1" s="148"/>
      <c r="MI1" s="148"/>
      <c r="MJ1" s="148"/>
      <c r="MK1" s="148"/>
      <c r="ML1" s="148"/>
      <c r="MM1" s="148"/>
      <c r="MN1" s="148"/>
      <c r="MO1" s="148"/>
      <c r="MP1" s="148"/>
      <c r="MQ1" s="148"/>
      <c r="MR1" s="148"/>
      <c r="MS1" s="148"/>
      <c r="MT1" s="148"/>
      <c r="MU1" s="148"/>
      <c r="MV1" s="148"/>
      <c r="MW1" s="148"/>
      <c r="MX1" s="148"/>
      <c r="MY1" s="148"/>
      <c r="MZ1" s="148"/>
      <c r="NA1" s="148"/>
      <c r="NB1" s="148"/>
      <c r="NC1" s="148"/>
      <c r="ND1" s="148"/>
      <c r="NE1" s="148"/>
      <c r="NF1" s="148"/>
      <c r="NG1" s="148"/>
      <c r="NH1" s="148"/>
      <c r="NI1" s="148"/>
      <c r="NJ1" s="148"/>
      <c r="NK1" s="148"/>
      <c r="NL1" s="148"/>
      <c r="NM1" s="148"/>
      <c r="NN1" s="148"/>
      <c r="NO1" s="148"/>
      <c r="NP1" s="148"/>
      <c r="NQ1" s="148"/>
      <c r="NR1" s="148"/>
      <c r="NS1" s="148"/>
      <c r="NT1" s="148"/>
      <c r="NU1" s="148"/>
      <c r="NV1" s="148"/>
      <c r="NW1" s="148"/>
      <c r="NX1" s="148"/>
      <c r="NY1" s="148"/>
      <c r="NZ1" s="148"/>
      <c r="OA1" s="148"/>
      <c r="OB1" s="148"/>
      <c r="OC1" s="148"/>
      <c r="OD1" s="148"/>
      <c r="OE1" s="148"/>
      <c r="OF1" s="148"/>
      <c r="OG1" s="148"/>
      <c r="OH1" s="148"/>
      <c r="OI1" s="148"/>
      <c r="OJ1" s="148"/>
      <c r="OK1" s="148"/>
      <c r="OL1" s="148"/>
      <c r="OM1" s="148"/>
      <c r="ON1" s="148"/>
      <c r="OO1" s="148"/>
      <c r="OP1" s="148"/>
      <c r="OQ1" s="148"/>
      <c r="OR1" s="148"/>
      <c r="OS1" s="148"/>
      <c r="OT1" s="148"/>
      <c r="OU1" s="148"/>
      <c r="OV1" s="148"/>
      <c r="OW1" s="148"/>
      <c r="OX1" s="148"/>
      <c r="OY1" s="148"/>
      <c r="OZ1" s="148"/>
      <c r="PA1" s="148"/>
      <c r="PB1" s="148"/>
      <c r="PC1" s="148"/>
      <c r="PD1" s="148"/>
      <c r="PE1" s="148"/>
      <c r="PF1" s="148"/>
      <c r="PG1" s="148"/>
      <c r="PH1" s="148"/>
      <c r="PI1" s="148"/>
      <c r="PJ1" s="148"/>
      <c r="PK1" s="148"/>
      <c r="PL1" s="148"/>
      <c r="PM1" s="148"/>
      <c r="PN1" s="148"/>
      <c r="PO1" s="148"/>
      <c r="PP1" s="148"/>
      <c r="PQ1" s="148"/>
      <c r="PR1" s="148"/>
      <c r="PS1" s="148"/>
      <c r="PT1" s="148"/>
      <c r="PU1" s="148"/>
      <c r="PV1" s="148"/>
      <c r="PW1" s="148"/>
      <c r="PX1" s="148"/>
      <c r="PY1" s="148"/>
      <c r="PZ1" s="148"/>
      <c r="QA1" s="148"/>
      <c r="QB1" s="148"/>
      <c r="QC1" s="148"/>
      <c r="QD1" s="148"/>
      <c r="QE1" s="148"/>
      <c r="QF1" s="148"/>
      <c r="QG1" s="148"/>
      <c r="QH1" s="148"/>
      <c r="QI1" s="148"/>
      <c r="QJ1" s="148"/>
      <c r="QK1" s="148"/>
      <c r="QL1" s="148"/>
      <c r="QM1" s="148"/>
      <c r="QN1" s="148"/>
      <c r="QO1" s="148"/>
      <c r="QP1" s="148"/>
      <c r="QQ1" s="148"/>
      <c r="QR1" s="148"/>
      <c r="QS1" s="148"/>
      <c r="QT1" s="148"/>
      <c r="QU1" s="148"/>
      <c r="QV1" s="148"/>
      <c r="QW1" s="148"/>
      <c r="QX1" s="148"/>
      <c r="QY1" s="148"/>
      <c r="QZ1" s="148"/>
      <c r="RA1" s="148"/>
      <c r="RB1" s="148"/>
      <c r="RC1" s="148"/>
      <c r="RD1" s="148"/>
      <c r="RE1" s="148"/>
      <c r="RF1" s="148"/>
      <c r="RG1" s="148"/>
      <c r="RH1" s="148"/>
      <c r="RI1" s="148"/>
      <c r="RJ1" s="148"/>
      <c r="RK1" s="148"/>
      <c r="RL1" s="148"/>
      <c r="RM1"/>
      <c r="RN1" s="148" t="s">
        <v>2205</v>
      </c>
      <c r="RO1" s="148"/>
      <c r="RP1" s="148"/>
      <c r="RQ1" s="148"/>
      <c r="RR1" s="148"/>
      <c r="RS1" s="148"/>
      <c r="RT1" s="148"/>
      <c r="RU1" s="148"/>
      <c r="RV1" s="148"/>
      <c r="RW1" s="148"/>
      <c r="RX1" s="148"/>
      <c r="RY1" s="148"/>
      <c r="RZ1" s="148"/>
      <c r="SA1" s="148"/>
      <c r="SB1" s="148"/>
      <c r="SC1" s="148"/>
      <c r="SD1" s="148"/>
      <c r="SE1" s="148"/>
      <c r="SF1" s="148"/>
      <c r="SG1" s="148"/>
      <c r="SH1" s="148"/>
      <c r="SI1" s="148"/>
      <c r="SJ1" s="148"/>
      <c r="SK1" s="148"/>
      <c r="SL1" s="148"/>
      <c r="SM1" s="148"/>
      <c r="SN1" s="148"/>
      <c r="SO1" s="148"/>
      <c r="SP1" s="148"/>
      <c r="SQ1" s="148"/>
      <c r="SR1" s="148"/>
    </row>
    <row r="2" spans="1:512" ht="17" customHeight="1" x14ac:dyDescent="0.2">
      <c r="A2" s="147" t="s">
        <v>454</v>
      </c>
      <c r="B2" s="147" t="s">
        <v>953</v>
      </c>
      <c r="C2" s="153" t="s">
        <v>2154</v>
      </c>
      <c r="D2" s="153"/>
      <c r="E2" s="153"/>
      <c r="F2" s="153"/>
      <c r="G2" s="149" t="s">
        <v>633</v>
      </c>
      <c r="H2" s="147" t="s">
        <v>454</v>
      </c>
      <c r="I2" s="147" t="s">
        <v>953</v>
      </c>
      <c r="J2" s="153" t="s">
        <v>2156</v>
      </c>
      <c r="K2" s="153"/>
      <c r="L2" s="153"/>
      <c r="M2" s="153"/>
      <c r="N2" s="149" t="s">
        <v>633</v>
      </c>
      <c r="O2" s="147" t="s">
        <v>454</v>
      </c>
      <c r="P2" s="147" t="s">
        <v>953</v>
      </c>
      <c r="Q2" s="153" t="s">
        <v>2155</v>
      </c>
      <c r="R2" s="153"/>
      <c r="S2" s="153"/>
      <c r="T2" s="153"/>
      <c r="U2" s="153"/>
      <c r="V2" s="153"/>
      <c r="W2" s="149" t="s">
        <v>633</v>
      </c>
      <c r="X2" s="147" t="s">
        <v>454</v>
      </c>
      <c r="Y2" s="147" t="s">
        <v>953</v>
      </c>
      <c r="Z2" s="153" t="s">
        <v>2157</v>
      </c>
      <c r="AA2" s="153"/>
      <c r="AB2" s="153"/>
      <c r="AC2" s="149" t="s">
        <v>633</v>
      </c>
      <c r="AD2" s="147" t="s">
        <v>454</v>
      </c>
      <c r="AE2" s="147" t="s">
        <v>953</v>
      </c>
      <c r="AF2" s="153" t="s">
        <v>2158</v>
      </c>
      <c r="AG2" s="153"/>
      <c r="AH2" s="153"/>
      <c r="AI2" s="149" t="s">
        <v>633</v>
      </c>
      <c r="AJ2" s="147" t="s">
        <v>454</v>
      </c>
      <c r="AK2" s="147" t="s">
        <v>953</v>
      </c>
      <c r="AL2" s="153" t="s">
        <v>2159</v>
      </c>
      <c r="AM2" s="153"/>
      <c r="AN2" s="153"/>
      <c r="AO2" s="153"/>
      <c r="AP2" s="153"/>
      <c r="AQ2" s="153"/>
      <c r="AR2" s="149" t="s">
        <v>633</v>
      </c>
      <c r="AS2" s="147" t="s">
        <v>454</v>
      </c>
      <c r="AT2" s="147" t="s">
        <v>953</v>
      </c>
      <c r="AU2" s="153" t="s">
        <v>2160</v>
      </c>
      <c r="AV2" s="153"/>
      <c r="AW2" s="153"/>
      <c r="AX2" s="149" t="s">
        <v>633</v>
      </c>
      <c r="AY2" s="147" t="s">
        <v>454</v>
      </c>
      <c r="AZ2" s="147" t="s">
        <v>953</v>
      </c>
      <c r="BA2" s="153" t="s">
        <v>2161</v>
      </c>
      <c r="BB2" s="153"/>
      <c r="BC2" s="153"/>
      <c r="BD2" s="149" t="s">
        <v>633</v>
      </c>
      <c r="BE2" s="147" t="s">
        <v>454</v>
      </c>
      <c r="BF2" s="147" t="s">
        <v>953</v>
      </c>
      <c r="BG2" s="151" t="s">
        <v>2162</v>
      </c>
      <c r="BH2" s="152"/>
      <c r="BI2" s="152"/>
      <c r="BJ2" s="152"/>
      <c r="BK2" s="152"/>
      <c r="BL2" s="158"/>
      <c r="BM2" s="149" t="s">
        <v>633</v>
      </c>
      <c r="BN2" s="147" t="s">
        <v>454</v>
      </c>
      <c r="BO2" s="147" t="s">
        <v>953</v>
      </c>
      <c r="BP2" s="153" t="s">
        <v>2163</v>
      </c>
      <c r="BQ2" s="157"/>
      <c r="BR2" s="157"/>
      <c r="BS2" s="147" t="s">
        <v>633</v>
      </c>
      <c r="BT2" s="147" t="s">
        <v>454</v>
      </c>
      <c r="BU2" s="147" t="s">
        <v>953</v>
      </c>
      <c r="BV2" s="97" t="s">
        <v>1958</v>
      </c>
      <c r="BW2" s="147" t="s">
        <v>633</v>
      </c>
      <c r="BX2"/>
      <c r="BY2" s="147" t="s">
        <v>454</v>
      </c>
      <c r="BZ2" s="147" t="s">
        <v>953</v>
      </c>
      <c r="CA2" s="153" t="s">
        <v>2154</v>
      </c>
      <c r="CB2" s="153"/>
      <c r="CC2" s="153"/>
      <c r="CD2" s="153"/>
      <c r="CE2" s="153"/>
      <c r="CF2" s="153"/>
      <c r="CG2" s="153"/>
      <c r="CH2" s="153"/>
      <c r="CI2" s="153"/>
      <c r="CJ2" s="153"/>
      <c r="CK2" s="153"/>
      <c r="CL2" s="153"/>
      <c r="CM2" s="153"/>
      <c r="CN2" s="153"/>
      <c r="CO2" s="149" t="s">
        <v>633</v>
      </c>
      <c r="CP2" s="147" t="s">
        <v>454</v>
      </c>
      <c r="CQ2" s="147" t="s">
        <v>953</v>
      </c>
      <c r="CR2" s="153" t="s">
        <v>2156</v>
      </c>
      <c r="CS2" s="153"/>
      <c r="CT2" s="153"/>
      <c r="CU2" s="153"/>
      <c r="CV2" s="153"/>
      <c r="CW2" s="153"/>
      <c r="CX2" s="153"/>
      <c r="CY2" s="153"/>
      <c r="CZ2" s="153"/>
      <c r="DA2" s="153"/>
      <c r="DB2" s="153"/>
      <c r="DC2" s="153"/>
      <c r="DD2" s="153"/>
      <c r="DE2" s="153"/>
      <c r="DF2" s="149" t="s">
        <v>633</v>
      </c>
      <c r="DG2" s="147" t="s">
        <v>454</v>
      </c>
      <c r="DH2" s="147" t="s">
        <v>953</v>
      </c>
      <c r="DI2" s="151" t="s">
        <v>2158</v>
      </c>
      <c r="DJ2" s="154"/>
      <c r="DK2" s="154"/>
      <c r="DL2" s="154"/>
      <c r="DM2" s="154"/>
      <c r="DN2" s="154"/>
      <c r="DO2" s="154"/>
      <c r="DP2" s="154"/>
      <c r="DQ2" s="154"/>
      <c r="DR2" s="154"/>
      <c r="DS2" s="154"/>
      <c r="DT2" s="154"/>
      <c r="DU2" s="154"/>
      <c r="DV2" s="154"/>
      <c r="DW2" s="154"/>
      <c r="DX2" s="154"/>
      <c r="DY2" s="154"/>
      <c r="DZ2" s="154"/>
      <c r="EA2" s="149" t="s">
        <v>633</v>
      </c>
      <c r="EB2" s="147" t="s">
        <v>454</v>
      </c>
      <c r="EC2" s="147" t="s">
        <v>953</v>
      </c>
      <c r="ED2" s="153" t="s">
        <v>2161</v>
      </c>
      <c r="EE2" s="153"/>
      <c r="EF2" s="153"/>
      <c r="EG2" s="153"/>
      <c r="EH2" s="153"/>
      <c r="EI2" s="153"/>
      <c r="EJ2" s="153"/>
      <c r="EK2" s="153"/>
      <c r="EL2" s="153"/>
      <c r="EM2" s="153"/>
      <c r="EN2" s="153"/>
      <c r="EO2" s="153"/>
      <c r="EP2" s="153"/>
      <c r="EQ2" s="153"/>
      <c r="ER2" s="153"/>
      <c r="ES2" s="153"/>
      <c r="ET2" s="153"/>
      <c r="EU2" s="153"/>
      <c r="EV2" s="149" t="s">
        <v>633</v>
      </c>
      <c r="EW2"/>
      <c r="EX2" s="147" t="s">
        <v>454</v>
      </c>
      <c r="EY2" s="147" t="s">
        <v>953</v>
      </c>
      <c r="EZ2" s="153" t="s">
        <v>2155</v>
      </c>
      <c r="FA2" s="153"/>
      <c r="FB2" s="153"/>
      <c r="FC2" s="153"/>
      <c r="FD2" s="153"/>
      <c r="FE2" s="153"/>
      <c r="FF2" s="149" t="s">
        <v>633</v>
      </c>
      <c r="FG2" s="147" t="s">
        <v>454</v>
      </c>
      <c r="FH2" s="147" t="s">
        <v>953</v>
      </c>
      <c r="FI2" s="153" t="s">
        <v>2157</v>
      </c>
      <c r="FJ2" s="153"/>
      <c r="FK2" s="153"/>
      <c r="FL2" s="153"/>
      <c r="FM2" s="153"/>
      <c r="FN2" s="149" t="s">
        <v>633</v>
      </c>
      <c r="FO2" s="147" t="s">
        <v>454</v>
      </c>
      <c r="FP2" s="147" t="s">
        <v>953</v>
      </c>
      <c r="FQ2" s="153" t="s">
        <v>2159</v>
      </c>
      <c r="FR2" s="153"/>
      <c r="FS2" s="153"/>
      <c r="FT2" s="153"/>
      <c r="FU2" s="153"/>
      <c r="FV2" s="153"/>
      <c r="FW2" s="149" t="s">
        <v>633</v>
      </c>
      <c r="FX2" s="147" t="s">
        <v>454</v>
      </c>
      <c r="FY2" s="147" t="s">
        <v>953</v>
      </c>
      <c r="FZ2" s="153" t="s">
        <v>2160</v>
      </c>
      <c r="GA2" s="153"/>
      <c r="GB2" s="153"/>
      <c r="GC2" s="153"/>
      <c r="GD2" s="153"/>
      <c r="GE2" s="149" t="s">
        <v>633</v>
      </c>
      <c r="GF2" s="147" t="s">
        <v>454</v>
      </c>
      <c r="GG2" s="147" t="s">
        <v>953</v>
      </c>
      <c r="GH2" s="151" t="s">
        <v>2162</v>
      </c>
      <c r="GI2" s="152"/>
      <c r="GJ2" s="152"/>
      <c r="GK2" s="152"/>
      <c r="GL2" s="152"/>
      <c r="GM2" s="158"/>
      <c r="GN2" s="149" t="s">
        <v>633</v>
      </c>
      <c r="GO2" s="147" t="s">
        <v>454</v>
      </c>
      <c r="GP2" s="147" t="s">
        <v>953</v>
      </c>
      <c r="GQ2" s="153" t="s">
        <v>2163</v>
      </c>
      <c r="GR2" s="153"/>
      <c r="GS2" s="153"/>
      <c r="GT2" s="157"/>
      <c r="GU2" s="157"/>
      <c r="GV2" s="147" t="s">
        <v>633</v>
      </c>
      <c r="GW2" s="147" t="s">
        <v>454</v>
      </c>
      <c r="GX2" s="147" t="s">
        <v>953</v>
      </c>
      <c r="GY2" s="151" t="s">
        <v>1958</v>
      </c>
      <c r="GZ2" s="154"/>
      <c r="HA2" s="154"/>
      <c r="HB2" s="154"/>
      <c r="HC2" s="155"/>
      <c r="HD2" s="147" t="s">
        <v>633</v>
      </c>
      <c r="HE2"/>
      <c r="HF2" s="147" t="s">
        <v>454</v>
      </c>
      <c r="HG2" s="147" t="s">
        <v>953</v>
      </c>
      <c r="HH2" s="153" t="s">
        <v>2155</v>
      </c>
      <c r="HI2" s="153"/>
      <c r="HJ2" s="153"/>
      <c r="HK2" s="153"/>
      <c r="HL2" s="153"/>
      <c r="HM2" s="153"/>
      <c r="HN2" s="153"/>
      <c r="HO2" s="149" t="s">
        <v>633</v>
      </c>
      <c r="HP2" s="147" t="s">
        <v>454</v>
      </c>
      <c r="HQ2" s="147" t="s">
        <v>953</v>
      </c>
      <c r="HR2" s="151" t="s">
        <v>2157</v>
      </c>
      <c r="HS2" s="155"/>
      <c r="HT2" s="149" t="s">
        <v>633</v>
      </c>
      <c r="HU2" s="147" t="s">
        <v>454</v>
      </c>
      <c r="HV2" s="147" t="s">
        <v>953</v>
      </c>
      <c r="HW2" s="153" t="s">
        <v>2159</v>
      </c>
      <c r="HX2" s="153"/>
      <c r="HY2" s="153"/>
      <c r="HZ2" s="153"/>
      <c r="IA2" s="153"/>
      <c r="IB2" s="153"/>
      <c r="IC2" s="153"/>
      <c r="ID2" s="149" t="s">
        <v>633</v>
      </c>
      <c r="IE2" s="147" t="s">
        <v>454</v>
      </c>
      <c r="IF2" s="147" t="s">
        <v>953</v>
      </c>
      <c r="IG2" s="153" t="s">
        <v>2160</v>
      </c>
      <c r="IH2" s="153"/>
      <c r="II2" s="149" t="s">
        <v>633</v>
      </c>
      <c r="IJ2" s="147" t="s">
        <v>454</v>
      </c>
      <c r="IK2" s="147" t="s">
        <v>953</v>
      </c>
      <c r="IL2" s="151" t="s">
        <v>2162</v>
      </c>
      <c r="IM2" s="152"/>
      <c r="IN2" s="152"/>
      <c r="IO2" s="152"/>
      <c r="IP2" s="152"/>
      <c r="IQ2" s="152"/>
      <c r="IR2" s="158"/>
      <c r="IS2" s="149" t="s">
        <v>633</v>
      </c>
      <c r="IT2" s="147" t="s">
        <v>454</v>
      </c>
      <c r="IU2" s="147" t="s">
        <v>953</v>
      </c>
      <c r="IV2" s="153" t="s">
        <v>2163</v>
      </c>
      <c r="IW2" s="157"/>
      <c r="IX2" s="147" t="s">
        <v>633</v>
      </c>
      <c r="IY2" s="147" t="s">
        <v>454</v>
      </c>
      <c r="IZ2" s="147" t="s">
        <v>953</v>
      </c>
      <c r="JA2" s="151" t="s">
        <v>1958</v>
      </c>
      <c r="JB2" s="154"/>
      <c r="JC2" s="154"/>
      <c r="JD2" s="154"/>
      <c r="JE2" s="155"/>
      <c r="JF2" s="147" t="s">
        <v>633</v>
      </c>
      <c r="JG2"/>
      <c r="JH2" s="147" t="s">
        <v>454</v>
      </c>
      <c r="JI2" s="147" t="s">
        <v>953</v>
      </c>
      <c r="JJ2" s="63" t="s">
        <v>2154</v>
      </c>
      <c r="JK2" s="149" t="s">
        <v>633</v>
      </c>
      <c r="JL2" s="147" t="s">
        <v>454</v>
      </c>
      <c r="JM2" s="147" t="s">
        <v>953</v>
      </c>
      <c r="JN2" s="108" t="s">
        <v>2156</v>
      </c>
      <c r="JO2" s="149" t="s">
        <v>633</v>
      </c>
      <c r="JP2" s="147" t="s">
        <v>454</v>
      </c>
      <c r="JQ2" s="147" t="s">
        <v>953</v>
      </c>
      <c r="JR2" s="153" t="s">
        <v>2155</v>
      </c>
      <c r="JS2" s="153"/>
      <c r="JT2" s="153"/>
      <c r="JU2" s="153"/>
      <c r="JV2" s="153"/>
      <c r="JW2" s="153"/>
      <c r="JX2" s="153"/>
      <c r="JY2" s="153"/>
      <c r="JZ2" s="153"/>
      <c r="KA2" s="153"/>
      <c r="KB2" s="153"/>
      <c r="KC2" s="153"/>
      <c r="KD2" s="153"/>
      <c r="KE2" s="153"/>
      <c r="KF2" s="153"/>
      <c r="KG2" s="153"/>
      <c r="KH2" s="153"/>
      <c r="KI2" s="153"/>
      <c r="KJ2" s="153"/>
      <c r="KK2" s="153"/>
      <c r="KL2" s="153"/>
      <c r="KM2" s="153"/>
      <c r="KN2" s="153"/>
      <c r="KO2" s="153"/>
      <c r="KP2" s="153"/>
      <c r="KQ2" s="153"/>
      <c r="KR2" s="149" t="s">
        <v>633</v>
      </c>
      <c r="KS2" s="147" t="s">
        <v>454</v>
      </c>
      <c r="KT2" s="147" t="s">
        <v>953</v>
      </c>
      <c r="KU2" s="153" t="s">
        <v>2157</v>
      </c>
      <c r="KV2" s="153"/>
      <c r="KW2" s="153"/>
      <c r="KX2" s="153"/>
      <c r="KY2" s="153"/>
      <c r="KZ2" s="153"/>
      <c r="LA2" s="153"/>
      <c r="LB2" s="153"/>
      <c r="LC2" s="153"/>
      <c r="LD2" s="153"/>
      <c r="LE2" s="153"/>
      <c r="LF2" s="153"/>
      <c r="LG2" s="153"/>
      <c r="LH2" s="153"/>
      <c r="LI2" s="153"/>
      <c r="LJ2" s="153"/>
      <c r="LK2" s="153"/>
      <c r="LL2" s="153"/>
      <c r="LM2" s="153"/>
      <c r="LN2" s="153"/>
      <c r="LO2" s="153"/>
      <c r="LP2" s="153"/>
      <c r="LQ2" s="153"/>
      <c r="LR2" s="153"/>
      <c r="LS2" s="153"/>
      <c r="LT2" s="149" t="s">
        <v>633</v>
      </c>
      <c r="LU2" s="147" t="s">
        <v>454</v>
      </c>
      <c r="LV2" s="147" t="s">
        <v>953</v>
      </c>
      <c r="LW2" s="108" t="s">
        <v>2158</v>
      </c>
      <c r="LX2" s="149" t="s">
        <v>633</v>
      </c>
      <c r="LY2" s="147" t="s">
        <v>454</v>
      </c>
      <c r="LZ2" s="147" t="s">
        <v>953</v>
      </c>
      <c r="MA2" s="153" t="s">
        <v>2159</v>
      </c>
      <c r="MB2" s="153"/>
      <c r="MC2" s="153"/>
      <c r="MD2" s="153"/>
      <c r="ME2" s="153"/>
      <c r="MF2" s="153"/>
      <c r="MG2" s="153"/>
      <c r="MH2" s="153"/>
      <c r="MI2" s="153"/>
      <c r="MJ2" s="153"/>
      <c r="MK2" s="153"/>
      <c r="ML2" s="153"/>
      <c r="MM2" s="153"/>
      <c r="MN2" s="153"/>
      <c r="MO2" s="153"/>
      <c r="MP2" s="153"/>
      <c r="MQ2" s="153"/>
      <c r="MR2" s="153"/>
      <c r="MS2" s="153"/>
      <c r="MT2" s="153"/>
      <c r="MU2" s="153"/>
      <c r="MV2" s="153"/>
      <c r="MW2" s="153"/>
      <c r="MX2" s="153"/>
      <c r="MY2" s="153"/>
      <c r="MZ2" s="153"/>
      <c r="NA2" s="149" t="s">
        <v>633</v>
      </c>
      <c r="NB2" s="147" t="s">
        <v>454</v>
      </c>
      <c r="NC2" s="147" t="s">
        <v>953</v>
      </c>
      <c r="ND2" s="153" t="s">
        <v>2160</v>
      </c>
      <c r="NE2" s="153"/>
      <c r="NF2" s="153"/>
      <c r="NG2" s="153"/>
      <c r="NH2" s="153"/>
      <c r="NI2" s="153"/>
      <c r="NJ2" s="153"/>
      <c r="NK2" s="153"/>
      <c r="NL2" s="153"/>
      <c r="NM2" s="153"/>
      <c r="NN2" s="153"/>
      <c r="NO2" s="153"/>
      <c r="NP2" s="153"/>
      <c r="NQ2" s="153"/>
      <c r="NR2" s="153"/>
      <c r="NS2" s="153"/>
      <c r="NT2" s="153"/>
      <c r="NU2" s="153"/>
      <c r="NV2" s="153"/>
      <c r="NW2" s="153"/>
      <c r="NX2" s="153"/>
      <c r="NY2" s="153"/>
      <c r="NZ2" s="153"/>
      <c r="OA2" s="153"/>
      <c r="OB2" s="153"/>
      <c r="OC2" s="149" t="s">
        <v>633</v>
      </c>
      <c r="OD2" s="147" t="s">
        <v>454</v>
      </c>
      <c r="OE2" s="147" t="s">
        <v>953</v>
      </c>
      <c r="OF2" s="108" t="s">
        <v>2161</v>
      </c>
      <c r="OG2" s="149" t="s">
        <v>633</v>
      </c>
      <c r="OH2" s="147" t="s">
        <v>454</v>
      </c>
      <c r="OI2" s="147" t="s">
        <v>953</v>
      </c>
      <c r="OJ2" s="151" t="s">
        <v>2162</v>
      </c>
      <c r="OK2" s="154"/>
      <c r="OL2" s="154"/>
      <c r="OM2" s="154"/>
      <c r="ON2" s="154"/>
      <c r="OO2" s="154"/>
      <c r="OP2" s="154"/>
      <c r="OQ2" s="154"/>
      <c r="OR2" s="154"/>
      <c r="OS2" s="154"/>
      <c r="OT2" s="154"/>
      <c r="OU2" s="154"/>
      <c r="OV2" s="154"/>
      <c r="OW2" s="154"/>
      <c r="OX2" s="154"/>
      <c r="OY2" s="154"/>
      <c r="OZ2" s="154"/>
      <c r="PA2" s="154"/>
      <c r="PB2" s="154"/>
      <c r="PC2" s="154"/>
      <c r="PD2" s="154"/>
      <c r="PE2" s="154"/>
      <c r="PF2" s="154"/>
      <c r="PG2" s="154"/>
      <c r="PH2" s="154"/>
      <c r="PI2" s="154"/>
      <c r="PJ2" s="149" t="s">
        <v>633</v>
      </c>
      <c r="PK2" s="147" t="s">
        <v>454</v>
      </c>
      <c r="PL2" s="147" t="s">
        <v>953</v>
      </c>
      <c r="PM2" s="153" t="s">
        <v>2163</v>
      </c>
      <c r="PN2" s="153"/>
      <c r="PO2" s="153"/>
      <c r="PP2" s="153"/>
      <c r="PQ2" s="153"/>
      <c r="PR2" s="153"/>
      <c r="PS2" s="153"/>
      <c r="PT2" s="153"/>
      <c r="PU2" s="153"/>
      <c r="PV2" s="153"/>
      <c r="PW2" s="153"/>
      <c r="PX2" s="153"/>
      <c r="PY2" s="153"/>
      <c r="PZ2" s="153"/>
      <c r="QA2" s="153"/>
      <c r="QB2" s="153"/>
      <c r="QC2" s="153"/>
      <c r="QD2" s="153"/>
      <c r="QE2" s="153"/>
      <c r="QF2" s="153"/>
      <c r="QG2" s="153"/>
      <c r="QH2" s="153"/>
      <c r="QI2" s="153"/>
      <c r="QJ2" s="153"/>
      <c r="QK2" s="153"/>
      <c r="QL2" s="147" t="s">
        <v>633</v>
      </c>
      <c r="QM2" s="147" t="s">
        <v>454</v>
      </c>
      <c r="QN2" s="147" t="s">
        <v>953</v>
      </c>
      <c r="QO2" s="151" t="s">
        <v>1958</v>
      </c>
      <c r="QP2" s="154"/>
      <c r="QQ2" s="154"/>
      <c r="QR2" s="154"/>
      <c r="QS2" s="154"/>
      <c r="QT2" s="154"/>
      <c r="QU2" s="154"/>
      <c r="QV2" s="154"/>
      <c r="QW2" s="154"/>
      <c r="QX2" s="154"/>
      <c r="QY2" s="154"/>
      <c r="QZ2" s="154"/>
      <c r="RA2" s="154"/>
      <c r="RB2" s="154"/>
      <c r="RC2" s="154"/>
      <c r="RD2" s="154"/>
      <c r="RE2" s="154"/>
      <c r="RF2" s="154"/>
      <c r="RG2" s="154"/>
      <c r="RH2" s="154"/>
      <c r="RI2" s="154"/>
      <c r="RJ2" s="154"/>
      <c r="RK2" s="155"/>
      <c r="RL2" s="147" t="s">
        <v>633</v>
      </c>
      <c r="RM2"/>
      <c r="RN2" s="147" t="s">
        <v>454</v>
      </c>
      <c r="RO2" s="147" t="s">
        <v>953</v>
      </c>
      <c r="RP2" s="153" t="s">
        <v>2155</v>
      </c>
      <c r="RQ2" s="153"/>
      <c r="RR2" s="149" t="s">
        <v>633</v>
      </c>
      <c r="RS2" s="147" t="s">
        <v>454</v>
      </c>
      <c r="RT2" s="147" t="s">
        <v>953</v>
      </c>
      <c r="RU2" s="108" t="s">
        <v>2157</v>
      </c>
      <c r="RV2" s="149" t="s">
        <v>633</v>
      </c>
      <c r="RW2" s="147" t="s">
        <v>454</v>
      </c>
      <c r="RX2" s="147" t="s">
        <v>953</v>
      </c>
      <c r="RY2" s="148" t="s">
        <v>2159</v>
      </c>
      <c r="RZ2" s="148"/>
      <c r="SA2" s="149" t="s">
        <v>633</v>
      </c>
      <c r="SB2" s="147" t="s">
        <v>454</v>
      </c>
      <c r="SC2" s="147" t="s">
        <v>953</v>
      </c>
      <c r="SD2" s="108" t="s">
        <v>2160</v>
      </c>
      <c r="SE2" s="149" t="s">
        <v>633</v>
      </c>
      <c r="SF2" s="147" t="s">
        <v>454</v>
      </c>
      <c r="SG2" s="147" t="s">
        <v>953</v>
      </c>
      <c r="SH2" s="151" t="s">
        <v>2162</v>
      </c>
      <c r="SI2" s="152"/>
      <c r="SJ2" s="149" t="s">
        <v>633</v>
      </c>
      <c r="SK2" s="147" t="s">
        <v>454</v>
      </c>
      <c r="SL2" s="147" t="s">
        <v>953</v>
      </c>
      <c r="SM2" s="97" t="s">
        <v>2163</v>
      </c>
      <c r="SN2" s="147" t="s">
        <v>633</v>
      </c>
      <c r="SO2" s="147" t="s">
        <v>454</v>
      </c>
      <c r="SP2" s="147" t="s">
        <v>953</v>
      </c>
      <c r="SQ2" s="97" t="s">
        <v>1958</v>
      </c>
      <c r="SR2" s="147" t="s">
        <v>633</v>
      </c>
    </row>
    <row r="3" spans="1:512" ht="18" customHeight="1" x14ac:dyDescent="0.2">
      <c r="A3" s="147"/>
      <c r="B3" s="147"/>
      <c r="C3" s="96" t="s">
        <v>489</v>
      </c>
      <c r="D3" s="96" t="s">
        <v>519</v>
      </c>
      <c r="E3" s="96" t="s">
        <v>542</v>
      </c>
      <c r="F3" s="96" t="s">
        <v>553</v>
      </c>
      <c r="G3" s="150"/>
      <c r="H3" s="147"/>
      <c r="I3" s="147"/>
      <c r="J3" s="96" t="s">
        <v>490</v>
      </c>
      <c r="K3" s="96" t="s">
        <v>728</v>
      </c>
      <c r="L3" s="96" t="s">
        <v>733</v>
      </c>
      <c r="M3" s="96" t="s">
        <v>735</v>
      </c>
      <c r="N3" s="150"/>
      <c r="O3" s="147"/>
      <c r="P3" s="147"/>
      <c r="Q3" s="96" t="s">
        <v>1003</v>
      </c>
      <c r="R3" s="96" t="s">
        <v>1004</v>
      </c>
      <c r="S3" s="96" t="s">
        <v>1006</v>
      </c>
      <c r="T3" s="96" t="s">
        <v>555</v>
      </c>
      <c r="U3" s="96" t="s">
        <v>737</v>
      </c>
      <c r="V3" s="96" t="s">
        <v>561</v>
      </c>
      <c r="W3" s="150"/>
      <c r="X3" s="147"/>
      <c r="Y3" s="147"/>
      <c r="Z3" s="96" t="s">
        <v>971</v>
      </c>
      <c r="AA3" s="96" t="s">
        <v>972</v>
      </c>
      <c r="AB3" s="96" t="s">
        <v>519</v>
      </c>
      <c r="AC3" s="150"/>
      <c r="AD3" s="147"/>
      <c r="AE3" s="147"/>
      <c r="AF3" s="96" t="s">
        <v>542</v>
      </c>
      <c r="AG3" s="96" t="s">
        <v>588</v>
      </c>
      <c r="AH3" s="96" t="s">
        <v>746</v>
      </c>
      <c r="AI3" s="150"/>
      <c r="AJ3" s="147"/>
      <c r="AK3" s="147"/>
      <c r="AL3" s="96" t="s">
        <v>1003</v>
      </c>
      <c r="AM3" s="96" t="s">
        <v>1004</v>
      </c>
      <c r="AN3" s="96" t="s">
        <v>1006</v>
      </c>
      <c r="AO3" s="96" t="s">
        <v>555</v>
      </c>
      <c r="AP3" s="96" t="s">
        <v>737</v>
      </c>
      <c r="AQ3" s="96" t="s">
        <v>561</v>
      </c>
      <c r="AR3" s="150"/>
      <c r="AS3" s="147"/>
      <c r="AT3" s="147"/>
      <c r="AU3" s="96" t="s">
        <v>971</v>
      </c>
      <c r="AV3" s="96" t="s">
        <v>972</v>
      </c>
      <c r="AW3" s="96" t="s">
        <v>519</v>
      </c>
      <c r="AX3" s="150"/>
      <c r="AY3" s="147"/>
      <c r="AZ3" s="147"/>
      <c r="BA3" s="96" t="s">
        <v>542</v>
      </c>
      <c r="BB3" s="96" t="s">
        <v>588</v>
      </c>
      <c r="BC3" s="96" t="s">
        <v>746</v>
      </c>
      <c r="BD3" s="150"/>
      <c r="BE3" s="147"/>
      <c r="BF3" s="147"/>
      <c r="BG3" s="96" t="s">
        <v>1003</v>
      </c>
      <c r="BH3" s="96" t="s">
        <v>1004</v>
      </c>
      <c r="BI3" s="96" t="s">
        <v>1006</v>
      </c>
      <c r="BJ3" s="96" t="s">
        <v>555</v>
      </c>
      <c r="BK3" s="96" t="s">
        <v>737</v>
      </c>
      <c r="BL3" s="96" t="s">
        <v>561</v>
      </c>
      <c r="BM3" s="150"/>
      <c r="BN3" s="147"/>
      <c r="BO3" s="147"/>
      <c r="BP3" s="96" t="s">
        <v>971</v>
      </c>
      <c r="BQ3" s="96" t="s">
        <v>972</v>
      </c>
      <c r="BR3" s="96" t="s">
        <v>519</v>
      </c>
      <c r="BS3" s="147"/>
      <c r="BT3" s="147"/>
      <c r="BU3" s="147"/>
      <c r="BV3" s="14" t="s">
        <v>1007</v>
      </c>
      <c r="BW3" s="147"/>
      <c r="BX3"/>
      <c r="BY3" s="147"/>
      <c r="BZ3" s="147"/>
      <c r="CA3" s="75" t="s">
        <v>488</v>
      </c>
      <c r="CB3" s="75" t="s">
        <v>522</v>
      </c>
      <c r="CC3" s="75" t="s">
        <v>533</v>
      </c>
      <c r="CD3" s="75" t="s">
        <v>541</v>
      </c>
      <c r="CE3" s="75" t="s">
        <v>554</v>
      </c>
      <c r="CF3" s="75" t="s">
        <v>562</v>
      </c>
      <c r="CG3" s="75" t="s">
        <v>585</v>
      </c>
      <c r="CH3" s="75" t="s">
        <v>586</v>
      </c>
      <c r="CI3" s="75" t="s">
        <v>587</v>
      </c>
      <c r="CJ3" s="75" t="s">
        <v>588</v>
      </c>
      <c r="CK3" s="75" t="s">
        <v>589</v>
      </c>
      <c r="CL3" s="75" t="s">
        <v>592</v>
      </c>
      <c r="CM3" s="75" t="s">
        <v>593</v>
      </c>
      <c r="CN3" s="75" t="s">
        <v>605</v>
      </c>
      <c r="CO3" s="150"/>
      <c r="CP3" s="147"/>
      <c r="CQ3" s="147"/>
      <c r="CR3" s="75" t="s">
        <v>489</v>
      </c>
      <c r="CS3" s="75" t="s">
        <v>526</v>
      </c>
      <c r="CT3" s="75" t="s">
        <v>731</v>
      </c>
      <c r="CU3" s="75" t="s">
        <v>732</v>
      </c>
      <c r="CV3" s="75" t="s">
        <v>736</v>
      </c>
      <c r="CW3" s="75" t="s">
        <v>739</v>
      </c>
      <c r="CX3" s="75" t="s">
        <v>740</v>
      </c>
      <c r="CY3" s="75" t="s">
        <v>742</v>
      </c>
      <c r="CZ3" s="75" t="s">
        <v>743</v>
      </c>
      <c r="DA3" s="75" t="s">
        <v>745</v>
      </c>
      <c r="DB3" s="75" t="s">
        <v>746</v>
      </c>
      <c r="DC3" s="75" t="s">
        <v>593</v>
      </c>
      <c r="DD3" s="75" t="s">
        <v>749</v>
      </c>
      <c r="DE3" s="75" t="s">
        <v>619</v>
      </c>
      <c r="DF3" s="150"/>
      <c r="DG3" s="147"/>
      <c r="DH3" s="147"/>
      <c r="DI3" s="16" t="s">
        <v>541</v>
      </c>
      <c r="DJ3" s="16" t="s">
        <v>1006</v>
      </c>
      <c r="DK3" s="16" t="s">
        <v>737</v>
      </c>
      <c r="DL3" s="16" t="s">
        <v>743</v>
      </c>
      <c r="DM3" s="16" t="s">
        <v>1038</v>
      </c>
      <c r="DN3" s="16" t="s">
        <v>590</v>
      </c>
      <c r="DO3" s="16" t="s">
        <v>1064</v>
      </c>
      <c r="DP3" s="16" t="s">
        <v>748</v>
      </c>
      <c r="DQ3" s="16" t="s">
        <v>1510</v>
      </c>
      <c r="DR3" s="16" t="s">
        <v>593</v>
      </c>
      <c r="DS3" s="16" t="s">
        <v>602</v>
      </c>
      <c r="DT3" s="16" t="s">
        <v>1511</v>
      </c>
      <c r="DU3" s="16" t="s">
        <v>604</v>
      </c>
      <c r="DV3" s="16" t="s">
        <v>754</v>
      </c>
      <c r="DW3" s="16" t="s">
        <v>1513</v>
      </c>
      <c r="DX3" s="16" t="s">
        <v>1514</v>
      </c>
      <c r="DY3" s="16" t="s">
        <v>1516</v>
      </c>
      <c r="DZ3" s="16" t="s">
        <v>1519</v>
      </c>
      <c r="EA3" s="150"/>
      <c r="EB3" s="147"/>
      <c r="EC3" s="147"/>
      <c r="ED3" s="16" t="s">
        <v>541</v>
      </c>
      <c r="EE3" s="16" t="s">
        <v>1006</v>
      </c>
      <c r="EF3" s="16" t="s">
        <v>737</v>
      </c>
      <c r="EG3" s="16" t="s">
        <v>743</v>
      </c>
      <c r="EH3" s="16" t="s">
        <v>1038</v>
      </c>
      <c r="EI3" s="16" t="s">
        <v>590</v>
      </c>
      <c r="EJ3" s="16" t="s">
        <v>1064</v>
      </c>
      <c r="EK3" s="16" t="s">
        <v>748</v>
      </c>
      <c r="EL3" s="16" t="s">
        <v>1510</v>
      </c>
      <c r="EM3" s="16" t="s">
        <v>593</v>
      </c>
      <c r="EN3" s="16" t="s">
        <v>602</v>
      </c>
      <c r="EO3" s="16" t="s">
        <v>1823</v>
      </c>
      <c r="EP3" s="16" t="s">
        <v>1826</v>
      </c>
      <c r="EQ3" s="16" t="s">
        <v>1829</v>
      </c>
      <c r="ER3" s="16" t="s">
        <v>1830</v>
      </c>
      <c r="ES3" s="16" t="s">
        <v>755</v>
      </c>
      <c r="ET3" s="16" t="s">
        <v>1833</v>
      </c>
      <c r="EU3" s="16" t="s">
        <v>1838</v>
      </c>
      <c r="EV3" s="150"/>
      <c r="EW3"/>
      <c r="EX3" s="147"/>
      <c r="EY3" s="147"/>
      <c r="EZ3" s="75" t="s">
        <v>562</v>
      </c>
      <c r="FA3" s="75" t="s">
        <v>739</v>
      </c>
      <c r="FB3" s="75" t="s">
        <v>1007</v>
      </c>
      <c r="FC3" s="75" t="s">
        <v>585</v>
      </c>
      <c r="FD3" s="75" t="s">
        <v>740</v>
      </c>
      <c r="FE3" s="75" t="s">
        <v>1008</v>
      </c>
      <c r="FF3" s="150"/>
      <c r="FG3" s="147"/>
      <c r="FH3" s="147"/>
      <c r="FI3" s="75" t="s">
        <v>1045</v>
      </c>
      <c r="FJ3" s="75" t="s">
        <v>733</v>
      </c>
      <c r="FK3" s="75" t="s">
        <v>546</v>
      </c>
      <c r="FL3" s="75" t="s">
        <v>734</v>
      </c>
      <c r="FM3" s="75" t="s">
        <v>735</v>
      </c>
      <c r="FN3" s="150"/>
      <c r="FO3" s="147"/>
      <c r="FP3" s="147"/>
      <c r="FQ3" s="75" t="s">
        <v>562</v>
      </c>
      <c r="FR3" s="75" t="s">
        <v>739</v>
      </c>
      <c r="FS3" s="75" t="s">
        <v>1007</v>
      </c>
      <c r="FT3" s="75" t="s">
        <v>585</v>
      </c>
      <c r="FU3" s="75" t="s">
        <v>740</v>
      </c>
      <c r="FV3" s="75" t="s">
        <v>1008</v>
      </c>
      <c r="FW3" s="150"/>
      <c r="FX3" s="147"/>
      <c r="FY3" s="147"/>
      <c r="FZ3" s="75" t="s">
        <v>1045</v>
      </c>
      <c r="GA3" s="75" t="s">
        <v>733</v>
      </c>
      <c r="GB3" s="75" t="s">
        <v>546</v>
      </c>
      <c r="GC3" s="75" t="s">
        <v>734</v>
      </c>
      <c r="GD3" s="75" t="s">
        <v>735</v>
      </c>
      <c r="GE3" s="150"/>
      <c r="GF3" s="147"/>
      <c r="GG3" s="147"/>
      <c r="GH3" s="75" t="s">
        <v>562</v>
      </c>
      <c r="GI3" s="75" t="s">
        <v>739</v>
      </c>
      <c r="GJ3" s="75" t="s">
        <v>1007</v>
      </c>
      <c r="GK3" s="75" t="s">
        <v>585</v>
      </c>
      <c r="GL3" s="75" t="s">
        <v>740</v>
      </c>
      <c r="GM3" s="75" t="s">
        <v>1008</v>
      </c>
      <c r="GN3" s="150"/>
      <c r="GO3" s="147"/>
      <c r="GP3" s="147"/>
      <c r="GQ3" s="75" t="s">
        <v>1045</v>
      </c>
      <c r="GR3" s="75" t="s">
        <v>733</v>
      </c>
      <c r="GS3" s="75" t="s">
        <v>546</v>
      </c>
      <c r="GT3" s="75" t="s">
        <v>734</v>
      </c>
      <c r="GU3" s="75" t="s">
        <v>735</v>
      </c>
      <c r="GV3" s="147"/>
      <c r="GW3" s="147"/>
      <c r="GX3" s="147"/>
      <c r="GY3" s="107" t="s">
        <v>732</v>
      </c>
      <c r="GZ3" s="107" t="s">
        <v>542</v>
      </c>
      <c r="HA3" s="107" t="s">
        <v>733</v>
      </c>
      <c r="HB3" s="107" t="s">
        <v>546</v>
      </c>
      <c r="HC3" s="107" t="s">
        <v>553</v>
      </c>
      <c r="HD3" s="147"/>
      <c r="HE3"/>
      <c r="HF3" s="147"/>
      <c r="HG3" s="147"/>
      <c r="HH3" s="75" t="s">
        <v>974</v>
      </c>
      <c r="HI3" s="75" t="s">
        <v>975</v>
      </c>
      <c r="HJ3" s="75" t="s">
        <v>519</v>
      </c>
      <c r="HK3" s="75" t="s">
        <v>526</v>
      </c>
      <c r="HL3" s="75" t="s">
        <v>738</v>
      </c>
      <c r="HM3" s="75" t="s">
        <v>1038</v>
      </c>
      <c r="HN3" s="75" t="s">
        <v>1039</v>
      </c>
      <c r="HO3" s="150"/>
      <c r="HP3" s="147"/>
      <c r="HQ3" s="147"/>
      <c r="HR3" s="75" t="s">
        <v>1006</v>
      </c>
      <c r="HS3" s="75" t="s">
        <v>555</v>
      </c>
      <c r="HT3" s="150"/>
      <c r="HU3" s="147"/>
      <c r="HV3" s="147"/>
      <c r="HW3" s="75" t="s">
        <v>974</v>
      </c>
      <c r="HX3" s="75" t="s">
        <v>975</v>
      </c>
      <c r="HY3" s="75" t="s">
        <v>519</v>
      </c>
      <c r="HZ3" s="75" t="s">
        <v>526</v>
      </c>
      <c r="IA3" s="75" t="s">
        <v>738</v>
      </c>
      <c r="IB3" s="75" t="s">
        <v>1038</v>
      </c>
      <c r="IC3" s="75" t="s">
        <v>1039</v>
      </c>
      <c r="ID3" s="150"/>
      <c r="IE3" s="147"/>
      <c r="IF3" s="147"/>
      <c r="IG3" s="14" t="s">
        <v>1006</v>
      </c>
      <c r="IH3" s="14" t="s">
        <v>555</v>
      </c>
      <c r="II3" s="150"/>
      <c r="IJ3" s="147"/>
      <c r="IK3" s="147"/>
      <c r="IL3" s="96" t="s">
        <v>974</v>
      </c>
      <c r="IM3" s="96" t="s">
        <v>975</v>
      </c>
      <c r="IN3" s="96" t="s">
        <v>519</v>
      </c>
      <c r="IO3" s="96" t="s">
        <v>526</v>
      </c>
      <c r="IP3" s="96" t="s">
        <v>738</v>
      </c>
      <c r="IQ3" s="96" t="s">
        <v>1038</v>
      </c>
      <c r="IR3" s="96" t="s">
        <v>1039</v>
      </c>
      <c r="IS3" s="150"/>
      <c r="IT3" s="147"/>
      <c r="IU3" s="147"/>
      <c r="IV3" s="96" t="s">
        <v>1006</v>
      </c>
      <c r="IW3" s="96" t="s">
        <v>555</v>
      </c>
      <c r="IX3" s="147"/>
      <c r="IY3" s="147"/>
      <c r="IZ3" s="147"/>
      <c r="JA3" s="107" t="s">
        <v>970</v>
      </c>
      <c r="JB3" s="107" t="s">
        <v>738</v>
      </c>
      <c r="JC3" s="107" t="s">
        <v>739</v>
      </c>
      <c r="JD3" s="107" t="s">
        <v>585</v>
      </c>
      <c r="JE3" s="14" t="s">
        <v>740</v>
      </c>
      <c r="JF3" s="147"/>
      <c r="JG3"/>
      <c r="JH3" s="147"/>
      <c r="JI3" s="147"/>
      <c r="JJ3" s="14" t="s">
        <v>546</v>
      </c>
      <c r="JK3" s="150"/>
      <c r="JL3" s="147"/>
      <c r="JM3" s="147"/>
      <c r="JN3" s="75" t="s">
        <v>734</v>
      </c>
      <c r="JO3" s="150"/>
      <c r="JP3" s="147"/>
      <c r="JQ3" s="147"/>
      <c r="JR3" s="96" t="s">
        <v>971</v>
      </c>
      <c r="JS3" s="96" t="s">
        <v>972</v>
      </c>
      <c r="JT3" s="96" t="s">
        <v>976</v>
      </c>
      <c r="JU3" s="96" t="s">
        <v>731</v>
      </c>
      <c r="JV3" s="96" t="s">
        <v>541</v>
      </c>
      <c r="JW3" s="96" t="s">
        <v>732</v>
      </c>
      <c r="JX3" s="96" t="s">
        <v>1045</v>
      </c>
      <c r="JY3" s="96" t="s">
        <v>542</v>
      </c>
      <c r="JZ3" s="96" t="s">
        <v>733</v>
      </c>
      <c r="KA3" s="96" t="s">
        <v>546</v>
      </c>
      <c r="KB3" s="96" t="s">
        <v>734</v>
      </c>
      <c r="KC3" s="96" t="s">
        <v>553</v>
      </c>
      <c r="KD3" s="96" t="s">
        <v>735</v>
      </c>
      <c r="KE3" s="96" t="s">
        <v>1037</v>
      </c>
      <c r="KF3" s="96" t="s">
        <v>745</v>
      </c>
      <c r="KG3" s="96" t="s">
        <v>1061</v>
      </c>
      <c r="KH3" s="96" t="s">
        <v>589</v>
      </c>
      <c r="KI3" s="96" t="s">
        <v>746</v>
      </c>
      <c r="KJ3" s="96" t="s">
        <v>1062</v>
      </c>
      <c r="KK3" s="96" t="s">
        <v>590</v>
      </c>
      <c r="KL3" s="96" t="s">
        <v>747</v>
      </c>
      <c r="KM3" s="96" t="s">
        <v>1063</v>
      </c>
      <c r="KN3" s="96" t="s">
        <v>1064</v>
      </c>
      <c r="KO3" s="96" t="s">
        <v>1065</v>
      </c>
      <c r="KP3" s="96" t="s">
        <v>1066</v>
      </c>
      <c r="KQ3" s="96" t="s">
        <v>591</v>
      </c>
      <c r="KR3" s="150"/>
      <c r="KS3" s="147"/>
      <c r="KT3" s="147"/>
      <c r="KU3" s="75" t="s">
        <v>490</v>
      </c>
      <c r="KV3" s="75" t="s">
        <v>727</v>
      </c>
      <c r="KW3" s="75" t="s">
        <v>1281</v>
      </c>
      <c r="KX3" s="75" t="s">
        <v>530</v>
      </c>
      <c r="KY3" s="75" t="s">
        <v>730</v>
      </c>
      <c r="KZ3" s="75" t="s">
        <v>1287</v>
      </c>
      <c r="LA3" s="75" t="s">
        <v>1003</v>
      </c>
      <c r="LB3" s="75" t="s">
        <v>1004</v>
      </c>
      <c r="LC3" s="75" t="s">
        <v>1005</v>
      </c>
      <c r="LD3" s="75" t="s">
        <v>533</v>
      </c>
      <c r="LE3" s="75" t="s">
        <v>731</v>
      </c>
      <c r="LF3" s="75" t="s">
        <v>541</v>
      </c>
      <c r="LG3" s="75" t="s">
        <v>740</v>
      </c>
      <c r="LH3" s="75" t="s">
        <v>1008</v>
      </c>
      <c r="LI3" s="75" t="s">
        <v>586</v>
      </c>
      <c r="LJ3" s="75" t="s">
        <v>742</v>
      </c>
      <c r="LK3" s="75" t="s">
        <v>1032</v>
      </c>
      <c r="LL3" s="75" t="s">
        <v>587</v>
      </c>
      <c r="LM3" s="75" t="s">
        <v>743</v>
      </c>
      <c r="LN3" s="75" t="s">
        <v>1037</v>
      </c>
      <c r="LO3" s="75" t="s">
        <v>1038</v>
      </c>
      <c r="LP3" s="75" t="s">
        <v>1039</v>
      </c>
      <c r="LQ3" s="75" t="s">
        <v>1040</v>
      </c>
      <c r="LR3" s="75" t="s">
        <v>588</v>
      </c>
      <c r="LS3" s="75" t="s">
        <v>745</v>
      </c>
      <c r="LT3" s="150"/>
      <c r="LU3" s="147"/>
      <c r="LV3" s="147"/>
      <c r="LW3" s="75" t="s">
        <v>1061</v>
      </c>
      <c r="LX3" s="150"/>
      <c r="LY3" s="147"/>
      <c r="LZ3" s="147"/>
      <c r="MA3" s="75" t="s">
        <v>971</v>
      </c>
      <c r="MB3" s="75" t="s">
        <v>972</v>
      </c>
      <c r="MC3" s="75" t="s">
        <v>976</v>
      </c>
      <c r="MD3" s="75" t="s">
        <v>731</v>
      </c>
      <c r="ME3" s="75" t="s">
        <v>541</v>
      </c>
      <c r="MF3" s="75" t="s">
        <v>732</v>
      </c>
      <c r="MG3" s="75" t="s">
        <v>1045</v>
      </c>
      <c r="MH3" s="75" t="s">
        <v>542</v>
      </c>
      <c r="MI3" s="75" t="s">
        <v>733</v>
      </c>
      <c r="MJ3" s="75" t="s">
        <v>546</v>
      </c>
      <c r="MK3" s="75" t="s">
        <v>734</v>
      </c>
      <c r="ML3" s="75" t="s">
        <v>553</v>
      </c>
      <c r="MM3" s="75" t="s">
        <v>735</v>
      </c>
      <c r="MN3" s="75" t="s">
        <v>1037</v>
      </c>
      <c r="MO3" s="75" t="s">
        <v>745</v>
      </c>
      <c r="MP3" s="75" t="s">
        <v>1061</v>
      </c>
      <c r="MQ3" s="75" t="s">
        <v>589</v>
      </c>
      <c r="MR3" s="75" t="s">
        <v>746</v>
      </c>
      <c r="MS3" s="75" t="s">
        <v>1062</v>
      </c>
      <c r="MT3" s="75" t="s">
        <v>590</v>
      </c>
      <c r="MU3" s="75" t="s">
        <v>747</v>
      </c>
      <c r="MV3" s="75" t="s">
        <v>1063</v>
      </c>
      <c r="MW3" s="75" t="s">
        <v>1064</v>
      </c>
      <c r="MX3" s="75" t="s">
        <v>1065</v>
      </c>
      <c r="MY3" s="75" t="s">
        <v>1066</v>
      </c>
      <c r="MZ3" s="75" t="s">
        <v>591</v>
      </c>
      <c r="NA3" s="150"/>
      <c r="NB3" s="147"/>
      <c r="NC3" s="147"/>
      <c r="ND3" s="75" t="s">
        <v>490</v>
      </c>
      <c r="NE3" s="75" t="s">
        <v>727</v>
      </c>
      <c r="NF3" s="75" t="s">
        <v>1281</v>
      </c>
      <c r="NG3" s="75" t="s">
        <v>530</v>
      </c>
      <c r="NH3" s="75" t="s">
        <v>730</v>
      </c>
      <c r="NI3" s="75" t="s">
        <v>1287</v>
      </c>
      <c r="NJ3" s="75" t="s">
        <v>1003</v>
      </c>
      <c r="NK3" s="75" t="s">
        <v>1004</v>
      </c>
      <c r="NL3" s="75" t="s">
        <v>1005</v>
      </c>
      <c r="NM3" s="75" t="s">
        <v>533</v>
      </c>
      <c r="NN3" s="75" t="s">
        <v>731</v>
      </c>
      <c r="NO3" s="75" t="s">
        <v>541</v>
      </c>
      <c r="NP3" s="75" t="s">
        <v>740</v>
      </c>
      <c r="NQ3" s="75" t="s">
        <v>1008</v>
      </c>
      <c r="NR3" s="75" t="s">
        <v>586</v>
      </c>
      <c r="NS3" s="75" t="s">
        <v>742</v>
      </c>
      <c r="NT3" s="75" t="s">
        <v>1032</v>
      </c>
      <c r="NU3" s="75" t="s">
        <v>587</v>
      </c>
      <c r="NV3" s="75" t="s">
        <v>743</v>
      </c>
      <c r="NW3" s="75" t="s">
        <v>1037</v>
      </c>
      <c r="NX3" s="75" t="s">
        <v>1038</v>
      </c>
      <c r="NY3" s="75" t="s">
        <v>1039</v>
      </c>
      <c r="NZ3" s="75" t="s">
        <v>1040</v>
      </c>
      <c r="OA3" s="75" t="s">
        <v>588</v>
      </c>
      <c r="OB3" s="75" t="s">
        <v>745</v>
      </c>
      <c r="OC3" s="150"/>
      <c r="OD3" s="147"/>
      <c r="OE3" s="147"/>
      <c r="OF3" s="75" t="s">
        <v>1061</v>
      </c>
      <c r="OG3" s="150"/>
      <c r="OH3" s="147"/>
      <c r="OI3" s="147"/>
      <c r="OJ3" s="75" t="s">
        <v>971</v>
      </c>
      <c r="OK3" s="75" t="s">
        <v>972</v>
      </c>
      <c r="OL3" s="75" t="s">
        <v>976</v>
      </c>
      <c r="OM3" s="75" t="s">
        <v>731</v>
      </c>
      <c r="ON3" s="75" t="s">
        <v>541</v>
      </c>
      <c r="OO3" s="75" t="s">
        <v>732</v>
      </c>
      <c r="OP3" s="75" t="s">
        <v>1045</v>
      </c>
      <c r="OQ3" s="75" t="s">
        <v>542</v>
      </c>
      <c r="OR3" s="75" t="s">
        <v>733</v>
      </c>
      <c r="OS3" s="75" t="s">
        <v>546</v>
      </c>
      <c r="OT3" s="75" t="s">
        <v>734</v>
      </c>
      <c r="OU3" s="75" t="s">
        <v>553</v>
      </c>
      <c r="OV3" s="75" t="s">
        <v>735</v>
      </c>
      <c r="OW3" s="75" t="s">
        <v>1037</v>
      </c>
      <c r="OX3" s="75" t="s">
        <v>745</v>
      </c>
      <c r="OY3" s="75" t="s">
        <v>1061</v>
      </c>
      <c r="OZ3" s="75" t="s">
        <v>589</v>
      </c>
      <c r="PA3" s="75" t="s">
        <v>746</v>
      </c>
      <c r="PB3" s="75" t="s">
        <v>1062</v>
      </c>
      <c r="PC3" s="75" t="s">
        <v>590</v>
      </c>
      <c r="PD3" s="75" t="s">
        <v>747</v>
      </c>
      <c r="PE3" s="75" t="s">
        <v>1063</v>
      </c>
      <c r="PF3" s="75" t="s">
        <v>1064</v>
      </c>
      <c r="PG3" s="75" t="s">
        <v>1065</v>
      </c>
      <c r="PH3" s="75" t="s">
        <v>1066</v>
      </c>
      <c r="PI3" s="75" t="s">
        <v>591</v>
      </c>
      <c r="PJ3" s="150"/>
      <c r="PK3" s="147"/>
      <c r="PL3" s="147"/>
      <c r="PM3" s="75" t="s">
        <v>490</v>
      </c>
      <c r="PN3" s="75" t="s">
        <v>727</v>
      </c>
      <c r="PO3" s="75" t="s">
        <v>1281</v>
      </c>
      <c r="PP3" s="75" t="s">
        <v>530</v>
      </c>
      <c r="PQ3" s="75" t="s">
        <v>730</v>
      </c>
      <c r="PR3" s="75" t="s">
        <v>1287</v>
      </c>
      <c r="PS3" s="75" t="s">
        <v>1003</v>
      </c>
      <c r="PT3" s="75" t="s">
        <v>1004</v>
      </c>
      <c r="PU3" s="75" t="s">
        <v>1005</v>
      </c>
      <c r="PV3" s="75" t="s">
        <v>533</v>
      </c>
      <c r="PW3" s="75" t="s">
        <v>731</v>
      </c>
      <c r="PX3" s="75" t="s">
        <v>541</v>
      </c>
      <c r="PY3" s="75" t="s">
        <v>740</v>
      </c>
      <c r="PZ3" s="75" t="s">
        <v>1008</v>
      </c>
      <c r="QA3" s="75" t="s">
        <v>586</v>
      </c>
      <c r="QB3" s="75" t="s">
        <v>742</v>
      </c>
      <c r="QC3" s="75" t="s">
        <v>1032</v>
      </c>
      <c r="QD3" s="75" t="s">
        <v>587</v>
      </c>
      <c r="QE3" s="75" t="s">
        <v>743</v>
      </c>
      <c r="QF3" s="75" t="s">
        <v>1037</v>
      </c>
      <c r="QG3" s="75" t="s">
        <v>1038</v>
      </c>
      <c r="QH3" s="75" t="s">
        <v>1039</v>
      </c>
      <c r="QI3" s="75" t="s">
        <v>1040</v>
      </c>
      <c r="QJ3" s="75" t="s">
        <v>588</v>
      </c>
      <c r="QK3" s="75" t="s">
        <v>745</v>
      </c>
      <c r="QL3" s="147"/>
      <c r="QM3" s="147"/>
      <c r="QN3" s="147"/>
      <c r="QO3" s="107" t="s">
        <v>490</v>
      </c>
      <c r="QP3" s="107" t="s">
        <v>727</v>
      </c>
      <c r="QQ3" s="107" t="s">
        <v>977</v>
      </c>
      <c r="QR3" s="107" t="s">
        <v>978</v>
      </c>
      <c r="QS3" s="107" t="s">
        <v>1281</v>
      </c>
      <c r="QT3" s="107" t="s">
        <v>530</v>
      </c>
      <c r="QU3" s="107" t="s">
        <v>730</v>
      </c>
      <c r="QV3" s="107" t="s">
        <v>1287</v>
      </c>
      <c r="QW3" s="107" t="s">
        <v>1004</v>
      </c>
      <c r="QX3" s="107" t="s">
        <v>731</v>
      </c>
      <c r="QY3" s="107" t="s">
        <v>1039</v>
      </c>
      <c r="QZ3" s="107" t="s">
        <v>1040</v>
      </c>
      <c r="RA3" s="107" t="s">
        <v>588</v>
      </c>
      <c r="RB3" s="107" t="s">
        <v>745</v>
      </c>
      <c r="RC3" s="107" t="s">
        <v>1061</v>
      </c>
      <c r="RD3" s="107" t="s">
        <v>589</v>
      </c>
      <c r="RE3" s="107" t="s">
        <v>746</v>
      </c>
      <c r="RF3" s="107" t="s">
        <v>1062</v>
      </c>
      <c r="RG3" s="107" t="s">
        <v>590</v>
      </c>
      <c r="RH3" s="107" t="s">
        <v>747</v>
      </c>
      <c r="RI3" s="107" t="s">
        <v>1063</v>
      </c>
      <c r="RJ3" s="107" t="s">
        <v>1064</v>
      </c>
      <c r="RK3" s="14" t="s">
        <v>1065</v>
      </c>
      <c r="RL3" s="147"/>
      <c r="RM3"/>
      <c r="RN3" s="147"/>
      <c r="RO3" s="147"/>
      <c r="RP3" s="96" t="s">
        <v>728</v>
      </c>
      <c r="RQ3" s="96" t="s">
        <v>587</v>
      </c>
      <c r="RR3" s="150"/>
      <c r="RS3" s="147"/>
      <c r="RT3" s="147"/>
      <c r="RU3" s="75" t="s">
        <v>554</v>
      </c>
      <c r="RV3" s="150"/>
      <c r="RW3" s="147"/>
      <c r="RX3" s="147"/>
      <c r="RY3" s="96" t="s">
        <v>728</v>
      </c>
      <c r="RZ3" s="96" t="s">
        <v>587</v>
      </c>
      <c r="SA3" s="150"/>
      <c r="SB3" s="147"/>
      <c r="SC3" s="147"/>
      <c r="SD3" s="75" t="s">
        <v>554</v>
      </c>
      <c r="SE3" s="150"/>
      <c r="SF3" s="147"/>
      <c r="SG3" s="147"/>
      <c r="SH3" s="96" t="s">
        <v>728</v>
      </c>
      <c r="SI3" s="96" t="s">
        <v>587</v>
      </c>
      <c r="SJ3" s="150"/>
      <c r="SK3" s="147"/>
      <c r="SL3" s="147"/>
      <c r="SM3" s="96" t="s">
        <v>554</v>
      </c>
      <c r="SN3" s="147"/>
      <c r="SO3" s="147"/>
      <c r="SP3" s="147"/>
      <c r="SQ3" s="14" t="s">
        <v>1008</v>
      </c>
      <c r="SR3" s="147"/>
    </row>
    <row r="4" spans="1:512" x14ac:dyDescent="0.2">
      <c r="A4" s="17">
        <v>118506998651</v>
      </c>
      <c r="B4" s="8" t="s">
        <v>10</v>
      </c>
      <c r="C4" s="8">
        <v>1</v>
      </c>
      <c r="D4" s="8">
        <v>1</v>
      </c>
      <c r="E4" s="8">
        <v>0</v>
      </c>
      <c r="F4" s="98">
        <v>1</v>
      </c>
      <c r="G4" s="28">
        <f>(SUM(C4:F4)/COUNT(C4:F4))*100</f>
        <v>75</v>
      </c>
      <c r="H4" s="17">
        <v>114461753894</v>
      </c>
      <c r="I4" s="17" t="s">
        <v>10</v>
      </c>
      <c r="J4" s="8">
        <v>0</v>
      </c>
      <c r="K4" s="8">
        <v>1</v>
      </c>
      <c r="L4" s="25">
        <v>1</v>
      </c>
      <c r="M4" s="24">
        <v>1</v>
      </c>
      <c r="N4" s="28">
        <f>(SUM(J4:M4)/COUNT(J4:M4))*100</f>
        <v>75</v>
      </c>
      <c r="O4" s="17">
        <v>118510806124</v>
      </c>
      <c r="P4" s="24" t="s">
        <v>14</v>
      </c>
      <c r="Q4" s="8">
        <v>1</v>
      </c>
      <c r="R4" s="8">
        <v>0</v>
      </c>
      <c r="S4" s="8">
        <v>0</v>
      </c>
      <c r="T4" s="8">
        <v>1</v>
      </c>
      <c r="U4" s="8">
        <v>1</v>
      </c>
      <c r="V4" s="8">
        <v>1</v>
      </c>
      <c r="W4" s="28">
        <f>(SUM(Q4:V4)/COUNT(Q4:V4))*100</f>
        <v>66.666666666666657</v>
      </c>
      <c r="X4" s="17">
        <v>114492300425</v>
      </c>
      <c r="Y4" s="8" t="s">
        <v>10</v>
      </c>
      <c r="Z4" s="8">
        <v>1</v>
      </c>
      <c r="AA4" s="8">
        <v>0.5</v>
      </c>
      <c r="AB4" s="8">
        <v>1</v>
      </c>
      <c r="AC4" s="28">
        <f>(SUM(Z4:AB4)/COUNT(Z4:AB4))*100</f>
        <v>83.333333333333343</v>
      </c>
      <c r="AD4" s="64">
        <v>118494627395</v>
      </c>
      <c r="AE4" s="24" t="s">
        <v>10</v>
      </c>
      <c r="AF4" s="24">
        <v>0</v>
      </c>
      <c r="AG4" s="24">
        <v>0</v>
      </c>
      <c r="AH4" s="24">
        <v>1</v>
      </c>
      <c r="AI4" s="28">
        <f>(SUM(AF4:AH4)/COUNT(AF4:AH4))*100</f>
        <v>33.333333333333329</v>
      </c>
      <c r="AJ4" s="17">
        <v>114469395533</v>
      </c>
      <c r="AK4" s="24" t="s">
        <v>10</v>
      </c>
      <c r="AL4" s="8">
        <v>0</v>
      </c>
      <c r="AM4" s="8">
        <v>0</v>
      </c>
      <c r="AN4" s="8">
        <v>0</v>
      </c>
      <c r="AO4" s="8">
        <v>1</v>
      </c>
      <c r="AP4" s="8">
        <v>1</v>
      </c>
      <c r="AQ4" s="8">
        <v>1</v>
      </c>
      <c r="AR4" s="28">
        <f>(SUM(AL4:AQ4)/COUNT(AL4:AQ4))*100</f>
        <v>50</v>
      </c>
      <c r="AS4" s="17">
        <v>114505963589</v>
      </c>
      <c r="AT4" s="8" t="s">
        <v>14</v>
      </c>
      <c r="AU4" s="74">
        <v>1</v>
      </c>
      <c r="AV4" s="74">
        <v>1</v>
      </c>
      <c r="AW4" s="74">
        <v>1</v>
      </c>
      <c r="AX4" s="28">
        <f>(SUM(AU4:AW4)/COUNT(AU4:AW4))*100</f>
        <v>100</v>
      </c>
      <c r="AY4" s="100">
        <v>114502231812</v>
      </c>
      <c r="AZ4" s="101" t="s">
        <v>10</v>
      </c>
      <c r="BA4" s="74">
        <v>0</v>
      </c>
      <c r="BB4" s="74">
        <v>0</v>
      </c>
      <c r="BC4" s="74">
        <v>1</v>
      </c>
      <c r="BD4" s="28">
        <f>(SUM(BA4:BC4)/COUNT(BA4:BC4))*100</f>
        <v>33.333333333333329</v>
      </c>
      <c r="BE4" s="17">
        <v>114466667280</v>
      </c>
      <c r="BF4" s="24" t="s">
        <v>10</v>
      </c>
      <c r="BG4" s="8">
        <v>0</v>
      </c>
      <c r="BH4" s="8">
        <v>0</v>
      </c>
      <c r="BI4" s="13">
        <v>0</v>
      </c>
      <c r="BJ4" s="104">
        <v>0.5</v>
      </c>
      <c r="BK4" s="104">
        <v>0.5</v>
      </c>
      <c r="BL4" s="104">
        <v>1</v>
      </c>
      <c r="BM4" s="28">
        <f t="shared" ref="BM4:BM15" si="0">(SUM(BG4:BL4)/COUNT(BG4:BL4))*100</f>
        <v>33.333333333333329</v>
      </c>
      <c r="BN4" s="17">
        <v>118498728692</v>
      </c>
      <c r="BO4" s="8" t="s">
        <v>10</v>
      </c>
      <c r="BP4" s="8">
        <v>1</v>
      </c>
      <c r="BQ4" s="8">
        <v>0</v>
      </c>
      <c r="BR4" s="8">
        <v>0</v>
      </c>
      <c r="BS4" s="28">
        <f>(SUM(BP4:BR4)/COUNT(BP4:BR4))*100</f>
        <v>33.333333333333329</v>
      </c>
      <c r="BT4" s="86">
        <v>118497322159</v>
      </c>
      <c r="BU4" s="74" t="s">
        <v>10</v>
      </c>
      <c r="BV4" s="8">
        <v>1</v>
      </c>
      <c r="BW4" s="28">
        <f>(SUM(BV4:BV4)/COUNT(BV4:BV4))*100</f>
        <v>100</v>
      </c>
      <c r="BX4"/>
      <c r="BY4" s="17">
        <v>118506998651</v>
      </c>
      <c r="BZ4" s="8" t="s">
        <v>10</v>
      </c>
      <c r="CA4" s="8">
        <v>0</v>
      </c>
      <c r="CB4" s="20">
        <v>1</v>
      </c>
      <c r="CC4" s="22">
        <v>1</v>
      </c>
      <c r="CD4" s="24">
        <v>0</v>
      </c>
      <c r="CE4" s="20">
        <v>0</v>
      </c>
      <c r="CF4" s="24"/>
      <c r="CG4" s="24">
        <v>0.5</v>
      </c>
      <c r="CH4" s="24">
        <v>0</v>
      </c>
      <c r="CI4" s="24">
        <v>0.2</v>
      </c>
      <c r="CJ4" s="24">
        <v>0</v>
      </c>
      <c r="CK4" s="24">
        <v>0</v>
      </c>
      <c r="CL4" s="24"/>
      <c r="CM4" s="8"/>
      <c r="CN4" s="8"/>
      <c r="CO4" s="28">
        <f>(SUM(CA4:CN4)/COUNT(CA4:CN4))*100</f>
        <v>27</v>
      </c>
      <c r="CP4" s="17">
        <v>114461753894</v>
      </c>
      <c r="CQ4" s="17" t="s">
        <v>10</v>
      </c>
      <c r="CR4" s="8">
        <v>0</v>
      </c>
      <c r="CS4" s="20">
        <v>1</v>
      </c>
      <c r="CT4" s="22">
        <v>1</v>
      </c>
      <c r="CU4" s="24">
        <v>1</v>
      </c>
      <c r="CV4" s="20">
        <v>0.5</v>
      </c>
      <c r="CW4" s="24"/>
      <c r="CX4" s="24">
        <v>0</v>
      </c>
      <c r="CY4" s="24">
        <v>0</v>
      </c>
      <c r="CZ4" s="24">
        <v>0.6</v>
      </c>
      <c r="DA4" s="24">
        <v>0</v>
      </c>
      <c r="DB4" s="24">
        <v>0</v>
      </c>
      <c r="DC4" s="24">
        <v>0</v>
      </c>
      <c r="DD4" s="8">
        <v>0.5</v>
      </c>
      <c r="DE4" s="8">
        <v>0</v>
      </c>
      <c r="DF4" s="28">
        <f>(SUM(CR4:DE4)/COUNT(CR4:DE4))*100</f>
        <v>35.38461538461538</v>
      </c>
      <c r="DG4" s="64">
        <v>118494627395</v>
      </c>
      <c r="DH4" s="24" t="s">
        <v>10</v>
      </c>
      <c r="DI4" s="24">
        <v>1</v>
      </c>
      <c r="DJ4" s="24">
        <v>0</v>
      </c>
      <c r="DK4" s="24">
        <v>1</v>
      </c>
      <c r="DL4" s="24">
        <v>0</v>
      </c>
      <c r="DM4" s="24">
        <v>0.5</v>
      </c>
      <c r="DN4" s="24">
        <v>1</v>
      </c>
      <c r="DO4" s="24">
        <v>1</v>
      </c>
      <c r="DP4" s="24">
        <v>1</v>
      </c>
      <c r="DQ4" s="24">
        <v>0.5</v>
      </c>
      <c r="DR4" s="24">
        <v>0</v>
      </c>
      <c r="DS4" s="24">
        <v>0</v>
      </c>
      <c r="DT4" s="24">
        <v>1</v>
      </c>
      <c r="DU4" s="24">
        <v>1</v>
      </c>
      <c r="DV4" s="24">
        <v>0</v>
      </c>
      <c r="DW4" s="24">
        <v>0</v>
      </c>
      <c r="DX4" s="24">
        <v>0</v>
      </c>
      <c r="DY4" s="24"/>
      <c r="DZ4" s="24">
        <v>1</v>
      </c>
      <c r="EA4" s="28">
        <f>(SUM(DI4:DZ4)/COUNT(DI4:DZ4))*100</f>
        <v>52.941176470588239</v>
      </c>
      <c r="EB4" s="17">
        <v>114502231812</v>
      </c>
      <c r="EC4" s="74" t="s">
        <v>10</v>
      </c>
      <c r="ED4" s="74">
        <v>0.5</v>
      </c>
      <c r="EE4" s="74">
        <v>0</v>
      </c>
      <c r="EF4" s="74">
        <v>1</v>
      </c>
      <c r="EG4" s="74">
        <v>1</v>
      </c>
      <c r="EH4" s="74">
        <v>0</v>
      </c>
      <c r="EI4" s="74">
        <v>0.5</v>
      </c>
      <c r="EJ4" s="74">
        <v>0</v>
      </c>
      <c r="EK4" s="74">
        <v>0</v>
      </c>
      <c r="EL4" s="74">
        <v>0.5</v>
      </c>
      <c r="EM4" s="74">
        <v>0.5</v>
      </c>
      <c r="EN4" s="76">
        <v>0</v>
      </c>
      <c r="EO4" s="74">
        <v>0</v>
      </c>
      <c r="EP4" s="74">
        <v>0</v>
      </c>
      <c r="EQ4" s="74">
        <v>0</v>
      </c>
      <c r="ER4" s="74">
        <v>0.5</v>
      </c>
      <c r="ES4" s="74">
        <v>0</v>
      </c>
      <c r="ET4" s="74"/>
      <c r="EU4" s="74">
        <v>0</v>
      </c>
      <c r="EV4" s="28">
        <f>(SUM(ED4:EU4)/COUNT(ED4:EU4))*100</f>
        <v>26.47058823529412</v>
      </c>
      <c r="EW4"/>
      <c r="EX4" s="17">
        <v>118472614114</v>
      </c>
      <c r="EY4" s="24" t="s">
        <v>10</v>
      </c>
      <c r="EZ4" s="8">
        <v>0</v>
      </c>
      <c r="FA4" s="8">
        <v>0</v>
      </c>
      <c r="FB4" s="8">
        <v>0</v>
      </c>
      <c r="FC4" s="8">
        <v>0</v>
      </c>
      <c r="FD4" s="8">
        <v>0</v>
      </c>
      <c r="FE4" s="8">
        <v>0</v>
      </c>
      <c r="FF4" s="28">
        <f>(SUM(EZ4:FE4)/COUNT(EZ4:FE4))*100</f>
        <v>0</v>
      </c>
      <c r="FG4" s="17">
        <v>114492300425</v>
      </c>
      <c r="FH4" s="8" t="s">
        <v>10</v>
      </c>
      <c r="FI4" s="8">
        <v>0</v>
      </c>
      <c r="FJ4" s="8">
        <v>1</v>
      </c>
      <c r="FK4" s="8">
        <v>1</v>
      </c>
      <c r="FL4" s="8">
        <v>1</v>
      </c>
      <c r="FM4" s="8">
        <v>0</v>
      </c>
      <c r="FN4" s="28">
        <f>(SUM(FI4:FM4)/COUNT(FI4:FM4))*100</f>
        <v>60</v>
      </c>
      <c r="FO4" s="17">
        <v>114469395533</v>
      </c>
      <c r="FP4" s="24" t="s">
        <v>10</v>
      </c>
      <c r="FQ4" s="8">
        <v>1</v>
      </c>
      <c r="FR4" s="8">
        <v>1</v>
      </c>
      <c r="FS4" s="8">
        <v>0</v>
      </c>
      <c r="FT4" s="8">
        <v>1</v>
      </c>
      <c r="FU4" s="8">
        <v>1</v>
      </c>
      <c r="FV4" s="8">
        <v>1</v>
      </c>
      <c r="FW4" s="28">
        <f>(SUM(FQ4:FV4)/COUNT(FQ4:FV4))*100</f>
        <v>83.333333333333343</v>
      </c>
      <c r="FX4" s="17">
        <v>114503448541</v>
      </c>
      <c r="FY4" s="8" t="s">
        <v>10</v>
      </c>
      <c r="FZ4" s="8">
        <v>1</v>
      </c>
      <c r="GA4" s="8">
        <v>1</v>
      </c>
      <c r="GB4" s="8">
        <v>0</v>
      </c>
      <c r="GC4" s="8">
        <v>1</v>
      </c>
      <c r="GD4" s="8">
        <v>0</v>
      </c>
      <c r="GE4" s="28">
        <f>(SUM(FZ4:GD4)/COUNT(FZ4:GD4))*100</f>
        <v>60</v>
      </c>
      <c r="GF4" s="17">
        <v>114466667280</v>
      </c>
      <c r="GG4" s="24" t="s">
        <v>10</v>
      </c>
      <c r="GH4" s="13">
        <v>1</v>
      </c>
      <c r="GI4" s="104">
        <v>0</v>
      </c>
      <c r="GJ4" s="104">
        <v>0</v>
      </c>
      <c r="GK4" s="104">
        <v>0</v>
      </c>
      <c r="GL4" s="104">
        <v>1</v>
      </c>
      <c r="GM4" s="104">
        <v>1</v>
      </c>
      <c r="GN4" s="28">
        <f>(SUM(GH4:GM4)/COUNT(GH4:GM4))*100</f>
        <v>50</v>
      </c>
      <c r="GO4" s="17">
        <v>118498728692</v>
      </c>
      <c r="GP4" s="8" t="s">
        <v>10</v>
      </c>
      <c r="GQ4" s="8">
        <v>1</v>
      </c>
      <c r="GR4" s="8">
        <v>1</v>
      </c>
      <c r="GS4" s="8">
        <v>0</v>
      </c>
      <c r="GT4" s="8">
        <v>1</v>
      </c>
      <c r="GU4" s="8">
        <v>0</v>
      </c>
      <c r="GV4" s="28">
        <f>(SUM(GQ4:GU4)/COUNT(GQ4:GU4))*100</f>
        <v>60</v>
      </c>
      <c r="GW4" s="86">
        <v>118497322159</v>
      </c>
      <c r="GX4" s="74" t="s">
        <v>10</v>
      </c>
      <c r="GY4" s="74">
        <v>0</v>
      </c>
      <c r="GZ4" s="74">
        <v>1</v>
      </c>
      <c r="HA4" s="74">
        <v>1</v>
      </c>
      <c r="HB4" s="74">
        <v>1</v>
      </c>
      <c r="HC4" s="74">
        <v>0</v>
      </c>
      <c r="HD4" s="28">
        <f>(SUM(GY4:HC4)/COUNT(GY4:HC4))*100</f>
        <v>60</v>
      </c>
      <c r="HE4"/>
      <c r="HF4" s="100">
        <v>118472614114</v>
      </c>
      <c r="HG4" s="109" t="s">
        <v>10</v>
      </c>
      <c r="HH4" s="8">
        <v>0.5</v>
      </c>
      <c r="HI4" s="8">
        <v>1</v>
      </c>
      <c r="HJ4" s="8">
        <v>0</v>
      </c>
      <c r="HK4" s="8">
        <v>1</v>
      </c>
      <c r="HL4" s="13">
        <v>1</v>
      </c>
      <c r="HM4" s="13">
        <v>1</v>
      </c>
      <c r="HN4" s="104">
        <v>1</v>
      </c>
      <c r="HO4" s="28">
        <f>(SUM(HH4:HN4)/COUNT(HH4:HN4))*100</f>
        <v>78.571428571428569</v>
      </c>
      <c r="HP4" s="17">
        <v>114492300425</v>
      </c>
      <c r="HQ4" s="8" t="s">
        <v>10</v>
      </c>
      <c r="HR4" s="8">
        <v>1</v>
      </c>
      <c r="HS4" s="8">
        <v>0</v>
      </c>
      <c r="HT4" s="28">
        <f>(SUM(HR4:HS4)/COUNT(HR4:HS4))*100</f>
        <v>50</v>
      </c>
      <c r="HU4" s="17">
        <v>114469395533</v>
      </c>
      <c r="HV4" s="24" t="s">
        <v>10</v>
      </c>
      <c r="HW4" s="8">
        <v>0</v>
      </c>
      <c r="HX4" s="8">
        <v>0.5</v>
      </c>
      <c r="HY4" s="8">
        <v>0.5</v>
      </c>
      <c r="HZ4" s="8">
        <v>1</v>
      </c>
      <c r="IA4" s="8">
        <v>1</v>
      </c>
      <c r="IB4" s="8">
        <v>1</v>
      </c>
      <c r="IC4" s="8">
        <v>1</v>
      </c>
      <c r="ID4" s="28">
        <f>(SUM(HW4:IC4)/COUNT(HW4:IC4))*100</f>
        <v>71.428571428571431</v>
      </c>
      <c r="IE4" s="17">
        <v>114503448541</v>
      </c>
      <c r="IF4" s="8" t="s">
        <v>10</v>
      </c>
      <c r="IG4" s="13">
        <v>1</v>
      </c>
      <c r="IH4" s="104">
        <v>1</v>
      </c>
      <c r="II4" s="28">
        <f>(SUM(IG4:IH4)/COUNT(IG4:IH4))*100</f>
        <v>100</v>
      </c>
      <c r="IJ4" s="17">
        <v>114466667280</v>
      </c>
      <c r="IK4" s="24" t="s">
        <v>10</v>
      </c>
      <c r="IL4" s="8">
        <v>0.5</v>
      </c>
      <c r="IM4" s="8">
        <v>0.5</v>
      </c>
      <c r="IN4" s="8">
        <v>0.5</v>
      </c>
      <c r="IO4" s="8">
        <v>1</v>
      </c>
      <c r="IP4" s="8">
        <v>0</v>
      </c>
      <c r="IQ4" s="8">
        <v>1</v>
      </c>
      <c r="IR4" s="8">
        <v>1</v>
      </c>
      <c r="IS4" s="28">
        <f>(SUM(IL4:IR4)/COUNT(IL4:IR4))*100</f>
        <v>64.285714285714292</v>
      </c>
      <c r="IT4" s="17">
        <v>118498728692</v>
      </c>
      <c r="IU4" s="8" t="s">
        <v>10</v>
      </c>
      <c r="IV4" s="8">
        <v>1</v>
      </c>
      <c r="IW4" s="8">
        <v>1</v>
      </c>
      <c r="IX4" s="28">
        <f>(SUM(IV4:IW4)/COUNT(IV4:IW4))*100</f>
        <v>100</v>
      </c>
      <c r="IY4" s="86">
        <v>118497322159</v>
      </c>
      <c r="IZ4" s="74" t="s">
        <v>10</v>
      </c>
      <c r="JA4" s="8">
        <v>1</v>
      </c>
      <c r="JB4" s="8">
        <v>1</v>
      </c>
      <c r="JC4" s="8">
        <v>0.5</v>
      </c>
      <c r="JD4" s="8">
        <v>1</v>
      </c>
      <c r="JE4" s="8">
        <v>1</v>
      </c>
      <c r="JF4" s="28">
        <f>(SUM(JA4:JE4)/COUNT(JA4:JE4))*100</f>
        <v>90</v>
      </c>
      <c r="JG4"/>
      <c r="JH4" s="17">
        <v>118506998651</v>
      </c>
      <c r="JI4" s="8" t="s">
        <v>10</v>
      </c>
      <c r="JJ4" s="27">
        <v>1</v>
      </c>
      <c r="JK4" s="28">
        <f>(SUM(JJ4:JJ4)/COUNT(JJ4:JJ4))*100</f>
        <v>100</v>
      </c>
      <c r="JL4" s="17">
        <v>114461753894</v>
      </c>
      <c r="JM4" s="17" t="s">
        <v>10</v>
      </c>
      <c r="JN4" s="27">
        <v>1</v>
      </c>
      <c r="JO4" s="28">
        <f>(SUM(JN4:JN4)/COUNT(JN4:JN4))*100</f>
        <v>100</v>
      </c>
      <c r="JP4" s="17">
        <v>118472614114</v>
      </c>
      <c r="JQ4" s="24" t="s">
        <v>10</v>
      </c>
      <c r="JR4" s="8">
        <v>1</v>
      </c>
      <c r="JS4" s="8">
        <v>1</v>
      </c>
      <c r="JT4" s="8">
        <v>0</v>
      </c>
      <c r="JU4" s="8">
        <v>1</v>
      </c>
      <c r="JV4" s="8">
        <v>0</v>
      </c>
      <c r="JW4" s="8">
        <v>1</v>
      </c>
      <c r="JX4" s="8">
        <v>1</v>
      </c>
      <c r="JY4" s="8">
        <v>1</v>
      </c>
      <c r="JZ4" s="8">
        <v>1</v>
      </c>
      <c r="KA4" s="8">
        <v>1</v>
      </c>
      <c r="KB4" s="8">
        <v>1</v>
      </c>
      <c r="KC4" s="8">
        <v>0</v>
      </c>
      <c r="KD4" s="8">
        <v>1</v>
      </c>
      <c r="KE4" s="8">
        <v>1</v>
      </c>
      <c r="KF4" s="8">
        <v>0</v>
      </c>
      <c r="KG4" s="8">
        <v>1</v>
      </c>
      <c r="KH4" s="8">
        <v>1</v>
      </c>
      <c r="KI4" s="8">
        <v>0.5</v>
      </c>
      <c r="KJ4" s="8">
        <v>0.5</v>
      </c>
      <c r="KK4" s="8">
        <v>1</v>
      </c>
      <c r="KL4" s="8">
        <v>1</v>
      </c>
      <c r="KM4" s="8">
        <v>1</v>
      </c>
      <c r="KN4" s="8">
        <v>1</v>
      </c>
      <c r="KO4" s="8">
        <v>1</v>
      </c>
      <c r="KP4" s="25">
        <v>1</v>
      </c>
      <c r="KQ4" s="8">
        <v>0</v>
      </c>
      <c r="KR4" s="28">
        <f>(SUM(JR4:KQ4)/COUNT(JR4:KQ4))*100</f>
        <v>76.923076923076934</v>
      </c>
      <c r="KS4" s="17">
        <v>114492300425</v>
      </c>
      <c r="KT4" s="8" t="s">
        <v>10</v>
      </c>
      <c r="KU4" s="8">
        <v>1</v>
      </c>
      <c r="KV4" s="8">
        <v>0.5</v>
      </c>
      <c r="KW4" s="8">
        <v>0.5</v>
      </c>
      <c r="KX4" s="8">
        <v>1</v>
      </c>
      <c r="KY4" s="8">
        <v>1</v>
      </c>
      <c r="KZ4" s="8">
        <v>1</v>
      </c>
      <c r="LA4" s="8">
        <v>1</v>
      </c>
      <c r="LB4" s="8">
        <v>0.5</v>
      </c>
      <c r="LC4" s="8">
        <v>0.5</v>
      </c>
      <c r="LD4" s="8">
        <v>0</v>
      </c>
      <c r="LE4" s="8">
        <v>0</v>
      </c>
      <c r="LF4" s="8">
        <v>1</v>
      </c>
      <c r="LG4" s="8">
        <v>0.5</v>
      </c>
      <c r="LH4" s="8">
        <v>1</v>
      </c>
      <c r="LI4" s="8">
        <v>1</v>
      </c>
      <c r="LJ4" s="8">
        <v>1</v>
      </c>
      <c r="LK4" s="8">
        <v>0</v>
      </c>
      <c r="LL4" s="8">
        <v>1</v>
      </c>
      <c r="LM4" s="8">
        <v>1</v>
      </c>
      <c r="LN4" s="8">
        <v>1</v>
      </c>
      <c r="LO4" s="8">
        <v>1</v>
      </c>
      <c r="LP4" s="8">
        <v>1</v>
      </c>
      <c r="LQ4" s="8">
        <v>1</v>
      </c>
      <c r="LR4" s="8">
        <v>1</v>
      </c>
      <c r="LS4" s="8">
        <v>0</v>
      </c>
      <c r="LT4" s="28">
        <f>(SUM(KU4:LS4)/COUNT(KU4:LS4))*100</f>
        <v>74</v>
      </c>
      <c r="LU4" s="64">
        <v>118494627395</v>
      </c>
      <c r="LV4" s="24" t="s">
        <v>10</v>
      </c>
      <c r="LW4" s="24">
        <v>0</v>
      </c>
      <c r="LX4" s="28">
        <f>(SUM(LW4:LW4)/COUNT(LW4:LW4))*100</f>
        <v>0</v>
      </c>
      <c r="LY4" s="17">
        <v>114469395533</v>
      </c>
      <c r="LZ4" s="24" t="s">
        <v>10</v>
      </c>
      <c r="MA4" s="8">
        <v>1</v>
      </c>
      <c r="MB4" s="8">
        <v>1</v>
      </c>
      <c r="MC4" s="8">
        <v>0</v>
      </c>
      <c r="MD4" s="8">
        <v>1</v>
      </c>
      <c r="ME4" s="8">
        <v>1</v>
      </c>
      <c r="MF4" s="8">
        <v>0</v>
      </c>
      <c r="MG4" s="8">
        <v>1</v>
      </c>
      <c r="MH4" s="8">
        <v>1</v>
      </c>
      <c r="MI4" s="8">
        <v>1</v>
      </c>
      <c r="MJ4" s="8">
        <v>1</v>
      </c>
      <c r="MK4" s="8">
        <v>1</v>
      </c>
      <c r="ML4" s="8">
        <v>0</v>
      </c>
      <c r="MM4" s="8">
        <v>1</v>
      </c>
      <c r="MN4" s="8">
        <v>1</v>
      </c>
      <c r="MO4" s="8">
        <v>1</v>
      </c>
      <c r="MP4" s="8">
        <v>1</v>
      </c>
      <c r="MQ4" s="8">
        <v>1</v>
      </c>
      <c r="MR4" s="8">
        <v>0.5</v>
      </c>
      <c r="MS4" s="8">
        <v>0.5</v>
      </c>
      <c r="MT4" s="8">
        <v>1</v>
      </c>
      <c r="MU4" s="8">
        <v>1</v>
      </c>
      <c r="MV4" s="8">
        <v>1</v>
      </c>
      <c r="MW4" s="8">
        <v>1</v>
      </c>
      <c r="MX4" s="8">
        <v>1</v>
      </c>
      <c r="MY4" s="25">
        <v>1</v>
      </c>
      <c r="MZ4" s="8">
        <v>1</v>
      </c>
      <c r="NA4" s="28">
        <f>(SUM(MA4:MZ4)/COUNT(MA4:MZ4))*100</f>
        <v>84.615384615384613</v>
      </c>
      <c r="NB4" s="17">
        <v>114503448541</v>
      </c>
      <c r="NC4" s="8" t="s">
        <v>10</v>
      </c>
      <c r="ND4" s="8">
        <v>1</v>
      </c>
      <c r="NE4" s="8">
        <v>1</v>
      </c>
      <c r="NF4" s="8">
        <v>1</v>
      </c>
      <c r="NG4" s="8">
        <v>1</v>
      </c>
      <c r="NH4" s="8">
        <v>1</v>
      </c>
      <c r="NI4" s="8">
        <v>1</v>
      </c>
      <c r="NJ4" s="8">
        <v>0.5</v>
      </c>
      <c r="NK4" s="8">
        <v>0.5</v>
      </c>
      <c r="NL4" s="8">
        <v>0</v>
      </c>
      <c r="NM4" s="8">
        <v>0</v>
      </c>
      <c r="NN4" s="8">
        <v>1</v>
      </c>
      <c r="NO4" s="8">
        <v>1</v>
      </c>
      <c r="NP4" s="8">
        <v>1</v>
      </c>
      <c r="NQ4" s="8">
        <v>1</v>
      </c>
      <c r="NR4" s="8">
        <v>1</v>
      </c>
      <c r="NS4" s="8">
        <v>1</v>
      </c>
      <c r="NT4" s="8">
        <v>1</v>
      </c>
      <c r="NU4" s="8">
        <v>0.5</v>
      </c>
      <c r="NV4" s="8">
        <v>1</v>
      </c>
      <c r="NW4" s="8">
        <v>1</v>
      </c>
      <c r="NX4" s="8">
        <v>1</v>
      </c>
      <c r="NY4" s="8">
        <v>1</v>
      </c>
      <c r="NZ4" s="8">
        <v>1</v>
      </c>
      <c r="OA4" s="8">
        <v>1</v>
      </c>
      <c r="OB4" s="8">
        <v>1</v>
      </c>
      <c r="OC4" s="28">
        <f>(SUM(ND4:OB4)/COUNT(ND4:OB4))*100</f>
        <v>86</v>
      </c>
      <c r="OD4" s="17">
        <v>114502231812</v>
      </c>
      <c r="OE4" s="74" t="s">
        <v>10</v>
      </c>
      <c r="OF4" s="74">
        <v>0</v>
      </c>
      <c r="OG4" s="28">
        <f>(SUM(OF4:OF4)/COUNT(OF4:OF4))*100</f>
        <v>0</v>
      </c>
      <c r="OH4" s="17">
        <v>114466667280</v>
      </c>
      <c r="OI4" s="24" t="s">
        <v>10</v>
      </c>
      <c r="OJ4" s="8">
        <v>1</v>
      </c>
      <c r="OK4" s="8">
        <v>1</v>
      </c>
      <c r="OL4" s="8">
        <v>1</v>
      </c>
      <c r="OM4" s="8">
        <v>1</v>
      </c>
      <c r="ON4" s="8">
        <v>1</v>
      </c>
      <c r="OO4" s="8">
        <v>0.5</v>
      </c>
      <c r="OP4" s="8">
        <v>1</v>
      </c>
      <c r="OQ4" s="8">
        <v>1</v>
      </c>
      <c r="OR4" s="8">
        <v>0.5</v>
      </c>
      <c r="OS4" s="8">
        <v>0</v>
      </c>
      <c r="OT4" s="8">
        <v>1</v>
      </c>
      <c r="OU4" s="8">
        <v>1</v>
      </c>
      <c r="OV4" s="8">
        <v>1</v>
      </c>
      <c r="OW4" s="8">
        <v>1</v>
      </c>
      <c r="OX4" s="8">
        <v>1</v>
      </c>
      <c r="OY4" s="8">
        <v>1</v>
      </c>
      <c r="OZ4" s="8">
        <v>1</v>
      </c>
      <c r="PA4" s="8">
        <v>1</v>
      </c>
      <c r="PB4" s="8">
        <v>1</v>
      </c>
      <c r="PC4" s="8">
        <v>1</v>
      </c>
      <c r="PD4" s="8">
        <v>1</v>
      </c>
      <c r="PE4" s="8">
        <v>0</v>
      </c>
      <c r="PF4" s="8">
        <v>0.5</v>
      </c>
      <c r="PG4" s="8">
        <v>1</v>
      </c>
      <c r="PH4" s="25">
        <v>1</v>
      </c>
      <c r="PI4" s="8">
        <v>1</v>
      </c>
      <c r="PJ4" s="28">
        <f>(SUM(OJ4:PI4)/COUNT(OJ4:PI4))*100</f>
        <v>86.538461538461547</v>
      </c>
      <c r="PK4" s="17">
        <v>118498728692</v>
      </c>
      <c r="PL4" s="8" t="s">
        <v>10</v>
      </c>
      <c r="PM4" s="8">
        <v>1</v>
      </c>
      <c r="PN4" s="8">
        <v>1</v>
      </c>
      <c r="PO4" s="8">
        <v>0</v>
      </c>
      <c r="PP4" s="8">
        <v>0</v>
      </c>
      <c r="PQ4" s="8">
        <v>0</v>
      </c>
      <c r="PR4" s="8">
        <v>0.5</v>
      </c>
      <c r="PS4" s="8">
        <v>1</v>
      </c>
      <c r="PT4" s="8">
        <v>0.5</v>
      </c>
      <c r="PU4" s="8">
        <v>0.5</v>
      </c>
      <c r="PV4" s="8">
        <v>0</v>
      </c>
      <c r="PW4" s="8">
        <v>0</v>
      </c>
      <c r="PX4" s="8">
        <v>1</v>
      </c>
      <c r="PY4" s="8">
        <v>1</v>
      </c>
      <c r="PZ4" s="8">
        <v>0.5</v>
      </c>
      <c r="QA4" s="8">
        <v>1</v>
      </c>
      <c r="QB4" s="8">
        <v>1</v>
      </c>
      <c r="QC4" s="8">
        <v>1</v>
      </c>
      <c r="QD4" s="8">
        <v>0.5</v>
      </c>
      <c r="QE4" s="8">
        <v>1</v>
      </c>
      <c r="QF4" s="8">
        <v>1</v>
      </c>
      <c r="QG4" s="8">
        <v>0.5</v>
      </c>
      <c r="QH4" s="8">
        <v>1</v>
      </c>
      <c r="QI4" s="8">
        <v>0.5</v>
      </c>
      <c r="QJ4" s="8">
        <v>1</v>
      </c>
      <c r="QK4" s="8">
        <v>1</v>
      </c>
      <c r="QL4" s="28">
        <f>(SUM(PM4:QK4)/COUNT(PM4:QK4))*100</f>
        <v>66</v>
      </c>
      <c r="QM4" s="86">
        <v>118497322159</v>
      </c>
      <c r="QN4" s="74" t="s">
        <v>10</v>
      </c>
      <c r="QO4" s="8">
        <v>1</v>
      </c>
      <c r="QP4" s="8">
        <v>0.5</v>
      </c>
      <c r="QQ4" s="70">
        <v>0.5</v>
      </c>
      <c r="QR4" s="74">
        <v>1</v>
      </c>
      <c r="QS4" s="74">
        <v>1</v>
      </c>
      <c r="QT4" s="74">
        <v>1</v>
      </c>
      <c r="QU4" s="74">
        <v>1</v>
      </c>
      <c r="QV4" s="74">
        <v>0</v>
      </c>
      <c r="QW4" s="74">
        <v>0</v>
      </c>
      <c r="QX4" s="74">
        <v>0</v>
      </c>
      <c r="QY4" s="74">
        <v>1</v>
      </c>
      <c r="QZ4" s="8">
        <v>1</v>
      </c>
      <c r="RA4" s="8">
        <v>1</v>
      </c>
      <c r="RB4" s="8">
        <v>0.5</v>
      </c>
      <c r="RC4" s="8">
        <v>1</v>
      </c>
      <c r="RD4" s="8">
        <v>1</v>
      </c>
      <c r="RE4" s="8">
        <v>1</v>
      </c>
      <c r="RF4" s="8">
        <v>1</v>
      </c>
      <c r="RG4" s="8">
        <v>0.5</v>
      </c>
      <c r="RH4" s="8">
        <v>1</v>
      </c>
      <c r="RI4" s="8">
        <v>1</v>
      </c>
      <c r="RJ4" s="8">
        <v>1</v>
      </c>
      <c r="RK4" s="8">
        <v>1</v>
      </c>
      <c r="RL4" s="28">
        <f>(SUM(QO4:RK4)/COUNT(QO4:RK4))*100</f>
        <v>78.260869565217391</v>
      </c>
      <c r="RM4"/>
      <c r="RN4" s="17">
        <v>118472614114</v>
      </c>
      <c r="RO4" s="24" t="s">
        <v>10</v>
      </c>
      <c r="RP4" s="8">
        <v>1</v>
      </c>
      <c r="RQ4" s="8">
        <v>1</v>
      </c>
      <c r="RR4" s="28">
        <f>(SUM(RP4:RQ4)/COUNT(RP4:RQ4))*100</f>
        <v>100</v>
      </c>
      <c r="RS4" s="17">
        <v>114492300425</v>
      </c>
      <c r="RT4" s="8" t="s">
        <v>10</v>
      </c>
      <c r="RU4" s="8">
        <v>0</v>
      </c>
      <c r="RV4" s="28">
        <f>(SUM(RU4:RU4)/COUNT(RU4:RU4))*100</f>
        <v>0</v>
      </c>
      <c r="RW4" s="17">
        <v>114469395533</v>
      </c>
      <c r="RX4" s="24" t="s">
        <v>10</v>
      </c>
      <c r="RY4" s="8">
        <v>1</v>
      </c>
      <c r="RZ4" s="8">
        <v>0</v>
      </c>
      <c r="SA4" s="28">
        <f>(SUM(RY4:RZ4)/COUNT(RY4:RZ4))*100</f>
        <v>50</v>
      </c>
      <c r="SB4" s="17">
        <v>114503448541</v>
      </c>
      <c r="SC4" s="8" t="s">
        <v>10</v>
      </c>
      <c r="SD4" s="8">
        <v>1</v>
      </c>
      <c r="SE4" s="28">
        <f>(SUM(SD4:SD4)/COUNT(SD4:SD4))*100</f>
        <v>100</v>
      </c>
      <c r="SF4" s="17">
        <v>114466667280</v>
      </c>
      <c r="SG4" s="24" t="s">
        <v>10</v>
      </c>
      <c r="SH4" s="8">
        <v>1</v>
      </c>
      <c r="SI4" s="8">
        <v>0</v>
      </c>
      <c r="SJ4" s="28">
        <f>(SUM(SH4:SI4)/COUNT(SH4:SI4))*100</f>
        <v>50</v>
      </c>
      <c r="SK4" s="17">
        <v>118498728692</v>
      </c>
      <c r="SL4" s="8" t="s">
        <v>10</v>
      </c>
      <c r="SM4" s="8">
        <v>1</v>
      </c>
      <c r="SN4" s="28">
        <f>(SUM(SM4:SM4)/COUNT(SM4:SM4))*100</f>
        <v>100</v>
      </c>
      <c r="SO4" s="86">
        <v>118497322159</v>
      </c>
      <c r="SP4" s="74" t="s">
        <v>10</v>
      </c>
      <c r="SQ4" s="8">
        <v>1</v>
      </c>
      <c r="SR4" s="28">
        <f>(SUM(SQ4:SQ4)/COUNT(SQ4:SQ4))*100</f>
        <v>100</v>
      </c>
    </row>
    <row r="5" spans="1:512" x14ac:dyDescent="0.2">
      <c r="A5" s="17">
        <v>118506937360</v>
      </c>
      <c r="B5" s="8" t="s">
        <v>10</v>
      </c>
      <c r="C5" s="8">
        <v>0</v>
      </c>
      <c r="D5" s="8">
        <v>1</v>
      </c>
      <c r="E5" s="8">
        <v>0</v>
      </c>
      <c r="F5" s="98">
        <v>1</v>
      </c>
      <c r="G5" s="28">
        <f t="shared" ref="G5:G68" si="1">(SUM(C5:F5)/COUNT(C5:F5))*100</f>
        <v>50</v>
      </c>
      <c r="H5" s="17">
        <v>114444258464</v>
      </c>
      <c r="I5" s="17" t="s">
        <v>10</v>
      </c>
      <c r="J5" s="8">
        <v>0</v>
      </c>
      <c r="K5" s="8">
        <v>0</v>
      </c>
      <c r="L5" s="25">
        <v>0</v>
      </c>
      <c r="M5" s="24">
        <v>1</v>
      </c>
      <c r="N5" s="28">
        <f t="shared" ref="N5:N39" si="2">(SUM(J5:M5)/COUNT(J5:M5))*100</f>
        <v>25</v>
      </c>
      <c r="O5" s="17">
        <v>118510886098</v>
      </c>
      <c r="P5" s="24" t="s">
        <v>14</v>
      </c>
      <c r="Q5" s="8">
        <v>1</v>
      </c>
      <c r="R5" s="8">
        <v>0</v>
      </c>
      <c r="S5" s="8">
        <v>0</v>
      </c>
      <c r="T5" s="8">
        <v>0.5</v>
      </c>
      <c r="U5" s="8">
        <v>0.5</v>
      </c>
      <c r="V5" s="8">
        <v>0.5</v>
      </c>
      <c r="W5" s="28">
        <f t="shared" ref="W5:W14" si="3">(SUM(Q5:V5)/COUNT(Q5:V5))*100</f>
        <v>41.666666666666671</v>
      </c>
      <c r="X5" s="17">
        <v>114495265463</v>
      </c>
      <c r="Y5" s="8" t="s">
        <v>11</v>
      </c>
      <c r="Z5" s="8">
        <v>0</v>
      </c>
      <c r="AA5" s="8">
        <v>0</v>
      </c>
      <c r="AB5" s="8">
        <v>1</v>
      </c>
      <c r="AC5" s="28">
        <f t="shared" ref="AC5:AC17" si="4">(SUM(Z5:AB5)/COUNT(Z5:AB5))*100</f>
        <v>33.333333333333329</v>
      </c>
      <c r="AD5" s="64">
        <v>118476406589</v>
      </c>
      <c r="AE5" s="24" t="s">
        <v>10</v>
      </c>
      <c r="AF5" s="24">
        <v>0</v>
      </c>
      <c r="AG5" s="24">
        <v>0</v>
      </c>
      <c r="AH5" s="24">
        <v>1</v>
      </c>
      <c r="AI5" s="28">
        <f t="shared" ref="AI5:AI12" si="5">(SUM(AF5:AH5)/COUNT(AF5:AH5))*100</f>
        <v>33.333333333333329</v>
      </c>
      <c r="AJ5" s="17">
        <v>114475410432</v>
      </c>
      <c r="AK5" s="24" t="s">
        <v>14</v>
      </c>
      <c r="AL5" s="8">
        <v>0</v>
      </c>
      <c r="AM5" s="8">
        <v>0</v>
      </c>
      <c r="AN5" s="8">
        <v>0</v>
      </c>
      <c r="AO5" s="8">
        <v>1</v>
      </c>
      <c r="AP5" s="8">
        <v>0.5</v>
      </c>
      <c r="AQ5" s="8">
        <v>0.5</v>
      </c>
      <c r="AR5" s="28">
        <f t="shared" ref="AR5:AR10" si="6">(SUM(AL5:AQ5)/COUNT(AL5:AQ5))*100</f>
        <v>33.333333333333329</v>
      </c>
      <c r="AS5" s="17">
        <v>114504214573</v>
      </c>
      <c r="AT5" s="8" t="s">
        <v>12</v>
      </c>
      <c r="AU5" s="74">
        <v>1</v>
      </c>
      <c r="AV5" s="74">
        <v>0</v>
      </c>
      <c r="AW5" s="74">
        <v>1</v>
      </c>
      <c r="AX5" s="28">
        <f t="shared" ref="AX5:AX9" si="7">(SUM(AU5:AW5)/COUNT(AU5:AW5))*100</f>
        <v>66.666666666666657</v>
      </c>
      <c r="AY5" s="102">
        <v>114494411023</v>
      </c>
      <c r="AZ5" s="103" t="s">
        <v>10</v>
      </c>
      <c r="BA5" s="74">
        <v>1</v>
      </c>
      <c r="BB5" s="74">
        <v>1</v>
      </c>
      <c r="BC5" s="74">
        <v>1</v>
      </c>
      <c r="BD5" s="28">
        <f t="shared" ref="BD5:BD20" si="8">(SUM(BA5:BC5)/COUNT(BA5:BC5))*100</f>
        <v>100</v>
      </c>
      <c r="BE5" s="17">
        <v>114466667508</v>
      </c>
      <c r="BF5" s="24" t="s">
        <v>10</v>
      </c>
      <c r="BG5" s="8">
        <v>0</v>
      </c>
      <c r="BH5" s="8">
        <v>0</v>
      </c>
      <c r="BI5" s="105">
        <v>0</v>
      </c>
      <c r="BJ5" s="106">
        <v>0.5</v>
      </c>
      <c r="BK5" s="106">
        <v>0.5</v>
      </c>
      <c r="BL5" s="106">
        <v>1</v>
      </c>
      <c r="BM5" s="28">
        <f t="shared" si="0"/>
        <v>33.333333333333329</v>
      </c>
      <c r="BN5" s="17">
        <v>118498574203</v>
      </c>
      <c r="BO5" s="8" t="s">
        <v>10</v>
      </c>
      <c r="BP5" s="8">
        <v>1</v>
      </c>
      <c r="BQ5" s="8">
        <v>0.5</v>
      </c>
      <c r="BR5" s="8">
        <v>1</v>
      </c>
      <c r="BS5" s="28">
        <f t="shared" ref="BS5:BS11" si="9">(SUM(BP5:BR5)/COUNT(BP5:BR5))*100</f>
        <v>83.333333333333343</v>
      </c>
      <c r="BT5" s="86">
        <v>118508843854</v>
      </c>
      <c r="BU5" s="74" t="s">
        <v>11</v>
      </c>
      <c r="BV5" s="8">
        <v>1</v>
      </c>
      <c r="BW5" s="28">
        <f t="shared" ref="BW5:BW17" si="10">(SUM(BV5:BV5)/COUNT(BV5:BV5))*100</f>
        <v>100</v>
      </c>
      <c r="BX5"/>
      <c r="BY5" s="17">
        <v>118506937360</v>
      </c>
      <c r="BZ5" s="8" t="s">
        <v>10</v>
      </c>
      <c r="CA5" s="8">
        <v>0.5</v>
      </c>
      <c r="CB5" s="20">
        <v>1</v>
      </c>
      <c r="CC5" s="22">
        <v>0</v>
      </c>
      <c r="CD5" s="24">
        <v>0.5</v>
      </c>
      <c r="CE5" s="20">
        <v>1</v>
      </c>
      <c r="CF5" s="24">
        <v>0</v>
      </c>
      <c r="CG5" s="24">
        <v>0</v>
      </c>
      <c r="CH5" s="24">
        <v>0.5</v>
      </c>
      <c r="CI5" s="24">
        <v>0.6</v>
      </c>
      <c r="CJ5" s="24">
        <v>0</v>
      </c>
      <c r="CK5" s="24">
        <v>0</v>
      </c>
      <c r="CL5" s="24">
        <v>0.5</v>
      </c>
      <c r="CM5" s="8">
        <v>0.5</v>
      </c>
      <c r="CN5" s="8">
        <v>0</v>
      </c>
      <c r="CO5" s="28">
        <f t="shared" ref="CO5:CO68" si="11">(SUM(CA5:CN5)/COUNT(CA5:CN5))*100</f>
        <v>36.428571428571423</v>
      </c>
      <c r="CP5" s="17">
        <v>114444258464</v>
      </c>
      <c r="CQ5" s="17" t="s">
        <v>10</v>
      </c>
      <c r="CR5" s="8">
        <v>0.5</v>
      </c>
      <c r="CS5" s="20">
        <v>1</v>
      </c>
      <c r="CT5" s="22">
        <v>0</v>
      </c>
      <c r="CU5" s="24">
        <v>0.5</v>
      </c>
      <c r="CV5" s="20">
        <v>1</v>
      </c>
      <c r="CW5" s="24">
        <v>0.5</v>
      </c>
      <c r="CX5" s="24">
        <v>0.5</v>
      </c>
      <c r="CY5" s="24">
        <v>0</v>
      </c>
      <c r="CZ5" s="24">
        <v>0.4</v>
      </c>
      <c r="DA5" s="24">
        <v>0</v>
      </c>
      <c r="DB5" s="24">
        <v>1</v>
      </c>
      <c r="DC5" s="24">
        <v>0</v>
      </c>
      <c r="DD5" s="8">
        <v>0</v>
      </c>
      <c r="DE5" s="8">
        <v>0</v>
      </c>
      <c r="DF5" s="28">
        <f t="shared" ref="DF5:DF39" si="12">(SUM(CR5:DE5)/COUNT(CR5:DE5))*100</f>
        <v>38.571428571428577</v>
      </c>
      <c r="DG5" s="64">
        <v>118476406589</v>
      </c>
      <c r="DH5" s="24" t="s">
        <v>10</v>
      </c>
      <c r="DI5" s="24">
        <v>0.5</v>
      </c>
      <c r="DJ5" s="24">
        <v>1</v>
      </c>
      <c r="DK5" s="24">
        <v>1</v>
      </c>
      <c r="DL5" s="24">
        <v>0</v>
      </c>
      <c r="DM5" s="24">
        <v>0.5</v>
      </c>
      <c r="DN5" s="24">
        <v>1</v>
      </c>
      <c r="DO5" s="24">
        <v>1</v>
      </c>
      <c r="DP5" s="24">
        <v>0</v>
      </c>
      <c r="DQ5" s="24">
        <v>0</v>
      </c>
      <c r="DR5" s="24">
        <v>0</v>
      </c>
      <c r="DS5" s="24">
        <v>0</v>
      </c>
      <c r="DT5" s="24">
        <v>0</v>
      </c>
      <c r="DU5" s="24">
        <v>0</v>
      </c>
      <c r="DV5" s="24">
        <v>1</v>
      </c>
      <c r="DW5" s="24">
        <v>1</v>
      </c>
      <c r="DX5" s="24">
        <v>1</v>
      </c>
      <c r="DY5" s="24">
        <v>0</v>
      </c>
      <c r="DZ5" s="24">
        <v>1</v>
      </c>
      <c r="EA5" s="28">
        <f t="shared" ref="EA5:EA12" si="13">(SUM(DI5:DZ5)/COUNT(DI5:DZ5))*100</f>
        <v>50</v>
      </c>
      <c r="EB5" s="17">
        <v>114494411023</v>
      </c>
      <c r="EC5" s="74" t="s">
        <v>10</v>
      </c>
      <c r="ED5" s="74">
        <v>1</v>
      </c>
      <c r="EE5" s="74">
        <v>1</v>
      </c>
      <c r="EF5" s="74">
        <v>1</v>
      </c>
      <c r="EG5" s="74">
        <v>0</v>
      </c>
      <c r="EH5" s="74">
        <v>0.5</v>
      </c>
      <c r="EI5" s="74">
        <v>1</v>
      </c>
      <c r="EJ5" s="74">
        <v>1</v>
      </c>
      <c r="EK5" s="74">
        <v>0</v>
      </c>
      <c r="EL5" s="74">
        <v>0</v>
      </c>
      <c r="EM5" s="74">
        <v>0.5</v>
      </c>
      <c r="EN5" s="76">
        <v>0.4</v>
      </c>
      <c r="EO5" s="74">
        <v>1</v>
      </c>
      <c r="EP5" s="74">
        <v>0</v>
      </c>
      <c r="EQ5" s="74">
        <v>0</v>
      </c>
      <c r="ER5" s="74">
        <v>0.5</v>
      </c>
      <c r="ES5" s="74">
        <v>1</v>
      </c>
      <c r="ET5" s="74">
        <v>0.5</v>
      </c>
      <c r="EU5" s="74">
        <v>0</v>
      </c>
      <c r="EV5" s="28">
        <f t="shared" ref="EV5:EV20" si="14">(SUM(ED5:EU5)/COUNT(ED5:EU5))*100</f>
        <v>52.222222222222229</v>
      </c>
      <c r="EW5"/>
      <c r="EX5" s="17">
        <v>118477968295</v>
      </c>
      <c r="EY5" s="24" t="s">
        <v>11</v>
      </c>
      <c r="EZ5" s="8">
        <v>0</v>
      </c>
      <c r="FA5" s="8">
        <v>0</v>
      </c>
      <c r="FB5" s="8">
        <v>0</v>
      </c>
      <c r="FC5" s="8">
        <v>0</v>
      </c>
      <c r="FD5" s="8">
        <v>1</v>
      </c>
      <c r="FE5" s="8">
        <v>1</v>
      </c>
      <c r="FF5" s="28">
        <f t="shared" ref="FF5:FF14" si="15">(SUM(EZ5:FE5)/COUNT(EZ5:FE5))*100</f>
        <v>33.333333333333329</v>
      </c>
      <c r="FG5" s="17">
        <v>114495265463</v>
      </c>
      <c r="FH5" s="8" t="s">
        <v>11</v>
      </c>
      <c r="FI5" s="8">
        <v>0</v>
      </c>
      <c r="FJ5" s="8">
        <v>1</v>
      </c>
      <c r="FK5" s="8">
        <v>1</v>
      </c>
      <c r="FL5" s="8">
        <v>1</v>
      </c>
      <c r="FM5" s="8">
        <v>1</v>
      </c>
      <c r="FN5" s="28">
        <f t="shared" ref="FN5:FN17" si="16">(SUM(FI5:FM5)/COUNT(FI5:FM5))*100</f>
        <v>80</v>
      </c>
      <c r="FO5" s="17">
        <v>114475410432</v>
      </c>
      <c r="FP5" s="24" t="s">
        <v>14</v>
      </c>
      <c r="FQ5" s="8">
        <v>0</v>
      </c>
      <c r="FR5" s="8">
        <v>1</v>
      </c>
      <c r="FS5" s="8">
        <v>0</v>
      </c>
      <c r="FT5" s="8">
        <v>1</v>
      </c>
      <c r="FU5" s="8">
        <v>1</v>
      </c>
      <c r="FV5" s="8">
        <v>0</v>
      </c>
      <c r="FW5" s="28">
        <f t="shared" ref="FW5:FW10" si="17">(SUM(FQ5:FV5)/COUNT(FQ5:FV5))*100</f>
        <v>50</v>
      </c>
      <c r="FX5" s="17">
        <v>114494552141</v>
      </c>
      <c r="FY5" s="8" t="s">
        <v>11</v>
      </c>
      <c r="FZ5" s="8">
        <v>1</v>
      </c>
      <c r="GA5" s="8">
        <v>1</v>
      </c>
      <c r="GB5" s="8">
        <v>0</v>
      </c>
      <c r="GC5" s="8">
        <v>1</v>
      </c>
      <c r="GD5" s="8">
        <v>0</v>
      </c>
      <c r="GE5" s="28">
        <f t="shared" ref="GE5:GE9" si="18">(SUM(FZ5:GD5)/COUNT(FZ5:GD5))*100</f>
        <v>60</v>
      </c>
      <c r="GF5" s="17">
        <v>114466667508</v>
      </c>
      <c r="GG5" s="24" t="s">
        <v>10</v>
      </c>
      <c r="GH5" s="105">
        <v>1</v>
      </c>
      <c r="GI5" s="106">
        <v>1</v>
      </c>
      <c r="GJ5" s="106">
        <v>1</v>
      </c>
      <c r="GK5" s="106">
        <v>0</v>
      </c>
      <c r="GL5" s="106">
        <v>1</v>
      </c>
      <c r="GM5" s="106">
        <v>1</v>
      </c>
      <c r="GN5" s="28">
        <f t="shared" ref="GN5:GN15" si="19">(SUM(GH5:GM5)/COUNT(GH5:GM5))*100</f>
        <v>83.333333333333343</v>
      </c>
      <c r="GO5" s="17">
        <v>118498574203</v>
      </c>
      <c r="GP5" s="8" t="s">
        <v>10</v>
      </c>
      <c r="GQ5" s="8">
        <v>1</v>
      </c>
      <c r="GR5" s="8">
        <v>1</v>
      </c>
      <c r="GS5" s="8">
        <v>1</v>
      </c>
      <c r="GT5" s="8">
        <v>1</v>
      </c>
      <c r="GU5" s="8">
        <v>0</v>
      </c>
      <c r="GV5" s="28">
        <f t="shared" ref="GV5:GV11" si="20">(SUM(GQ5:GU5)/COUNT(GQ5:GU5))*100</f>
        <v>80</v>
      </c>
      <c r="GW5" s="86">
        <v>118508843854</v>
      </c>
      <c r="GX5" s="74" t="s">
        <v>11</v>
      </c>
      <c r="GY5" s="74">
        <v>0</v>
      </c>
      <c r="GZ5" s="74">
        <v>1</v>
      </c>
      <c r="HA5" s="74">
        <v>0</v>
      </c>
      <c r="HB5" s="74">
        <v>1</v>
      </c>
      <c r="HC5" s="74">
        <v>0</v>
      </c>
      <c r="HD5" s="28">
        <f t="shared" ref="HD5:HD17" si="21">(SUM(GY5:HC5)/COUNT(GY5:HC5))*100</f>
        <v>40</v>
      </c>
      <c r="HE5"/>
      <c r="HF5" s="102">
        <v>118477968295</v>
      </c>
      <c r="HG5" s="110" t="s">
        <v>11</v>
      </c>
      <c r="HH5" s="8">
        <v>1</v>
      </c>
      <c r="HI5" s="8">
        <v>1</v>
      </c>
      <c r="HJ5" s="8">
        <v>1</v>
      </c>
      <c r="HK5" s="8">
        <v>1</v>
      </c>
      <c r="HL5" s="105">
        <v>1</v>
      </c>
      <c r="HM5" s="105">
        <v>1</v>
      </c>
      <c r="HN5" s="106">
        <v>1</v>
      </c>
      <c r="HO5" s="28">
        <f t="shared" ref="HO5:HO14" si="22">(SUM(HH5:HN5)/COUNT(HH5:HN5))*100</f>
        <v>100</v>
      </c>
      <c r="HP5" s="17">
        <v>114495265463</v>
      </c>
      <c r="HQ5" s="8" t="s">
        <v>11</v>
      </c>
      <c r="HR5" s="8">
        <v>1</v>
      </c>
      <c r="HS5" s="8">
        <v>1</v>
      </c>
      <c r="HT5" s="28">
        <f t="shared" ref="HT5:HT17" si="23">(SUM(HR5:HS5)/COUNT(HR5:HS5))*100</f>
        <v>100</v>
      </c>
      <c r="HU5" s="17">
        <v>114475410432</v>
      </c>
      <c r="HV5" s="24" t="s">
        <v>14</v>
      </c>
      <c r="HW5" s="8">
        <v>0.5</v>
      </c>
      <c r="HX5" s="8">
        <v>0.5</v>
      </c>
      <c r="HY5" s="8">
        <v>0.5</v>
      </c>
      <c r="HZ5" s="8">
        <v>0.5</v>
      </c>
      <c r="IA5" s="8">
        <v>1</v>
      </c>
      <c r="IB5" s="8">
        <v>1</v>
      </c>
      <c r="IC5" s="8">
        <v>1</v>
      </c>
      <c r="ID5" s="28">
        <f t="shared" ref="ID5:ID10" si="24">(SUM(HW5:IC5)/COUNT(HW5:IC5))*100</f>
        <v>71.428571428571431</v>
      </c>
      <c r="IE5" s="17">
        <v>114494552141</v>
      </c>
      <c r="IF5" s="8" t="s">
        <v>11</v>
      </c>
      <c r="IG5" s="105">
        <v>1</v>
      </c>
      <c r="IH5" s="106">
        <v>1</v>
      </c>
      <c r="II5" s="28">
        <f t="shared" ref="II5:II9" si="25">(SUM(IG5:IH5)/COUNT(IG5:IH5))*100</f>
        <v>100</v>
      </c>
      <c r="IJ5" s="17">
        <v>114466667508</v>
      </c>
      <c r="IK5" s="24" t="s">
        <v>10</v>
      </c>
      <c r="IL5" s="8">
        <v>0.5</v>
      </c>
      <c r="IM5" s="8">
        <v>0</v>
      </c>
      <c r="IN5" s="8">
        <v>0.5</v>
      </c>
      <c r="IO5" s="8">
        <v>1</v>
      </c>
      <c r="IP5" s="8">
        <v>0</v>
      </c>
      <c r="IQ5" s="8">
        <v>1</v>
      </c>
      <c r="IR5" s="8">
        <v>0</v>
      </c>
      <c r="IS5" s="28">
        <f t="shared" ref="IS5:IS15" si="26">(SUM(IL5:IR5)/COUNT(IL5:IR5))*100</f>
        <v>42.857142857142854</v>
      </c>
      <c r="IT5" s="17">
        <v>118498574203</v>
      </c>
      <c r="IU5" s="8" t="s">
        <v>10</v>
      </c>
      <c r="IV5" s="8">
        <v>1</v>
      </c>
      <c r="IW5" s="8">
        <v>0.5</v>
      </c>
      <c r="IX5" s="28">
        <f t="shared" ref="IX5:IX11" si="27">(SUM(IV5:IW5)/COUNT(IV5:IW5))*100</f>
        <v>75</v>
      </c>
      <c r="IY5" s="86">
        <v>118508843854</v>
      </c>
      <c r="IZ5" s="74" t="s">
        <v>11</v>
      </c>
      <c r="JA5" s="8">
        <v>1</v>
      </c>
      <c r="JB5" s="8">
        <v>1</v>
      </c>
      <c r="JC5" s="8">
        <v>0.5</v>
      </c>
      <c r="JD5" s="8">
        <v>1</v>
      </c>
      <c r="JE5" s="8">
        <v>1</v>
      </c>
      <c r="JF5" s="28">
        <f t="shared" ref="JF5:JF17" si="28">(SUM(JA5:JE5)/COUNT(JA5:JE5))*100</f>
        <v>90</v>
      </c>
      <c r="JG5"/>
      <c r="JH5" s="17">
        <v>118506937360</v>
      </c>
      <c r="JI5" s="8" t="s">
        <v>10</v>
      </c>
      <c r="JJ5" s="27">
        <v>0</v>
      </c>
      <c r="JK5" s="28">
        <f t="shared" ref="JK5:JK68" si="29">(SUM(JJ5:JJ5)/COUNT(JJ5:JJ5))*100</f>
        <v>0</v>
      </c>
      <c r="JL5" s="17">
        <v>114444258464</v>
      </c>
      <c r="JM5" s="17" t="s">
        <v>10</v>
      </c>
      <c r="JN5" s="27">
        <v>0</v>
      </c>
      <c r="JO5" s="28">
        <f t="shared" ref="JO5:JO39" si="30">(SUM(JN5:JN5)/COUNT(JN5:JN5))*100</f>
        <v>0</v>
      </c>
      <c r="JP5" s="17">
        <v>118477968295</v>
      </c>
      <c r="JQ5" s="24" t="s">
        <v>11</v>
      </c>
      <c r="JR5" s="8">
        <v>1</v>
      </c>
      <c r="JS5" s="8">
        <v>1</v>
      </c>
      <c r="JT5" s="8">
        <v>1</v>
      </c>
      <c r="JU5" s="8">
        <v>1</v>
      </c>
      <c r="JV5" s="8">
        <v>1</v>
      </c>
      <c r="JW5" s="8">
        <v>0</v>
      </c>
      <c r="JX5" s="8">
        <v>1</v>
      </c>
      <c r="JY5" s="8">
        <v>0</v>
      </c>
      <c r="JZ5" s="8">
        <v>1</v>
      </c>
      <c r="KA5" s="8">
        <v>1</v>
      </c>
      <c r="KB5" s="8">
        <v>1</v>
      </c>
      <c r="KC5" s="8">
        <v>0</v>
      </c>
      <c r="KD5" s="8">
        <v>1</v>
      </c>
      <c r="KE5" s="8">
        <v>1</v>
      </c>
      <c r="KF5" s="8">
        <v>1</v>
      </c>
      <c r="KG5" s="8">
        <v>1</v>
      </c>
      <c r="KH5" s="8">
        <v>1</v>
      </c>
      <c r="KI5" s="8">
        <v>1</v>
      </c>
      <c r="KJ5" s="8">
        <v>1</v>
      </c>
      <c r="KK5" s="8">
        <v>1</v>
      </c>
      <c r="KL5" s="8">
        <v>1</v>
      </c>
      <c r="KM5" s="8">
        <v>1</v>
      </c>
      <c r="KN5" s="8">
        <v>1</v>
      </c>
      <c r="KO5" s="8">
        <v>1</v>
      </c>
      <c r="KP5" s="25">
        <v>1</v>
      </c>
      <c r="KQ5" s="8">
        <v>1</v>
      </c>
      <c r="KR5" s="28">
        <f t="shared" ref="KR5:KR14" si="31">(SUM(JR5:KQ5)/COUNT(JR5:KQ5))*100</f>
        <v>88.461538461538453</v>
      </c>
      <c r="KS5" s="17">
        <v>114495265463</v>
      </c>
      <c r="KT5" s="8" t="s">
        <v>11</v>
      </c>
      <c r="KU5" s="8">
        <v>1</v>
      </c>
      <c r="KV5" s="8">
        <v>1</v>
      </c>
      <c r="KW5" s="8">
        <v>1</v>
      </c>
      <c r="KX5" s="8">
        <v>1</v>
      </c>
      <c r="KY5" s="8">
        <v>1</v>
      </c>
      <c r="KZ5" s="8">
        <v>1</v>
      </c>
      <c r="LA5" s="8">
        <v>1</v>
      </c>
      <c r="LB5" s="8">
        <v>0</v>
      </c>
      <c r="LC5" s="8">
        <v>0</v>
      </c>
      <c r="LD5" s="8">
        <v>0</v>
      </c>
      <c r="LE5" s="8">
        <v>1</v>
      </c>
      <c r="LF5" s="8">
        <v>1</v>
      </c>
      <c r="LG5" s="8">
        <v>1</v>
      </c>
      <c r="LH5" s="8">
        <v>1</v>
      </c>
      <c r="LI5" s="8">
        <v>1</v>
      </c>
      <c r="LJ5" s="8">
        <v>1</v>
      </c>
      <c r="LK5" s="8">
        <v>1</v>
      </c>
      <c r="LL5" s="8">
        <v>1</v>
      </c>
      <c r="LM5" s="8">
        <v>1</v>
      </c>
      <c r="LN5" s="8">
        <v>1</v>
      </c>
      <c r="LO5" s="8">
        <v>1</v>
      </c>
      <c r="LP5" s="8">
        <v>1</v>
      </c>
      <c r="LQ5" s="8">
        <v>1</v>
      </c>
      <c r="LR5" s="8">
        <v>1</v>
      </c>
      <c r="LS5" s="8">
        <v>1</v>
      </c>
      <c r="LT5" s="28">
        <f t="shared" ref="LT5:LT17" si="32">(SUM(KU5:LS5)/COUNT(KU5:LS5))*100</f>
        <v>88</v>
      </c>
      <c r="LU5" s="64">
        <v>118476406589</v>
      </c>
      <c r="LV5" s="24" t="s">
        <v>10</v>
      </c>
      <c r="LW5" s="24">
        <v>1</v>
      </c>
      <c r="LX5" s="28">
        <f t="shared" ref="LX5:LX12" si="33">(SUM(LW5:LW5)/COUNT(LW5:LW5))*100</f>
        <v>100</v>
      </c>
      <c r="LY5" s="17">
        <v>114475410432</v>
      </c>
      <c r="LZ5" s="24" t="s">
        <v>14</v>
      </c>
      <c r="MA5" s="8">
        <v>1</v>
      </c>
      <c r="MB5" s="8">
        <v>1</v>
      </c>
      <c r="MC5" s="8">
        <v>1</v>
      </c>
      <c r="MD5" s="8">
        <v>1</v>
      </c>
      <c r="ME5" s="8">
        <v>1</v>
      </c>
      <c r="MF5" s="8">
        <v>1</v>
      </c>
      <c r="MG5" s="8">
        <v>1</v>
      </c>
      <c r="MH5" s="8">
        <v>1</v>
      </c>
      <c r="MI5" s="8">
        <v>1</v>
      </c>
      <c r="MJ5" s="8">
        <v>1</v>
      </c>
      <c r="MK5" s="8">
        <v>1</v>
      </c>
      <c r="ML5" s="8">
        <v>0</v>
      </c>
      <c r="MM5" s="8">
        <v>1</v>
      </c>
      <c r="MN5" s="8">
        <v>1</v>
      </c>
      <c r="MO5" s="8">
        <v>0.5</v>
      </c>
      <c r="MP5" s="8">
        <v>1</v>
      </c>
      <c r="MQ5" s="8">
        <v>1</v>
      </c>
      <c r="MR5" s="8">
        <v>1</v>
      </c>
      <c r="MS5" s="8">
        <v>1</v>
      </c>
      <c r="MT5" s="8">
        <v>1</v>
      </c>
      <c r="MU5" s="8">
        <v>1</v>
      </c>
      <c r="MV5" s="8">
        <v>1</v>
      </c>
      <c r="MW5" s="8">
        <v>1</v>
      </c>
      <c r="MX5" s="8">
        <v>1</v>
      </c>
      <c r="MY5" s="25">
        <v>1</v>
      </c>
      <c r="MZ5" s="8">
        <v>1</v>
      </c>
      <c r="NA5" s="28">
        <f t="shared" ref="NA5:NA10" si="34">(SUM(MA5:MZ5)/COUNT(MA5:MZ5))*100</f>
        <v>94.230769230769226</v>
      </c>
      <c r="NB5" s="17">
        <v>114494552141</v>
      </c>
      <c r="NC5" s="8" t="s">
        <v>11</v>
      </c>
      <c r="ND5" s="8">
        <v>1</v>
      </c>
      <c r="NE5" s="8">
        <v>1</v>
      </c>
      <c r="NF5" s="8">
        <v>1</v>
      </c>
      <c r="NG5" s="8">
        <v>1</v>
      </c>
      <c r="NH5" s="8">
        <v>1</v>
      </c>
      <c r="NI5" s="8">
        <v>1</v>
      </c>
      <c r="NJ5" s="8">
        <v>1</v>
      </c>
      <c r="NK5" s="8">
        <v>0.5</v>
      </c>
      <c r="NL5" s="8">
        <v>0</v>
      </c>
      <c r="NM5" s="8">
        <v>0</v>
      </c>
      <c r="NN5" s="8">
        <v>0</v>
      </c>
      <c r="NO5" s="8">
        <v>1</v>
      </c>
      <c r="NP5" s="8">
        <v>1</v>
      </c>
      <c r="NQ5" s="8">
        <v>1</v>
      </c>
      <c r="NR5" s="8">
        <v>1</v>
      </c>
      <c r="NS5" s="8">
        <v>1</v>
      </c>
      <c r="NT5" s="8">
        <v>1</v>
      </c>
      <c r="NU5" s="8">
        <v>1</v>
      </c>
      <c r="NV5" s="8">
        <v>1</v>
      </c>
      <c r="NW5" s="8">
        <v>1</v>
      </c>
      <c r="NX5" s="8">
        <v>0.5</v>
      </c>
      <c r="NY5" s="8">
        <v>0</v>
      </c>
      <c r="NZ5" s="8">
        <v>1</v>
      </c>
      <c r="OA5" s="8">
        <v>1</v>
      </c>
      <c r="OB5" s="8">
        <v>1</v>
      </c>
      <c r="OC5" s="28">
        <f t="shared" ref="OC5:OC9" si="35">(SUM(ND5:OB5)/COUNT(ND5:OB5))*100</f>
        <v>80</v>
      </c>
      <c r="OD5" s="17">
        <v>114494411023</v>
      </c>
      <c r="OE5" s="74" t="s">
        <v>10</v>
      </c>
      <c r="OF5" s="74">
        <v>1</v>
      </c>
      <c r="OG5" s="28">
        <f t="shared" ref="OG5:OG20" si="36">(SUM(OF5:OF5)/COUNT(OF5:OF5))*100</f>
        <v>100</v>
      </c>
      <c r="OH5" s="17">
        <v>114466667508</v>
      </c>
      <c r="OI5" s="24" t="s">
        <v>10</v>
      </c>
      <c r="OJ5" s="8">
        <v>0.5</v>
      </c>
      <c r="OK5" s="8">
        <v>0</v>
      </c>
      <c r="OL5" s="8">
        <v>0</v>
      </c>
      <c r="OM5" s="8">
        <v>1</v>
      </c>
      <c r="ON5" s="8">
        <v>1</v>
      </c>
      <c r="OO5" s="8">
        <v>0</v>
      </c>
      <c r="OP5" s="8">
        <v>0</v>
      </c>
      <c r="OQ5" s="8">
        <v>0</v>
      </c>
      <c r="OR5" s="8">
        <v>0</v>
      </c>
      <c r="OS5" s="8">
        <v>0</v>
      </c>
      <c r="OT5" s="8">
        <v>1</v>
      </c>
      <c r="OU5" s="8">
        <v>1</v>
      </c>
      <c r="OV5" s="8">
        <v>1</v>
      </c>
      <c r="OW5" s="8">
        <v>1</v>
      </c>
      <c r="OX5" s="8">
        <v>1</v>
      </c>
      <c r="OY5" s="8">
        <v>1</v>
      </c>
      <c r="OZ5" s="8">
        <v>1</v>
      </c>
      <c r="PA5" s="8">
        <v>1</v>
      </c>
      <c r="PB5" s="8">
        <v>1</v>
      </c>
      <c r="PC5" s="8">
        <v>1</v>
      </c>
      <c r="PD5" s="8">
        <v>1</v>
      </c>
      <c r="PE5" s="8">
        <v>1</v>
      </c>
      <c r="PF5" s="8">
        <v>1</v>
      </c>
      <c r="PG5" s="8">
        <v>1</v>
      </c>
      <c r="PH5" s="25">
        <v>1</v>
      </c>
      <c r="PI5" s="8">
        <v>1</v>
      </c>
      <c r="PJ5" s="28">
        <f t="shared" ref="PJ5:PJ15" si="37">(SUM(OJ5:PI5)/COUNT(OJ5:PI5))*100</f>
        <v>71.15384615384616</v>
      </c>
      <c r="PK5" s="17">
        <v>118498574203</v>
      </c>
      <c r="PL5" s="8" t="s">
        <v>10</v>
      </c>
      <c r="PM5" s="8">
        <v>1</v>
      </c>
      <c r="PN5" s="8">
        <v>1</v>
      </c>
      <c r="PO5" s="8">
        <v>1</v>
      </c>
      <c r="PP5" s="8">
        <v>1</v>
      </c>
      <c r="PQ5" s="8">
        <v>0.5</v>
      </c>
      <c r="PR5" s="8">
        <v>1</v>
      </c>
      <c r="PS5" s="8">
        <v>0.5</v>
      </c>
      <c r="PT5" s="8">
        <v>1</v>
      </c>
      <c r="PU5" s="8">
        <v>1</v>
      </c>
      <c r="PV5" s="8">
        <v>1</v>
      </c>
      <c r="PW5" s="8">
        <v>1</v>
      </c>
      <c r="PX5" s="8">
        <v>1</v>
      </c>
      <c r="PY5" s="8">
        <v>1</v>
      </c>
      <c r="PZ5" s="8">
        <v>1</v>
      </c>
      <c r="QA5" s="8">
        <v>1</v>
      </c>
      <c r="QB5" s="8">
        <v>1</v>
      </c>
      <c r="QC5" s="8">
        <v>1</v>
      </c>
      <c r="QD5" s="8">
        <v>1</v>
      </c>
      <c r="QE5" s="8">
        <v>1</v>
      </c>
      <c r="QF5" s="8">
        <v>1</v>
      </c>
      <c r="QG5" s="8">
        <v>0</v>
      </c>
      <c r="QH5" s="8">
        <v>0.5</v>
      </c>
      <c r="QI5" s="8">
        <v>0.5</v>
      </c>
      <c r="QJ5" s="8">
        <v>1</v>
      </c>
      <c r="QK5" s="8">
        <v>1</v>
      </c>
      <c r="QL5" s="28">
        <f t="shared" ref="QL5:QL11" si="38">(SUM(PM5:QK5)/COUNT(PM5:QK5))*100</f>
        <v>88</v>
      </c>
      <c r="QM5" s="86">
        <v>118508843854</v>
      </c>
      <c r="QN5" s="74" t="s">
        <v>11</v>
      </c>
      <c r="QO5" s="8">
        <v>1</v>
      </c>
      <c r="QP5" s="8">
        <v>1</v>
      </c>
      <c r="QQ5" s="70">
        <v>0</v>
      </c>
      <c r="QR5" s="74">
        <v>1</v>
      </c>
      <c r="QS5" s="74">
        <v>1</v>
      </c>
      <c r="QT5" s="74">
        <v>1</v>
      </c>
      <c r="QU5" s="74">
        <v>1</v>
      </c>
      <c r="QV5" s="74">
        <v>0</v>
      </c>
      <c r="QW5" s="74">
        <v>0</v>
      </c>
      <c r="QX5" s="74">
        <v>0</v>
      </c>
      <c r="QY5" s="74">
        <v>0.5</v>
      </c>
      <c r="QZ5" s="8">
        <v>0</v>
      </c>
      <c r="RA5" s="8">
        <v>1</v>
      </c>
      <c r="RB5" s="8">
        <v>1</v>
      </c>
      <c r="RC5" s="8">
        <v>1</v>
      </c>
      <c r="RD5" s="8">
        <v>1</v>
      </c>
      <c r="RE5" s="8">
        <v>1</v>
      </c>
      <c r="RF5" s="8">
        <v>1</v>
      </c>
      <c r="RG5" s="8">
        <v>1</v>
      </c>
      <c r="RH5" s="8">
        <v>0.5</v>
      </c>
      <c r="RI5" s="8">
        <v>1</v>
      </c>
      <c r="RJ5" s="8">
        <v>1</v>
      </c>
      <c r="RK5" s="8">
        <v>1</v>
      </c>
      <c r="RL5" s="28">
        <f t="shared" ref="RL5:RL17" si="39">(SUM(QO5:RK5)/COUNT(QO5:RK5))*100</f>
        <v>73.91304347826086</v>
      </c>
      <c r="RM5"/>
      <c r="RN5" s="17">
        <v>118477968295</v>
      </c>
      <c r="RO5" s="24" t="s">
        <v>11</v>
      </c>
      <c r="RP5" s="8">
        <v>1</v>
      </c>
      <c r="RQ5" s="8">
        <v>1</v>
      </c>
      <c r="RR5" s="28">
        <f t="shared" ref="RR5:RR14" si="40">(SUM(RP5:RQ5)/COUNT(RP5:RQ5))*100</f>
        <v>100</v>
      </c>
      <c r="RS5" s="17">
        <v>114495265463</v>
      </c>
      <c r="RT5" s="8" t="s">
        <v>11</v>
      </c>
      <c r="RU5" s="8">
        <v>1</v>
      </c>
      <c r="RV5" s="28">
        <f t="shared" ref="RV5:RV17" si="41">(SUM(RU5:RU5)/COUNT(RU5:RU5))*100</f>
        <v>100</v>
      </c>
      <c r="RW5" s="17">
        <v>114475410432</v>
      </c>
      <c r="RX5" s="24" t="s">
        <v>14</v>
      </c>
      <c r="RY5" s="8">
        <v>1</v>
      </c>
      <c r="RZ5" s="8">
        <v>0</v>
      </c>
      <c r="SA5" s="28">
        <f t="shared" ref="SA5:SA10" si="42">(SUM(RY5:RZ5)/COUNT(RY5:RZ5))*100</f>
        <v>50</v>
      </c>
      <c r="SB5" s="17">
        <v>114494552141</v>
      </c>
      <c r="SC5" s="8" t="s">
        <v>11</v>
      </c>
      <c r="SD5" s="8">
        <v>1</v>
      </c>
      <c r="SE5" s="28">
        <f t="shared" ref="SE5:SE9" si="43">(SUM(SD5:SD5)/COUNT(SD5:SD5))*100</f>
        <v>100</v>
      </c>
      <c r="SF5" s="17">
        <v>114466667508</v>
      </c>
      <c r="SG5" s="24" t="s">
        <v>10</v>
      </c>
      <c r="SH5" s="8">
        <v>1</v>
      </c>
      <c r="SI5" s="8">
        <v>0</v>
      </c>
      <c r="SJ5" s="28">
        <f t="shared" ref="SJ5:SJ15" si="44">(SUM(SH5:SI5)/COUNT(SH5:SI5))*100</f>
        <v>50</v>
      </c>
      <c r="SK5" s="17">
        <v>118498574203</v>
      </c>
      <c r="SL5" s="8" t="s">
        <v>10</v>
      </c>
      <c r="SM5" s="8">
        <v>0.5</v>
      </c>
      <c r="SN5" s="28">
        <f t="shared" ref="SN5:SN11" si="45">(SUM(SM5:SM5)/COUNT(SM5:SM5))*100</f>
        <v>50</v>
      </c>
      <c r="SO5" s="86">
        <v>118508843854</v>
      </c>
      <c r="SP5" s="74" t="s">
        <v>11</v>
      </c>
      <c r="SQ5" s="8">
        <v>0</v>
      </c>
      <c r="SR5" s="28">
        <f t="shared" ref="SR5:SR17" si="46">(SUM(SQ5:SQ5)/COUNT(SQ5:SQ5))*100</f>
        <v>0</v>
      </c>
    </row>
    <row r="6" spans="1:512" x14ac:dyDescent="0.2">
      <c r="A6" s="17">
        <v>118506487717</v>
      </c>
      <c r="B6" s="8" t="s">
        <v>10</v>
      </c>
      <c r="C6" s="8">
        <v>0</v>
      </c>
      <c r="D6" s="8">
        <v>0</v>
      </c>
      <c r="E6" s="8">
        <v>1</v>
      </c>
      <c r="F6" s="98">
        <v>1</v>
      </c>
      <c r="G6" s="28">
        <f t="shared" si="1"/>
        <v>50</v>
      </c>
      <c r="H6" s="17">
        <v>114443840304</v>
      </c>
      <c r="I6" s="17" t="s">
        <v>10</v>
      </c>
      <c r="J6" s="8">
        <v>0</v>
      </c>
      <c r="K6" s="8">
        <v>1</v>
      </c>
      <c r="L6" s="25">
        <v>1</v>
      </c>
      <c r="M6" s="24">
        <v>1</v>
      </c>
      <c r="N6" s="28">
        <f t="shared" si="2"/>
        <v>75</v>
      </c>
      <c r="O6" s="17">
        <v>118510885131</v>
      </c>
      <c r="P6" s="24" t="s">
        <v>14</v>
      </c>
      <c r="Q6" s="8">
        <v>1</v>
      </c>
      <c r="R6" s="8">
        <v>1</v>
      </c>
      <c r="S6" s="8">
        <v>0</v>
      </c>
      <c r="T6" s="8">
        <v>1</v>
      </c>
      <c r="U6" s="8">
        <v>0.5</v>
      </c>
      <c r="V6" s="8">
        <v>1</v>
      </c>
      <c r="W6" s="28">
        <f t="shared" si="3"/>
        <v>75</v>
      </c>
      <c r="X6" s="17">
        <v>114494623211</v>
      </c>
      <c r="Y6" s="8" t="s">
        <v>11</v>
      </c>
      <c r="Z6" s="8">
        <v>0</v>
      </c>
      <c r="AA6" s="8">
        <v>0</v>
      </c>
      <c r="AB6" s="8">
        <v>1</v>
      </c>
      <c r="AC6" s="28">
        <f t="shared" si="4"/>
        <v>33.333333333333329</v>
      </c>
      <c r="AD6" s="64">
        <v>118468390785</v>
      </c>
      <c r="AE6" s="24" t="s">
        <v>10</v>
      </c>
      <c r="AF6" s="24">
        <v>0</v>
      </c>
      <c r="AG6" s="24">
        <v>0</v>
      </c>
      <c r="AH6" s="24">
        <v>1</v>
      </c>
      <c r="AI6" s="28">
        <f t="shared" si="5"/>
        <v>33.333333333333329</v>
      </c>
      <c r="AJ6" s="17">
        <v>114473388562</v>
      </c>
      <c r="AK6" s="24" t="s">
        <v>14</v>
      </c>
      <c r="AL6" s="8">
        <v>1</v>
      </c>
      <c r="AM6" s="8">
        <v>0</v>
      </c>
      <c r="AN6" s="8">
        <v>0</v>
      </c>
      <c r="AO6" s="8">
        <v>1</v>
      </c>
      <c r="AP6" s="8">
        <v>0.5</v>
      </c>
      <c r="AQ6" s="8">
        <v>1</v>
      </c>
      <c r="AR6" s="28">
        <f t="shared" si="6"/>
        <v>58.333333333333336</v>
      </c>
      <c r="AS6" s="17">
        <v>114503448541</v>
      </c>
      <c r="AT6" s="8" t="s">
        <v>10</v>
      </c>
      <c r="AU6" s="74">
        <v>1</v>
      </c>
      <c r="AV6" s="74">
        <v>0.5</v>
      </c>
      <c r="AW6" s="74">
        <v>0</v>
      </c>
      <c r="AX6" s="28">
        <f t="shared" si="7"/>
        <v>50</v>
      </c>
      <c r="AY6" s="102">
        <v>114486057976</v>
      </c>
      <c r="AZ6" s="103" t="s">
        <v>10</v>
      </c>
      <c r="BA6" s="74">
        <v>1</v>
      </c>
      <c r="BB6" s="74">
        <v>1</v>
      </c>
      <c r="BC6" s="74">
        <v>1</v>
      </c>
      <c r="BD6" s="28">
        <f t="shared" si="8"/>
        <v>100</v>
      </c>
      <c r="BE6" s="17">
        <v>114470896228</v>
      </c>
      <c r="BF6" s="24" t="s">
        <v>12</v>
      </c>
      <c r="BG6" s="8">
        <v>0</v>
      </c>
      <c r="BH6" s="8">
        <v>0</v>
      </c>
      <c r="BI6" s="105">
        <v>0</v>
      </c>
      <c r="BJ6" s="106">
        <v>0.5</v>
      </c>
      <c r="BK6" s="106">
        <v>0</v>
      </c>
      <c r="BL6" s="106">
        <v>0.5</v>
      </c>
      <c r="BM6" s="28">
        <f t="shared" si="0"/>
        <v>16.666666666666664</v>
      </c>
      <c r="BN6" s="17">
        <v>118498000176</v>
      </c>
      <c r="BO6" s="8" t="s">
        <v>10</v>
      </c>
      <c r="BP6" s="8">
        <v>0</v>
      </c>
      <c r="BQ6" s="8">
        <v>0</v>
      </c>
      <c r="BR6" s="8">
        <v>1</v>
      </c>
      <c r="BS6" s="28">
        <f t="shared" si="9"/>
        <v>33.333333333333329</v>
      </c>
      <c r="BT6" s="86">
        <v>118509689760</v>
      </c>
      <c r="BU6" s="74" t="s">
        <v>12</v>
      </c>
      <c r="BV6" s="8">
        <v>1</v>
      </c>
      <c r="BW6" s="28">
        <f t="shared" si="10"/>
        <v>100</v>
      </c>
      <c r="BX6"/>
      <c r="BY6" s="17">
        <v>118506487717</v>
      </c>
      <c r="BZ6" s="8" t="s">
        <v>10</v>
      </c>
      <c r="CA6" s="8">
        <v>0.5</v>
      </c>
      <c r="CB6" s="20">
        <v>1</v>
      </c>
      <c r="CC6" s="22">
        <v>0</v>
      </c>
      <c r="CD6" s="24">
        <v>0</v>
      </c>
      <c r="CE6" s="20">
        <v>0</v>
      </c>
      <c r="CF6" s="24">
        <v>0.5</v>
      </c>
      <c r="CG6" s="24">
        <v>0.5</v>
      </c>
      <c r="CH6" s="24">
        <v>0</v>
      </c>
      <c r="CI6" s="24">
        <v>0.4</v>
      </c>
      <c r="CJ6" s="24">
        <v>0</v>
      </c>
      <c r="CK6" s="24">
        <v>0</v>
      </c>
      <c r="CL6" s="24">
        <v>0.5</v>
      </c>
      <c r="CM6" s="8">
        <v>0.5</v>
      </c>
      <c r="CN6" s="8">
        <v>0</v>
      </c>
      <c r="CO6" s="28">
        <f t="shared" si="11"/>
        <v>27.857142857142858</v>
      </c>
      <c r="CP6" s="17">
        <v>114443840304</v>
      </c>
      <c r="CQ6" s="17" t="s">
        <v>10</v>
      </c>
      <c r="CR6" s="8">
        <v>0</v>
      </c>
      <c r="CS6" s="20">
        <v>1</v>
      </c>
      <c r="CT6" s="22">
        <v>1</v>
      </c>
      <c r="CU6" s="24">
        <v>0.5</v>
      </c>
      <c r="CV6" s="20">
        <v>0.5</v>
      </c>
      <c r="CW6" s="24">
        <v>0.5</v>
      </c>
      <c r="CX6" s="24">
        <v>0</v>
      </c>
      <c r="CY6" s="24">
        <v>0</v>
      </c>
      <c r="CZ6" s="24">
        <v>0.6</v>
      </c>
      <c r="DA6" s="24">
        <v>0.5</v>
      </c>
      <c r="DB6" s="24">
        <v>1</v>
      </c>
      <c r="DC6" s="24"/>
      <c r="DD6" s="8"/>
      <c r="DE6" s="8"/>
      <c r="DF6" s="28">
        <f t="shared" si="12"/>
        <v>50.909090909090907</v>
      </c>
      <c r="DG6" s="64">
        <v>118468390785</v>
      </c>
      <c r="DH6" s="24" t="s">
        <v>10</v>
      </c>
      <c r="DI6" s="24">
        <v>0.5</v>
      </c>
      <c r="DJ6" s="24">
        <v>1</v>
      </c>
      <c r="DK6" s="24">
        <v>1</v>
      </c>
      <c r="DL6" s="24">
        <v>1</v>
      </c>
      <c r="DM6" s="24">
        <v>0</v>
      </c>
      <c r="DN6" s="24">
        <v>1</v>
      </c>
      <c r="DO6" s="24">
        <v>1</v>
      </c>
      <c r="DP6" s="24">
        <v>0</v>
      </c>
      <c r="DQ6" s="24">
        <v>0.5</v>
      </c>
      <c r="DR6" s="24">
        <v>0.5</v>
      </c>
      <c r="DS6" s="24">
        <v>0</v>
      </c>
      <c r="DT6" s="24">
        <v>0</v>
      </c>
      <c r="DU6" s="24">
        <v>0</v>
      </c>
      <c r="DV6" s="24">
        <v>0.5</v>
      </c>
      <c r="DW6" s="24">
        <v>0.5</v>
      </c>
      <c r="DX6" s="24">
        <v>1</v>
      </c>
      <c r="DY6" s="24">
        <v>0</v>
      </c>
      <c r="DZ6" s="24">
        <v>0</v>
      </c>
      <c r="EA6" s="28">
        <f t="shared" si="13"/>
        <v>47.222222222222221</v>
      </c>
      <c r="EB6" s="17">
        <v>114486057976</v>
      </c>
      <c r="EC6" s="74" t="s">
        <v>10</v>
      </c>
      <c r="ED6" s="74">
        <v>1</v>
      </c>
      <c r="EE6" s="74">
        <v>1</v>
      </c>
      <c r="EF6" s="74">
        <v>1</v>
      </c>
      <c r="EG6" s="74">
        <v>1</v>
      </c>
      <c r="EH6" s="74">
        <v>1</v>
      </c>
      <c r="EI6" s="74">
        <v>0</v>
      </c>
      <c r="EJ6" s="74">
        <v>1</v>
      </c>
      <c r="EK6" s="74">
        <v>1</v>
      </c>
      <c r="EL6" s="74">
        <v>0.5</v>
      </c>
      <c r="EM6" s="74">
        <v>0.5</v>
      </c>
      <c r="EN6" s="76">
        <v>0.5</v>
      </c>
      <c r="EO6" s="74">
        <v>0.5</v>
      </c>
      <c r="EP6" s="74">
        <v>1</v>
      </c>
      <c r="EQ6" s="74">
        <v>0</v>
      </c>
      <c r="ER6" s="74">
        <v>0.5</v>
      </c>
      <c r="ES6" s="74">
        <v>0</v>
      </c>
      <c r="ET6" s="74"/>
      <c r="EU6" s="74">
        <v>1</v>
      </c>
      <c r="EV6" s="28">
        <f t="shared" si="14"/>
        <v>67.64705882352942</v>
      </c>
      <c r="EW6"/>
      <c r="EX6" s="17">
        <v>118480113982</v>
      </c>
      <c r="EY6" s="24" t="s">
        <v>267</v>
      </c>
      <c r="EZ6" s="8">
        <v>1</v>
      </c>
      <c r="FA6" s="8">
        <v>1</v>
      </c>
      <c r="FB6" s="8">
        <v>1</v>
      </c>
      <c r="FC6" s="8">
        <v>1</v>
      </c>
      <c r="FD6" s="8">
        <v>1</v>
      </c>
      <c r="FE6" s="8">
        <v>1</v>
      </c>
      <c r="FF6" s="28">
        <f t="shared" si="15"/>
        <v>100</v>
      </c>
      <c r="FG6" s="17">
        <v>114494623211</v>
      </c>
      <c r="FH6" s="8" t="s">
        <v>11</v>
      </c>
      <c r="FI6" s="8">
        <v>0</v>
      </c>
      <c r="FJ6" s="8">
        <v>1</v>
      </c>
      <c r="FK6" s="8">
        <v>0</v>
      </c>
      <c r="FL6" s="8">
        <v>1</v>
      </c>
      <c r="FM6" s="8">
        <v>0.5</v>
      </c>
      <c r="FN6" s="28">
        <f t="shared" si="16"/>
        <v>50</v>
      </c>
      <c r="FO6" s="17">
        <v>114473388562</v>
      </c>
      <c r="FP6" s="24" t="s">
        <v>14</v>
      </c>
      <c r="FQ6" s="8">
        <v>1</v>
      </c>
      <c r="FR6" s="8">
        <v>1</v>
      </c>
      <c r="FS6" s="8">
        <v>1</v>
      </c>
      <c r="FT6" s="8">
        <v>1</v>
      </c>
      <c r="FU6" s="8">
        <v>1</v>
      </c>
      <c r="FV6" s="8">
        <v>1</v>
      </c>
      <c r="FW6" s="28">
        <f t="shared" si="17"/>
        <v>100</v>
      </c>
      <c r="FX6" s="17">
        <v>114504214573</v>
      </c>
      <c r="FY6" s="8" t="s">
        <v>12</v>
      </c>
      <c r="FZ6" s="8">
        <v>0</v>
      </c>
      <c r="GA6" s="8">
        <v>1</v>
      </c>
      <c r="GB6" s="8">
        <v>1</v>
      </c>
      <c r="GC6" s="8">
        <v>1</v>
      </c>
      <c r="GD6" s="8">
        <v>0.5</v>
      </c>
      <c r="GE6" s="28">
        <f t="shared" si="18"/>
        <v>70</v>
      </c>
      <c r="GF6" s="17">
        <v>114470896228</v>
      </c>
      <c r="GG6" s="24" t="s">
        <v>12</v>
      </c>
      <c r="GH6" s="105">
        <v>1</v>
      </c>
      <c r="GI6" s="106">
        <v>1</v>
      </c>
      <c r="GJ6" s="106">
        <v>0</v>
      </c>
      <c r="GK6" s="106">
        <v>1</v>
      </c>
      <c r="GL6" s="106">
        <v>1</v>
      </c>
      <c r="GM6" s="106">
        <v>0</v>
      </c>
      <c r="GN6" s="28">
        <f t="shared" si="19"/>
        <v>66.666666666666657</v>
      </c>
      <c r="GO6" s="17">
        <v>118498000176</v>
      </c>
      <c r="GP6" s="8" t="s">
        <v>10</v>
      </c>
      <c r="GQ6" s="8">
        <v>0</v>
      </c>
      <c r="GR6" s="8">
        <v>0</v>
      </c>
      <c r="GS6" s="8">
        <v>1</v>
      </c>
      <c r="GT6" s="8">
        <v>1</v>
      </c>
      <c r="GU6" s="8">
        <v>0</v>
      </c>
      <c r="GV6" s="28">
        <f t="shared" si="20"/>
        <v>40</v>
      </c>
      <c r="GW6" s="86">
        <v>118509689760</v>
      </c>
      <c r="GX6" s="74" t="s">
        <v>12</v>
      </c>
      <c r="GY6" s="74">
        <v>0</v>
      </c>
      <c r="GZ6" s="74">
        <v>0</v>
      </c>
      <c r="HA6" s="74">
        <v>1</v>
      </c>
      <c r="HB6" s="74">
        <v>1</v>
      </c>
      <c r="HC6" s="74">
        <v>0</v>
      </c>
      <c r="HD6" s="28">
        <f t="shared" si="21"/>
        <v>40</v>
      </c>
      <c r="HE6"/>
      <c r="HF6" s="102">
        <v>118480113982</v>
      </c>
      <c r="HG6" s="110" t="s">
        <v>267</v>
      </c>
      <c r="HH6" s="8">
        <v>0.5</v>
      </c>
      <c r="HI6" s="8">
        <v>0.5</v>
      </c>
      <c r="HJ6" s="8">
        <v>0.5</v>
      </c>
      <c r="HK6" s="8">
        <v>1</v>
      </c>
      <c r="HL6" s="105">
        <v>1</v>
      </c>
      <c r="HM6" s="105">
        <v>1</v>
      </c>
      <c r="HN6" s="106">
        <v>1</v>
      </c>
      <c r="HO6" s="28">
        <f t="shared" si="22"/>
        <v>78.571428571428569</v>
      </c>
      <c r="HP6" s="17">
        <v>114494623211</v>
      </c>
      <c r="HQ6" s="8" t="s">
        <v>11</v>
      </c>
      <c r="HR6" s="8">
        <v>1</v>
      </c>
      <c r="HS6" s="8">
        <v>1</v>
      </c>
      <c r="HT6" s="28">
        <f t="shared" si="23"/>
        <v>100</v>
      </c>
      <c r="HU6" s="17">
        <v>114473388562</v>
      </c>
      <c r="HV6" s="24" t="s">
        <v>14</v>
      </c>
      <c r="HW6" s="8">
        <v>0.5</v>
      </c>
      <c r="HX6" s="8">
        <v>0.5</v>
      </c>
      <c r="HY6" s="8">
        <v>0.5</v>
      </c>
      <c r="HZ6" s="8">
        <v>1</v>
      </c>
      <c r="IA6" s="8">
        <v>1</v>
      </c>
      <c r="IB6" s="8">
        <v>1</v>
      </c>
      <c r="IC6" s="8">
        <v>1</v>
      </c>
      <c r="ID6" s="28">
        <f t="shared" si="24"/>
        <v>78.571428571428569</v>
      </c>
      <c r="IE6" s="17">
        <v>114504214573</v>
      </c>
      <c r="IF6" s="8" t="s">
        <v>12</v>
      </c>
      <c r="IG6" s="105">
        <v>1</v>
      </c>
      <c r="IH6" s="106">
        <v>1</v>
      </c>
      <c r="II6" s="28">
        <f t="shared" si="25"/>
        <v>100</v>
      </c>
      <c r="IJ6" s="17">
        <v>114470896228</v>
      </c>
      <c r="IK6" s="24" t="s">
        <v>12</v>
      </c>
      <c r="IL6" s="8">
        <v>0.5</v>
      </c>
      <c r="IM6" s="8">
        <v>0.5</v>
      </c>
      <c r="IN6" s="8">
        <v>0.5</v>
      </c>
      <c r="IO6" s="8">
        <v>0</v>
      </c>
      <c r="IP6" s="8">
        <v>0</v>
      </c>
      <c r="IQ6" s="8">
        <v>1</v>
      </c>
      <c r="IR6" s="8">
        <v>0</v>
      </c>
      <c r="IS6" s="28">
        <f>(SUM(IL6:IR6)/COUNT(IL6:IR6))*100</f>
        <v>35.714285714285715</v>
      </c>
      <c r="IT6" s="17">
        <v>118498000176</v>
      </c>
      <c r="IU6" s="8" t="s">
        <v>10</v>
      </c>
      <c r="IV6" s="8">
        <v>0.5</v>
      </c>
      <c r="IW6" s="8">
        <v>0.5</v>
      </c>
      <c r="IX6" s="28">
        <f t="shared" si="27"/>
        <v>50</v>
      </c>
      <c r="IY6" s="86">
        <v>118509689760</v>
      </c>
      <c r="IZ6" s="74" t="s">
        <v>12</v>
      </c>
      <c r="JA6" s="8">
        <v>0.5</v>
      </c>
      <c r="JB6" s="8">
        <v>1</v>
      </c>
      <c r="JC6" s="8">
        <v>0.5</v>
      </c>
      <c r="JD6" s="8">
        <v>1</v>
      </c>
      <c r="JE6" s="8">
        <v>1</v>
      </c>
      <c r="JF6" s="28">
        <f t="shared" si="28"/>
        <v>80</v>
      </c>
      <c r="JG6"/>
      <c r="JH6" s="17">
        <v>118506487717</v>
      </c>
      <c r="JI6" s="8" t="s">
        <v>10</v>
      </c>
      <c r="JJ6" s="27">
        <v>1</v>
      </c>
      <c r="JK6" s="28">
        <f t="shared" si="29"/>
        <v>100</v>
      </c>
      <c r="JL6" s="17">
        <v>114443840304</v>
      </c>
      <c r="JM6" s="17" t="s">
        <v>10</v>
      </c>
      <c r="JN6" s="27">
        <v>1</v>
      </c>
      <c r="JO6" s="28">
        <f t="shared" si="30"/>
        <v>100</v>
      </c>
      <c r="JP6" s="17">
        <v>118480113982</v>
      </c>
      <c r="JQ6" s="24" t="s">
        <v>267</v>
      </c>
      <c r="JR6" s="8">
        <v>1</v>
      </c>
      <c r="JS6" s="8">
        <v>1</v>
      </c>
      <c r="JT6" s="8">
        <v>0</v>
      </c>
      <c r="JU6" s="8">
        <v>1</v>
      </c>
      <c r="JV6" s="8">
        <v>1</v>
      </c>
      <c r="JW6" s="8">
        <v>0</v>
      </c>
      <c r="JX6" s="8">
        <v>0</v>
      </c>
      <c r="JY6" s="8">
        <v>0</v>
      </c>
      <c r="JZ6" s="8">
        <v>0</v>
      </c>
      <c r="KA6" s="8">
        <v>0</v>
      </c>
      <c r="KB6" s="8">
        <v>1</v>
      </c>
      <c r="KC6" s="8">
        <v>0</v>
      </c>
      <c r="KD6" s="8">
        <v>1</v>
      </c>
      <c r="KE6" s="8">
        <v>1</v>
      </c>
      <c r="KF6" s="8">
        <v>1</v>
      </c>
      <c r="KG6" s="8">
        <v>0.5</v>
      </c>
      <c r="KH6" s="8">
        <v>1</v>
      </c>
      <c r="KI6" s="8">
        <v>1</v>
      </c>
      <c r="KJ6" s="8">
        <v>1</v>
      </c>
      <c r="KK6" s="8">
        <v>1</v>
      </c>
      <c r="KL6" s="8">
        <v>1</v>
      </c>
      <c r="KM6" s="8">
        <v>0.5</v>
      </c>
      <c r="KN6" s="8">
        <v>0</v>
      </c>
      <c r="KO6" s="8">
        <v>0.5</v>
      </c>
      <c r="KP6" s="25">
        <v>1</v>
      </c>
      <c r="KQ6" s="8">
        <v>0.5</v>
      </c>
      <c r="KR6" s="28">
        <f t="shared" si="31"/>
        <v>61.53846153846154</v>
      </c>
      <c r="KS6" s="17">
        <v>114494623211</v>
      </c>
      <c r="KT6" s="8" t="s">
        <v>11</v>
      </c>
      <c r="KU6" s="8">
        <v>1</v>
      </c>
      <c r="KV6" s="8">
        <v>0.5</v>
      </c>
      <c r="KW6" s="8">
        <v>0</v>
      </c>
      <c r="KX6" s="8">
        <v>0</v>
      </c>
      <c r="KY6" s="8">
        <v>0</v>
      </c>
      <c r="KZ6" s="8">
        <v>1</v>
      </c>
      <c r="LA6" s="8">
        <v>1</v>
      </c>
      <c r="LB6" s="8">
        <v>0</v>
      </c>
      <c r="LC6" s="8">
        <v>0.5</v>
      </c>
      <c r="LD6" s="8">
        <v>0</v>
      </c>
      <c r="LE6" s="8">
        <v>0</v>
      </c>
      <c r="LF6" s="8">
        <v>1</v>
      </c>
      <c r="LG6" s="8">
        <v>0.5</v>
      </c>
      <c r="LH6" s="8">
        <v>1</v>
      </c>
      <c r="LI6" s="8">
        <v>1</v>
      </c>
      <c r="LJ6" s="8">
        <v>0.5</v>
      </c>
      <c r="LK6" s="8">
        <v>1</v>
      </c>
      <c r="LL6" s="8">
        <v>0.5</v>
      </c>
      <c r="LM6" s="8">
        <v>1</v>
      </c>
      <c r="LN6" s="8">
        <v>1</v>
      </c>
      <c r="LO6" s="8">
        <v>1</v>
      </c>
      <c r="LP6" s="8">
        <v>1</v>
      </c>
      <c r="LQ6" s="8">
        <v>1</v>
      </c>
      <c r="LR6" s="8">
        <v>1</v>
      </c>
      <c r="LS6" s="8">
        <v>1</v>
      </c>
      <c r="LT6" s="28">
        <f t="shared" si="32"/>
        <v>66</v>
      </c>
      <c r="LU6" s="64">
        <v>118468390785</v>
      </c>
      <c r="LV6" s="24" t="s">
        <v>10</v>
      </c>
      <c r="LW6" s="24">
        <v>0</v>
      </c>
      <c r="LX6" s="28">
        <f t="shared" si="33"/>
        <v>0</v>
      </c>
      <c r="LY6" s="17">
        <v>114473388562</v>
      </c>
      <c r="LZ6" s="24" t="s">
        <v>14</v>
      </c>
      <c r="MA6" s="8">
        <v>1</v>
      </c>
      <c r="MB6" s="8">
        <v>1</v>
      </c>
      <c r="MC6" s="8">
        <v>0</v>
      </c>
      <c r="MD6" s="8">
        <v>1</v>
      </c>
      <c r="ME6" s="8">
        <v>1</v>
      </c>
      <c r="MF6" s="8">
        <v>1</v>
      </c>
      <c r="MG6" s="8">
        <v>1</v>
      </c>
      <c r="MH6" s="8">
        <v>1</v>
      </c>
      <c r="MI6" s="8">
        <v>1</v>
      </c>
      <c r="MJ6" s="8">
        <v>1</v>
      </c>
      <c r="MK6" s="8">
        <v>1</v>
      </c>
      <c r="ML6" s="8">
        <v>0</v>
      </c>
      <c r="MM6" s="8">
        <v>1</v>
      </c>
      <c r="MN6" s="8">
        <v>1</v>
      </c>
      <c r="MO6" s="8">
        <v>1</v>
      </c>
      <c r="MP6" s="8">
        <v>1</v>
      </c>
      <c r="MQ6" s="8">
        <v>1</v>
      </c>
      <c r="MR6" s="8">
        <v>1</v>
      </c>
      <c r="MS6" s="8">
        <v>1</v>
      </c>
      <c r="MT6" s="8">
        <v>1</v>
      </c>
      <c r="MU6" s="8">
        <v>1</v>
      </c>
      <c r="MV6" s="8">
        <v>1</v>
      </c>
      <c r="MW6" s="8">
        <v>1</v>
      </c>
      <c r="MX6" s="8">
        <v>1</v>
      </c>
      <c r="MY6" s="25">
        <v>1</v>
      </c>
      <c r="MZ6" s="8">
        <v>1</v>
      </c>
      <c r="NA6" s="28">
        <f t="shared" si="34"/>
        <v>92.307692307692307</v>
      </c>
      <c r="NB6" s="17">
        <v>114504214573</v>
      </c>
      <c r="NC6" s="8" t="s">
        <v>12</v>
      </c>
      <c r="ND6" s="8">
        <v>1</v>
      </c>
      <c r="NE6" s="8">
        <v>1</v>
      </c>
      <c r="NF6" s="8">
        <v>0.5</v>
      </c>
      <c r="NG6" s="8">
        <v>1</v>
      </c>
      <c r="NH6" s="8">
        <v>0.5</v>
      </c>
      <c r="NI6" s="8">
        <v>1</v>
      </c>
      <c r="NJ6" s="8">
        <v>1</v>
      </c>
      <c r="NK6" s="8">
        <v>1</v>
      </c>
      <c r="NL6" s="8">
        <v>1</v>
      </c>
      <c r="NM6" s="8">
        <v>0</v>
      </c>
      <c r="NN6" s="8">
        <v>1</v>
      </c>
      <c r="NO6" s="8">
        <v>1</v>
      </c>
      <c r="NP6" s="8">
        <v>0.5</v>
      </c>
      <c r="NQ6" s="8">
        <v>1</v>
      </c>
      <c r="NR6" s="8">
        <v>1</v>
      </c>
      <c r="NS6" s="8">
        <v>1</v>
      </c>
      <c r="NT6" s="8">
        <v>1</v>
      </c>
      <c r="NU6" s="8">
        <v>1</v>
      </c>
      <c r="NV6" s="8">
        <v>1</v>
      </c>
      <c r="NW6" s="8">
        <v>1</v>
      </c>
      <c r="NX6" s="8">
        <v>0.5</v>
      </c>
      <c r="NY6" s="8">
        <v>1</v>
      </c>
      <c r="NZ6" s="8">
        <v>1</v>
      </c>
      <c r="OA6" s="8">
        <v>1</v>
      </c>
      <c r="OB6" s="8">
        <v>1</v>
      </c>
      <c r="OC6" s="28">
        <f t="shared" si="35"/>
        <v>88</v>
      </c>
      <c r="OD6" s="17">
        <v>114486057976</v>
      </c>
      <c r="OE6" s="74" t="s">
        <v>10</v>
      </c>
      <c r="OF6" s="74">
        <v>1</v>
      </c>
      <c r="OG6" s="28">
        <f t="shared" si="36"/>
        <v>100</v>
      </c>
      <c r="OH6" s="17">
        <v>114470896228</v>
      </c>
      <c r="OI6" s="24" t="s">
        <v>12</v>
      </c>
      <c r="OJ6" s="8">
        <v>1</v>
      </c>
      <c r="OK6" s="8">
        <v>1</v>
      </c>
      <c r="OL6" s="8">
        <v>0</v>
      </c>
      <c r="OM6" s="8">
        <v>1</v>
      </c>
      <c r="ON6" s="8">
        <v>0</v>
      </c>
      <c r="OO6" s="8">
        <v>0</v>
      </c>
      <c r="OP6" s="8">
        <v>1</v>
      </c>
      <c r="OQ6" s="8">
        <v>1</v>
      </c>
      <c r="OR6" s="8">
        <v>0</v>
      </c>
      <c r="OS6" s="8">
        <v>0</v>
      </c>
      <c r="OT6" s="8">
        <v>1</v>
      </c>
      <c r="OU6" s="8">
        <v>0</v>
      </c>
      <c r="OV6" s="8">
        <v>1</v>
      </c>
      <c r="OW6" s="8">
        <v>1</v>
      </c>
      <c r="OX6" s="8">
        <v>0.5</v>
      </c>
      <c r="OY6" s="8">
        <v>1</v>
      </c>
      <c r="OZ6" s="8">
        <v>1</v>
      </c>
      <c r="PA6" s="8">
        <v>1</v>
      </c>
      <c r="PB6" s="8">
        <v>0.5</v>
      </c>
      <c r="PC6" s="8">
        <v>0.5</v>
      </c>
      <c r="PD6" s="8">
        <v>1</v>
      </c>
      <c r="PE6" s="8">
        <v>0</v>
      </c>
      <c r="PF6" s="8">
        <v>0</v>
      </c>
      <c r="PG6" s="8">
        <v>0</v>
      </c>
      <c r="PH6" s="25">
        <v>1</v>
      </c>
      <c r="PI6" s="8">
        <v>1</v>
      </c>
      <c r="PJ6" s="28">
        <f t="shared" si="37"/>
        <v>59.615384615384613</v>
      </c>
      <c r="PK6" s="17">
        <v>118498000176</v>
      </c>
      <c r="PL6" s="8" t="s">
        <v>10</v>
      </c>
      <c r="PM6" s="8">
        <v>1</v>
      </c>
      <c r="PN6" s="8">
        <v>0</v>
      </c>
      <c r="PO6" s="8">
        <v>0</v>
      </c>
      <c r="PP6" s="8">
        <v>0</v>
      </c>
      <c r="PQ6" s="8">
        <v>1</v>
      </c>
      <c r="PR6" s="8">
        <v>0.5</v>
      </c>
      <c r="PS6" s="8">
        <v>0</v>
      </c>
      <c r="PT6" s="8">
        <v>0</v>
      </c>
      <c r="PU6" s="8">
        <v>0.5</v>
      </c>
      <c r="PV6" s="8">
        <v>0</v>
      </c>
      <c r="PW6" s="8">
        <v>0</v>
      </c>
      <c r="PX6" s="8">
        <v>1</v>
      </c>
      <c r="PY6" s="8">
        <v>1</v>
      </c>
      <c r="PZ6" s="8">
        <v>1</v>
      </c>
      <c r="QA6" s="8">
        <v>1</v>
      </c>
      <c r="QB6" s="8">
        <v>1</v>
      </c>
      <c r="QC6" s="8">
        <v>1</v>
      </c>
      <c r="QD6" s="8">
        <v>1</v>
      </c>
      <c r="QE6" s="8">
        <v>1</v>
      </c>
      <c r="QF6" s="8">
        <v>1</v>
      </c>
      <c r="QG6" s="8">
        <v>1</v>
      </c>
      <c r="QH6" s="8">
        <v>1</v>
      </c>
      <c r="QI6" s="8">
        <v>1</v>
      </c>
      <c r="QJ6" s="8">
        <v>1</v>
      </c>
      <c r="QK6" s="8">
        <v>1</v>
      </c>
      <c r="QL6" s="28">
        <f t="shared" si="38"/>
        <v>68</v>
      </c>
      <c r="QM6" s="86">
        <v>118509689760</v>
      </c>
      <c r="QN6" s="74" t="s">
        <v>12</v>
      </c>
      <c r="QO6" s="8">
        <v>1</v>
      </c>
      <c r="QP6" s="8">
        <v>0.5</v>
      </c>
      <c r="QQ6" s="70">
        <v>1</v>
      </c>
      <c r="QR6" s="74">
        <v>0</v>
      </c>
      <c r="QS6" s="74">
        <v>0</v>
      </c>
      <c r="QT6" s="74">
        <v>1</v>
      </c>
      <c r="QU6" s="74">
        <v>0</v>
      </c>
      <c r="QV6" s="74">
        <v>0.6</v>
      </c>
      <c r="QW6" s="74">
        <v>0</v>
      </c>
      <c r="QX6" s="74">
        <v>1</v>
      </c>
      <c r="QY6" s="74">
        <v>1</v>
      </c>
      <c r="QZ6" s="8">
        <v>1</v>
      </c>
      <c r="RA6" s="8">
        <v>1</v>
      </c>
      <c r="RB6" s="8">
        <v>1</v>
      </c>
      <c r="RC6" s="8">
        <v>1</v>
      </c>
      <c r="RD6" s="8">
        <v>1</v>
      </c>
      <c r="RE6" s="8">
        <v>1</v>
      </c>
      <c r="RF6" s="8">
        <v>1</v>
      </c>
      <c r="RG6" s="8">
        <v>0.5</v>
      </c>
      <c r="RH6" s="8">
        <v>1</v>
      </c>
      <c r="RI6" s="8">
        <v>1</v>
      </c>
      <c r="RJ6" s="8">
        <v>1</v>
      </c>
      <c r="RK6" s="8">
        <v>1</v>
      </c>
      <c r="RL6" s="28">
        <f t="shared" si="39"/>
        <v>76.521739130434781</v>
      </c>
      <c r="RM6"/>
      <c r="RN6" s="17">
        <v>118480113982</v>
      </c>
      <c r="RO6" s="24" t="s">
        <v>267</v>
      </c>
      <c r="RP6" s="8">
        <v>1</v>
      </c>
      <c r="RQ6" s="8">
        <v>1</v>
      </c>
      <c r="RR6" s="28">
        <f t="shared" si="40"/>
        <v>100</v>
      </c>
      <c r="RS6" s="17">
        <v>114494623211</v>
      </c>
      <c r="RT6" s="8" t="s">
        <v>11</v>
      </c>
      <c r="RU6" s="8">
        <v>1</v>
      </c>
      <c r="RV6" s="28">
        <f t="shared" si="41"/>
        <v>100</v>
      </c>
      <c r="RW6" s="17">
        <v>114473388562</v>
      </c>
      <c r="RX6" s="24" t="s">
        <v>14</v>
      </c>
      <c r="RY6" s="8">
        <v>1</v>
      </c>
      <c r="RZ6" s="8">
        <v>1</v>
      </c>
      <c r="SA6" s="28">
        <f t="shared" si="42"/>
        <v>100</v>
      </c>
      <c r="SB6" s="17">
        <v>114504214573</v>
      </c>
      <c r="SC6" s="8" t="s">
        <v>12</v>
      </c>
      <c r="SD6" s="8">
        <v>1</v>
      </c>
      <c r="SE6" s="28">
        <f t="shared" si="43"/>
        <v>100</v>
      </c>
      <c r="SF6" s="17">
        <v>114470896228</v>
      </c>
      <c r="SG6" s="24" t="s">
        <v>12</v>
      </c>
      <c r="SH6" s="8">
        <v>1</v>
      </c>
      <c r="SI6" s="8">
        <v>1</v>
      </c>
      <c r="SJ6" s="28">
        <f t="shared" si="44"/>
        <v>100</v>
      </c>
      <c r="SK6" s="17">
        <v>118498000176</v>
      </c>
      <c r="SL6" s="8" t="s">
        <v>10</v>
      </c>
      <c r="SM6" s="8">
        <v>1</v>
      </c>
      <c r="SN6" s="28">
        <f t="shared" si="45"/>
        <v>100</v>
      </c>
      <c r="SO6" s="86">
        <v>118509689760</v>
      </c>
      <c r="SP6" s="74" t="s">
        <v>12</v>
      </c>
      <c r="SQ6" s="8">
        <v>1</v>
      </c>
      <c r="SR6" s="28">
        <f t="shared" si="46"/>
        <v>100</v>
      </c>
    </row>
    <row r="7" spans="1:512" x14ac:dyDescent="0.2">
      <c r="A7" s="17">
        <v>118506391210</v>
      </c>
      <c r="B7" s="8" t="s">
        <v>10</v>
      </c>
      <c r="C7" s="8">
        <v>0</v>
      </c>
      <c r="D7" s="8">
        <v>1</v>
      </c>
      <c r="E7" s="8">
        <v>0</v>
      </c>
      <c r="F7" s="98">
        <v>1</v>
      </c>
      <c r="G7" s="28">
        <f t="shared" si="1"/>
        <v>50</v>
      </c>
      <c r="H7" s="17">
        <v>114443570614</v>
      </c>
      <c r="I7" s="17" t="s">
        <v>10</v>
      </c>
      <c r="J7" s="8">
        <v>0</v>
      </c>
      <c r="K7" s="8">
        <v>1</v>
      </c>
      <c r="L7" s="25">
        <v>1</v>
      </c>
      <c r="M7" s="24">
        <v>1</v>
      </c>
      <c r="N7" s="28">
        <f t="shared" si="2"/>
        <v>75</v>
      </c>
      <c r="O7" s="17">
        <v>118510883483</v>
      </c>
      <c r="P7" s="24" t="s">
        <v>14</v>
      </c>
      <c r="Q7" s="8">
        <v>1</v>
      </c>
      <c r="R7" s="8">
        <v>0</v>
      </c>
      <c r="S7" s="8">
        <v>0</v>
      </c>
      <c r="T7" s="8">
        <v>1</v>
      </c>
      <c r="U7" s="8">
        <v>0.5</v>
      </c>
      <c r="V7" s="8">
        <v>1</v>
      </c>
      <c r="W7" s="28">
        <f t="shared" si="3"/>
        <v>58.333333333333336</v>
      </c>
      <c r="X7" s="17">
        <v>114496371783</v>
      </c>
      <c r="Y7" s="8" t="s">
        <v>267</v>
      </c>
      <c r="Z7" s="8">
        <v>1</v>
      </c>
      <c r="AA7" s="8">
        <v>0.5</v>
      </c>
      <c r="AB7" s="8">
        <v>1</v>
      </c>
      <c r="AC7" s="28">
        <f t="shared" si="4"/>
        <v>83.333333333333343</v>
      </c>
      <c r="AD7" s="64">
        <v>118478144601</v>
      </c>
      <c r="AE7" s="24" t="s">
        <v>12</v>
      </c>
      <c r="AF7" s="24">
        <v>0</v>
      </c>
      <c r="AG7" s="24">
        <v>1</v>
      </c>
      <c r="AH7" s="24">
        <v>1</v>
      </c>
      <c r="AI7" s="28">
        <f t="shared" si="5"/>
        <v>66.666666666666657</v>
      </c>
      <c r="AJ7" s="17">
        <v>114473384835</v>
      </c>
      <c r="AK7" s="24" t="s">
        <v>14</v>
      </c>
      <c r="AL7" s="8">
        <v>1</v>
      </c>
      <c r="AM7" s="8">
        <v>1</v>
      </c>
      <c r="AN7" s="8">
        <v>0</v>
      </c>
      <c r="AO7" s="8">
        <v>1</v>
      </c>
      <c r="AP7" s="8">
        <v>0.5</v>
      </c>
      <c r="AQ7" s="8">
        <v>0.5</v>
      </c>
      <c r="AR7" s="28">
        <f t="shared" si="6"/>
        <v>66.666666666666657</v>
      </c>
      <c r="AS7" s="17">
        <v>114494552141</v>
      </c>
      <c r="AT7" s="8" t="s">
        <v>11</v>
      </c>
      <c r="AU7" s="74">
        <v>1</v>
      </c>
      <c r="AV7" s="74">
        <v>0</v>
      </c>
      <c r="AW7" s="74">
        <v>1</v>
      </c>
      <c r="AX7" s="28">
        <f t="shared" si="7"/>
        <v>66.666666666666657</v>
      </c>
      <c r="AY7" s="102">
        <v>114482303635</v>
      </c>
      <c r="AZ7" s="103" t="s">
        <v>10</v>
      </c>
      <c r="BA7" s="74">
        <v>1</v>
      </c>
      <c r="BB7" s="74">
        <v>1</v>
      </c>
      <c r="BC7" s="74">
        <v>1</v>
      </c>
      <c r="BD7" s="28">
        <f t="shared" si="8"/>
        <v>100</v>
      </c>
      <c r="BE7" s="17">
        <v>114470906518</v>
      </c>
      <c r="BF7" s="24" t="s">
        <v>12</v>
      </c>
      <c r="BG7" s="8">
        <v>1</v>
      </c>
      <c r="BH7" s="8">
        <v>0</v>
      </c>
      <c r="BI7" s="105">
        <v>0</v>
      </c>
      <c r="BJ7" s="106">
        <v>1</v>
      </c>
      <c r="BK7" s="106">
        <v>0.5</v>
      </c>
      <c r="BL7" s="106">
        <v>1</v>
      </c>
      <c r="BM7" s="28">
        <f t="shared" si="0"/>
        <v>58.333333333333336</v>
      </c>
      <c r="BN7" s="17">
        <v>118497045753</v>
      </c>
      <c r="BO7" s="8" t="s">
        <v>10</v>
      </c>
      <c r="BP7" s="8">
        <v>1</v>
      </c>
      <c r="BQ7" s="8">
        <v>0.5</v>
      </c>
      <c r="BR7" s="8">
        <v>1</v>
      </c>
      <c r="BS7" s="28">
        <f t="shared" si="9"/>
        <v>83.333333333333343</v>
      </c>
      <c r="BT7" s="86">
        <v>118509560590</v>
      </c>
      <c r="BU7" s="74" t="s">
        <v>12</v>
      </c>
      <c r="BV7" s="8">
        <v>1</v>
      </c>
      <c r="BW7" s="28">
        <f t="shared" si="10"/>
        <v>100</v>
      </c>
      <c r="BX7"/>
      <c r="BY7" s="17">
        <v>118506391210</v>
      </c>
      <c r="BZ7" s="8" t="s">
        <v>10</v>
      </c>
      <c r="CA7" s="8">
        <v>0</v>
      </c>
      <c r="CB7" s="20">
        <v>1</v>
      </c>
      <c r="CC7" s="22">
        <v>1</v>
      </c>
      <c r="CD7" s="24">
        <v>0</v>
      </c>
      <c r="CE7" s="20">
        <v>1</v>
      </c>
      <c r="CF7" s="24">
        <v>0</v>
      </c>
      <c r="CG7" s="24">
        <v>0.5</v>
      </c>
      <c r="CH7" s="24">
        <v>0</v>
      </c>
      <c r="CI7" s="24">
        <v>0.2</v>
      </c>
      <c r="CJ7" s="24">
        <v>0</v>
      </c>
      <c r="CK7" s="24">
        <v>0</v>
      </c>
      <c r="CL7" s="24">
        <v>1</v>
      </c>
      <c r="CM7" s="8">
        <v>0.5</v>
      </c>
      <c r="CN7" s="8">
        <v>1</v>
      </c>
      <c r="CO7" s="28">
        <f t="shared" si="11"/>
        <v>44.285714285714292</v>
      </c>
      <c r="CP7" s="17">
        <v>114443570614</v>
      </c>
      <c r="CQ7" s="17" t="s">
        <v>10</v>
      </c>
      <c r="CR7" s="8">
        <v>1</v>
      </c>
      <c r="CS7" s="20">
        <v>1</v>
      </c>
      <c r="CT7" s="22">
        <v>1</v>
      </c>
      <c r="CU7" s="24">
        <v>1</v>
      </c>
      <c r="CV7" s="20">
        <v>1</v>
      </c>
      <c r="CW7" s="24">
        <v>1</v>
      </c>
      <c r="CX7" s="24">
        <v>0.5</v>
      </c>
      <c r="CY7" s="24">
        <v>0.5</v>
      </c>
      <c r="CZ7" s="24">
        <v>1</v>
      </c>
      <c r="DA7" s="24">
        <v>1</v>
      </c>
      <c r="DB7" s="24">
        <v>1</v>
      </c>
      <c r="DC7" s="24">
        <v>0.5</v>
      </c>
      <c r="DD7" s="8">
        <v>0.5</v>
      </c>
      <c r="DE7" s="8">
        <v>1</v>
      </c>
      <c r="DF7" s="28">
        <f t="shared" si="12"/>
        <v>85.714285714285708</v>
      </c>
      <c r="DG7" s="64">
        <v>118478144601</v>
      </c>
      <c r="DH7" s="24" t="s">
        <v>12</v>
      </c>
      <c r="DI7" s="24">
        <v>0.5</v>
      </c>
      <c r="DJ7" s="24">
        <v>1</v>
      </c>
      <c r="DK7" s="24">
        <v>1</v>
      </c>
      <c r="DL7" s="24">
        <v>1</v>
      </c>
      <c r="DM7" s="24">
        <v>0.5</v>
      </c>
      <c r="DN7" s="24">
        <v>1</v>
      </c>
      <c r="DO7" s="24">
        <v>1</v>
      </c>
      <c r="DP7" s="24">
        <v>0.5</v>
      </c>
      <c r="DQ7" s="24">
        <v>0.5</v>
      </c>
      <c r="DR7" s="24">
        <v>0.5</v>
      </c>
      <c r="DS7" s="24">
        <v>0.5</v>
      </c>
      <c r="DT7" s="24"/>
      <c r="DU7" s="24">
        <v>1</v>
      </c>
      <c r="DV7" s="24">
        <v>1</v>
      </c>
      <c r="DW7" s="24">
        <v>0.5</v>
      </c>
      <c r="DX7" s="24">
        <v>1</v>
      </c>
      <c r="DY7" s="24">
        <v>0.5</v>
      </c>
      <c r="DZ7" s="24">
        <v>1</v>
      </c>
      <c r="EA7" s="28">
        <f t="shared" si="13"/>
        <v>76.470588235294116</v>
      </c>
      <c r="EB7" s="17">
        <v>114482303635</v>
      </c>
      <c r="EC7" s="74" t="s">
        <v>10</v>
      </c>
      <c r="ED7" s="74">
        <v>0</v>
      </c>
      <c r="EE7" s="74">
        <v>1</v>
      </c>
      <c r="EF7" s="74">
        <v>1</v>
      </c>
      <c r="EG7" s="74">
        <v>1</v>
      </c>
      <c r="EH7" s="74">
        <v>0</v>
      </c>
      <c r="EI7" s="74">
        <v>1</v>
      </c>
      <c r="EJ7" s="74">
        <v>1</v>
      </c>
      <c r="EK7" s="74">
        <v>1</v>
      </c>
      <c r="EL7" s="74">
        <v>0</v>
      </c>
      <c r="EM7" s="74">
        <v>0.5</v>
      </c>
      <c r="EN7" s="76">
        <v>0</v>
      </c>
      <c r="EO7" s="74">
        <v>0</v>
      </c>
      <c r="EP7" s="74">
        <v>0</v>
      </c>
      <c r="EQ7" s="74">
        <v>0</v>
      </c>
      <c r="ER7" s="74">
        <v>0</v>
      </c>
      <c r="ES7" s="74">
        <v>0</v>
      </c>
      <c r="ET7" s="74"/>
      <c r="EU7" s="74">
        <v>0.5</v>
      </c>
      <c r="EV7" s="28">
        <f t="shared" si="14"/>
        <v>41.17647058823529</v>
      </c>
      <c r="EW7"/>
      <c r="EX7" s="17">
        <v>118510806124</v>
      </c>
      <c r="EY7" s="24" t="s">
        <v>14</v>
      </c>
      <c r="EZ7" s="8">
        <v>1</v>
      </c>
      <c r="FA7" s="8">
        <v>1</v>
      </c>
      <c r="FB7" s="8">
        <v>0</v>
      </c>
      <c r="FC7" s="8">
        <v>1</v>
      </c>
      <c r="FD7" s="8">
        <v>1</v>
      </c>
      <c r="FE7" s="8">
        <v>1</v>
      </c>
      <c r="FF7" s="28">
        <f t="shared" si="15"/>
        <v>83.333333333333343</v>
      </c>
      <c r="FG7" s="17">
        <v>114496371783</v>
      </c>
      <c r="FH7" s="8" t="s">
        <v>267</v>
      </c>
      <c r="FI7" s="8">
        <v>1</v>
      </c>
      <c r="FJ7" s="8">
        <v>1</v>
      </c>
      <c r="FK7" s="8">
        <v>1</v>
      </c>
      <c r="FL7" s="8">
        <v>1</v>
      </c>
      <c r="FM7" s="8">
        <v>0.5</v>
      </c>
      <c r="FN7" s="28">
        <f t="shared" si="16"/>
        <v>90</v>
      </c>
      <c r="FO7" s="17">
        <v>114473384835</v>
      </c>
      <c r="FP7" s="24" t="s">
        <v>14</v>
      </c>
      <c r="FQ7" s="8">
        <v>0</v>
      </c>
      <c r="FR7" s="8">
        <v>1</v>
      </c>
      <c r="FS7" s="8">
        <v>0</v>
      </c>
      <c r="FT7" s="8">
        <v>0</v>
      </c>
      <c r="FU7" s="8">
        <v>1</v>
      </c>
      <c r="FV7" s="8">
        <v>1</v>
      </c>
      <c r="FW7" s="28">
        <f t="shared" si="17"/>
        <v>50</v>
      </c>
      <c r="FX7" s="17">
        <v>114493840204</v>
      </c>
      <c r="FY7" s="8" t="s">
        <v>267</v>
      </c>
      <c r="FZ7" s="8">
        <v>0</v>
      </c>
      <c r="GA7" s="8">
        <v>0</v>
      </c>
      <c r="GB7" s="8">
        <v>1</v>
      </c>
      <c r="GC7" s="8">
        <v>1</v>
      </c>
      <c r="GD7" s="8">
        <v>0</v>
      </c>
      <c r="GE7" s="28">
        <f t="shared" si="18"/>
        <v>40</v>
      </c>
      <c r="GF7" s="17">
        <v>114470906518</v>
      </c>
      <c r="GG7" s="24" t="s">
        <v>12</v>
      </c>
      <c r="GH7" s="105">
        <v>1</v>
      </c>
      <c r="GI7" s="106">
        <v>0</v>
      </c>
      <c r="GJ7" s="106">
        <v>0</v>
      </c>
      <c r="GK7" s="106">
        <v>1</v>
      </c>
      <c r="GL7" s="106">
        <v>1</v>
      </c>
      <c r="GM7" s="106">
        <v>0</v>
      </c>
      <c r="GN7" s="28">
        <f t="shared" si="19"/>
        <v>50</v>
      </c>
      <c r="GO7" s="17">
        <v>118497045753</v>
      </c>
      <c r="GP7" s="8" t="s">
        <v>10</v>
      </c>
      <c r="GQ7" s="8">
        <v>0</v>
      </c>
      <c r="GR7" s="8">
        <v>1</v>
      </c>
      <c r="GS7" s="8">
        <v>1</v>
      </c>
      <c r="GT7" s="8">
        <v>1</v>
      </c>
      <c r="GU7" s="8">
        <v>0</v>
      </c>
      <c r="GV7" s="28">
        <f t="shared" si="20"/>
        <v>60</v>
      </c>
      <c r="GW7" s="86">
        <v>118509560590</v>
      </c>
      <c r="GX7" s="74" t="s">
        <v>12</v>
      </c>
      <c r="GY7" s="74">
        <v>0</v>
      </c>
      <c r="GZ7" s="74">
        <v>0</v>
      </c>
      <c r="HA7" s="74">
        <v>0</v>
      </c>
      <c r="HB7" s="74">
        <v>1</v>
      </c>
      <c r="HC7" s="74">
        <v>0</v>
      </c>
      <c r="HD7" s="28">
        <f t="shared" si="21"/>
        <v>20</v>
      </c>
      <c r="HE7"/>
      <c r="HF7" s="102">
        <v>118510806124</v>
      </c>
      <c r="HG7" s="110" t="s">
        <v>14</v>
      </c>
      <c r="HH7" s="8">
        <v>0.5</v>
      </c>
      <c r="HI7" s="8">
        <v>0.5</v>
      </c>
      <c r="HJ7" s="8">
        <v>0.5</v>
      </c>
      <c r="HK7" s="8">
        <v>1</v>
      </c>
      <c r="HL7" s="105">
        <v>1</v>
      </c>
      <c r="HM7" s="105">
        <v>1</v>
      </c>
      <c r="HN7" s="106">
        <v>1</v>
      </c>
      <c r="HO7" s="28">
        <f t="shared" si="22"/>
        <v>78.571428571428569</v>
      </c>
      <c r="HP7" s="17">
        <v>114496371783</v>
      </c>
      <c r="HQ7" s="8" t="s">
        <v>267</v>
      </c>
      <c r="HR7" s="8">
        <v>1</v>
      </c>
      <c r="HS7" s="8">
        <v>1</v>
      </c>
      <c r="HT7" s="28">
        <f t="shared" si="23"/>
        <v>100</v>
      </c>
      <c r="HU7" s="17">
        <v>114473384835</v>
      </c>
      <c r="HV7" s="24" t="s">
        <v>14</v>
      </c>
      <c r="HW7" s="8">
        <v>0.5</v>
      </c>
      <c r="HX7" s="8">
        <v>0.5</v>
      </c>
      <c r="HY7" s="8">
        <v>0.5</v>
      </c>
      <c r="HZ7" s="8">
        <v>0</v>
      </c>
      <c r="IA7" s="8">
        <v>0</v>
      </c>
      <c r="IB7" s="8">
        <v>1</v>
      </c>
      <c r="IC7" s="8">
        <v>1</v>
      </c>
      <c r="ID7" s="28">
        <f t="shared" si="24"/>
        <v>50</v>
      </c>
      <c r="IE7" s="17">
        <v>114493840204</v>
      </c>
      <c r="IF7" s="8" t="s">
        <v>267</v>
      </c>
      <c r="IG7" s="105">
        <v>1</v>
      </c>
      <c r="IH7" s="106">
        <v>1</v>
      </c>
      <c r="II7" s="28">
        <f t="shared" si="25"/>
        <v>100</v>
      </c>
      <c r="IJ7" s="17">
        <v>114470906518</v>
      </c>
      <c r="IK7" s="24" t="s">
        <v>12</v>
      </c>
      <c r="IL7" s="8">
        <v>0.5</v>
      </c>
      <c r="IM7" s="8">
        <v>0.5</v>
      </c>
      <c r="IN7" s="8">
        <v>0.5</v>
      </c>
      <c r="IO7" s="8">
        <v>1</v>
      </c>
      <c r="IP7" s="8">
        <v>1</v>
      </c>
      <c r="IQ7" s="8">
        <v>1</v>
      </c>
      <c r="IR7" s="8">
        <v>1</v>
      </c>
      <c r="IS7" s="28">
        <f t="shared" si="26"/>
        <v>78.571428571428569</v>
      </c>
      <c r="IT7" s="17">
        <v>118497045753</v>
      </c>
      <c r="IU7" s="8" t="s">
        <v>10</v>
      </c>
      <c r="IV7" s="8">
        <v>0.5</v>
      </c>
      <c r="IW7" s="8">
        <v>0.5</v>
      </c>
      <c r="IX7" s="28">
        <f t="shared" si="27"/>
        <v>50</v>
      </c>
      <c r="IY7" s="86">
        <v>118509560590</v>
      </c>
      <c r="IZ7" s="74" t="s">
        <v>12</v>
      </c>
      <c r="JA7" s="8">
        <v>1</v>
      </c>
      <c r="JB7" s="8">
        <v>0</v>
      </c>
      <c r="JC7" s="8">
        <v>0.5</v>
      </c>
      <c r="JD7" s="8">
        <v>0</v>
      </c>
      <c r="JE7" s="8">
        <v>0.5</v>
      </c>
      <c r="JF7" s="28">
        <f t="shared" si="28"/>
        <v>40</v>
      </c>
      <c r="JG7"/>
      <c r="JH7" s="17">
        <v>118506391210</v>
      </c>
      <c r="JI7" s="8" t="s">
        <v>10</v>
      </c>
      <c r="JJ7" s="27"/>
      <c r="JK7" s="28"/>
      <c r="JL7" s="17">
        <v>114443570614</v>
      </c>
      <c r="JM7" s="17" t="s">
        <v>10</v>
      </c>
      <c r="JN7" s="27">
        <v>1</v>
      </c>
      <c r="JO7" s="28">
        <f t="shared" si="30"/>
        <v>100</v>
      </c>
      <c r="JP7" s="17">
        <v>118510806124</v>
      </c>
      <c r="JQ7" s="24" t="s">
        <v>14</v>
      </c>
      <c r="JR7" s="8">
        <v>1</v>
      </c>
      <c r="JS7" s="8">
        <v>1</v>
      </c>
      <c r="JT7" s="8">
        <v>1</v>
      </c>
      <c r="JU7" s="8">
        <v>1</v>
      </c>
      <c r="JV7" s="8">
        <v>1</v>
      </c>
      <c r="JW7" s="8">
        <v>1</v>
      </c>
      <c r="JX7" s="8">
        <v>1</v>
      </c>
      <c r="JY7" s="8">
        <v>1</v>
      </c>
      <c r="JZ7" s="8">
        <v>1</v>
      </c>
      <c r="KA7" s="8">
        <v>1</v>
      </c>
      <c r="KB7" s="8">
        <v>1</v>
      </c>
      <c r="KC7" s="8">
        <v>1</v>
      </c>
      <c r="KD7" s="8">
        <v>1</v>
      </c>
      <c r="KE7" s="8">
        <v>1</v>
      </c>
      <c r="KF7" s="8">
        <v>0</v>
      </c>
      <c r="KG7" s="8">
        <v>1</v>
      </c>
      <c r="KH7" s="8">
        <v>1</v>
      </c>
      <c r="KI7" s="8">
        <v>1</v>
      </c>
      <c r="KJ7" s="8">
        <v>1</v>
      </c>
      <c r="KK7" s="8">
        <v>1</v>
      </c>
      <c r="KL7" s="8">
        <v>1</v>
      </c>
      <c r="KM7" s="8">
        <v>1</v>
      </c>
      <c r="KN7" s="8">
        <v>1</v>
      </c>
      <c r="KO7" s="8">
        <v>1</v>
      </c>
      <c r="KP7" s="25">
        <v>1</v>
      </c>
      <c r="KQ7" s="8">
        <v>1</v>
      </c>
      <c r="KR7" s="28">
        <f t="shared" si="31"/>
        <v>96.15384615384616</v>
      </c>
      <c r="KS7" s="17">
        <v>114496371783</v>
      </c>
      <c r="KT7" s="8" t="s">
        <v>267</v>
      </c>
      <c r="KU7" s="8">
        <v>1</v>
      </c>
      <c r="KV7" s="8">
        <v>1</v>
      </c>
      <c r="KW7" s="8">
        <v>1</v>
      </c>
      <c r="KX7" s="8">
        <v>1</v>
      </c>
      <c r="KY7" s="8">
        <v>0</v>
      </c>
      <c r="KZ7" s="8">
        <v>1</v>
      </c>
      <c r="LA7" s="8">
        <v>1</v>
      </c>
      <c r="LB7" s="8">
        <v>0.5</v>
      </c>
      <c r="LC7" s="8">
        <v>0</v>
      </c>
      <c r="LD7" s="8">
        <v>0</v>
      </c>
      <c r="LE7" s="8">
        <v>1</v>
      </c>
      <c r="LF7" s="8">
        <v>1</v>
      </c>
      <c r="LG7" s="8">
        <v>1</v>
      </c>
      <c r="LH7" s="8">
        <v>1</v>
      </c>
      <c r="LI7" s="8">
        <v>1</v>
      </c>
      <c r="LJ7" s="8">
        <v>1</v>
      </c>
      <c r="LK7" s="8">
        <v>1</v>
      </c>
      <c r="LL7" s="8">
        <v>1</v>
      </c>
      <c r="LM7" s="8">
        <v>1</v>
      </c>
      <c r="LN7" s="8">
        <v>1</v>
      </c>
      <c r="LO7" s="8">
        <v>1</v>
      </c>
      <c r="LP7" s="8">
        <v>1</v>
      </c>
      <c r="LQ7" s="8">
        <v>1</v>
      </c>
      <c r="LR7" s="8">
        <v>1</v>
      </c>
      <c r="LS7" s="8">
        <v>1</v>
      </c>
      <c r="LT7" s="28">
        <f t="shared" si="32"/>
        <v>86</v>
      </c>
      <c r="LU7" s="64">
        <v>118478144601</v>
      </c>
      <c r="LV7" s="24" t="s">
        <v>12</v>
      </c>
      <c r="LW7" s="24">
        <v>1</v>
      </c>
      <c r="LX7" s="28">
        <f t="shared" si="33"/>
        <v>100</v>
      </c>
      <c r="LY7" s="17">
        <v>114473384835</v>
      </c>
      <c r="LZ7" s="24" t="s">
        <v>14</v>
      </c>
      <c r="MA7" s="8">
        <v>0</v>
      </c>
      <c r="MB7" s="8">
        <v>1</v>
      </c>
      <c r="MC7" s="8">
        <v>0</v>
      </c>
      <c r="MD7" s="8">
        <v>1</v>
      </c>
      <c r="ME7" s="8">
        <v>1</v>
      </c>
      <c r="MF7" s="8">
        <v>0.5</v>
      </c>
      <c r="MG7" s="8">
        <v>1</v>
      </c>
      <c r="MH7" s="8">
        <v>0</v>
      </c>
      <c r="MI7" s="8">
        <v>1</v>
      </c>
      <c r="MJ7" s="8">
        <v>1</v>
      </c>
      <c r="MK7" s="8">
        <v>1</v>
      </c>
      <c r="ML7" s="8">
        <v>0</v>
      </c>
      <c r="MM7" s="8">
        <v>1</v>
      </c>
      <c r="MN7" s="8">
        <v>0</v>
      </c>
      <c r="MO7" s="8">
        <v>0</v>
      </c>
      <c r="MP7" s="8">
        <v>1</v>
      </c>
      <c r="MQ7" s="8">
        <v>1</v>
      </c>
      <c r="MR7" s="8">
        <v>0.5</v>
      </c>
      <c r="MS7" s="8">
        <v>1</v>
      </c>
      <c r="MT7" s="8">
        <v>1</v>
      </c>
      <c r="MU7" s="8">
        <v>0.5</v>
      </c>
      <c r="MV7" s="8">
        <v>0.5</v>
      </c>
      <c r="MW7" s="8">
        <v>1</v>
      </c>
      <c r="MX7" s="8">
        <v>0</v>
      </c>
      <c r="MY7" s="25">
        <v>1</v>
      </c>
      <c r="MZ7" s="8">
        <v>1</v>
      </c>
      <c r="NA7" s="28">
        <f t="shared" si="34"/>
        <v>65.384615384615387</v>
      </c>
      <c r="NB7" s="17">
        <v>114493840204</v>
      </c>
      <c r="NC7" s="8" t="s">
        <v>267</v>
      </c>
      <c r="ND7" s="8">
        <v>1</v>
      </c>
      <c r="NE7" s="8">
        <v>0.5</v>
      </c>
      <c r="NF7" s="8">
        <v>0</v>
      </c>
      <c r="NG7" s="8">
        <v>0</v>
      </c>
      <c r="NH7" s="8">
        <v>0.5</v>
      </c>
      <c r="NI7" s="8">
        <v>1</v>
      </c>
      <c r="NJ7" s="8">
        <v>1</v>
      </c>
      <c r="NK7" s="8">
        <v>1</v>
      </c>
      <c r="NL7" s="8">
        <v>0</v>
      </c>
      <c r="NM7" s="8">
        <v>1</v>
      </c>
      <c r="NN7" s="8">
        <v>1</v>
      </c>
      <c r="NO7" s="8">
        <v>1</v>
      </c>
      <c r="NP7" s="8">
        <v>1</v>
      </c>
      <c r="NQ7" s="8">
        <v>1</v>
      </c>
      <c r="NR7" s="8">
        <v>1</v>
      </c>
      <c r="NS7" s="8">
        <v>1</v>
      </c>
      <c r="NT7" s="8">
        <v>1</v>
      </c>
      <c r="NU7" s="8">
        <v>1</v>
      </c>
      <c r="NV7" s="8">
        <v>1</v>
      </c>
      <c r="NW7" s="8">
        <v>1</v>
      </c>
      <c r="NX7" s="8">
        <v>0</v>
      </c>
      <c r="NY7" s="8">
        <v>0.5</v>
      </c>
      <c r="NZ7" s="8">
        <v>0</v>
      </c>
      <c r="OA7" s="8">
        <v>1</v>
      </c>
      <c r="OB7" s="8">
        <v>1</v>
      </c>
      <c r="OC7" s="28">
        <f t="shared" si="35"/>
        <v>74</v>
      </c>
      <c r="OD7" s="17">
        <v>114482303635</v>
      </c>
      <c r="OE7" s="74" t="s">
        <v>10</v>
      </c>
      <c r="OF7" s="74">
        <v>1</v>
      </c>
      <c r="OG7" s="28">
        <f t="shared" si="36"/>
        <v>100</v>
      </c>
      <c r="OH7" s="17">
        <v>114470906518</v>
      </c>
      <c r="OI7" s="24" t="s">
        <v>12</v>
      </c>
      <c r="OJ7" s="8">
        <v>0</v>
      </c>
      <c r="OK7" s="8">
        <v>1</v>
      </c>
      <c r="OL7" s="8">
        <v>0</v>
      </c>
      <c r="OM7" s="8">
        <v>1</v>
      </c>
      <c r="ON7" s="8">
        <v>0</v>
      </c>
      <c r="OO7" s="8">
        <v>0</v>
      </c>
      <c r="OP7" s="8">
        <v>1</v>
      </c>
      <c r="OQ7" s="8">
        <v>1</v>
      </c>
      <c r="OR7" s="8">
        <v>1</v>
      </c>
      <c r="OS7" s="8">
        <v>1</v>
      </c>
      <c r="OT7" s="8">
        <v>1</v>
      </c>
      <c r="OU7" s="8">
        <v>0</v>
      </c>
      <c r="OV7" s="8">
        <v>1</v>
      </c>
      <c r="OW7" s="8">
        <v>1</v>
      </c>
      <c r="OX7" s="8">
        <v>0</v>
      </c>
      <c r="OY7" s="8">
        <v>1</v>
      </c>
      <c r="OZ7" s="8">
        <v>1</v>
      </c>
      <c r="PA7" s="8">
        <v>1</v>
      </c>
      <c r="PB7" s="8">
        <v>1</v>
      </c>
      <c r="PC7" s="8">
        <v>1</v>
      </c>
      <c r="PD7" s="8">
        <v>1</v>
      </c>
      <c r="PE7" s="8">
        <v>0</v>
      </c>
      <c r="PF7" s="8">
        <v>1</v>
      </c>
      <c r="PG7" s="8">
        <v>1</v>
      </c>
      <c r="PH7" s="25">
        <v>1</v>
      </c>
      <c r="PI7" s="8">
        <v>1</v>
      </c>
      <c r="PJ7" s="28">
        <f t="shared" si="37"/>
        <v>73.076923076923066</v>
      </c>
      <c r="PK7" s="17">
        <v>118497045753</v>
      </c>
      <c r="PL7" s="8" t="s">
        <v>10</v>
      </c>
      <c r="PM7" s="8">
        <v>0.5</v>
      </c>
      <c r="PN7" s="8">
        <v>0</v>
      </c>
      <c r="PO7" s="8">
        <v>1</v>
      </c>
      <c r="PP7" s="8">
        <v>1</v>
      </c>
      <c r="PQ7" s="8">
        <v>1</v>
      </c>
      <c r="PR7" s="8">
        <v>1</v>
      </c>
      <c r="PS7" s="8">
        <v>1</v>
      </c>
      <c r="PT7" s="8">
        <v>1</v>
      </c>
      <c r="PU7" s="8">
        <v>0.5</v>
      </c>
      <c r="PV7" s="8">
        <v>1</v>
      </c>
      <c r="PW7" s="8">
        <v>0</v>
      </c>
      <c r="PX7" s="8">
        <v>0.5</v>
      </c>
      <c r="PY7" s="8">
        <v>0.5</v>
      </c>
      <c r="PZ7" s="8">
        <v>0.5</v>
      </c>
      <c r="QA7" s="8">
        <v>1</v>
      </c>
      <c r="QB7" s="8">
        <v>1</v>
      </c>
      <c r="QC7" s="8">
        <v>0.5</v>
      </c>
      <c r="QD7" s="8">
        <v>0.5</v>
      </c>
      <c r="QE7" s="8">
        <v>1</v>
      </c>
      <c r="QF7" s="8">
        <v>1</v>
      </c>
      <c r="QG7" s="8">
        <v>1</v>
      </c>
      <c r="QH7" s="8">
        <v>1</v>
      </c>
      <c r="QI7" s="8">
        <v>1</v>
      </c>
      <c r="QJ7" s="8">
        <v>1</v>
      </c>
      <c r="QK7" s="8">
        <v>1</v>
      </c>
      <c r="QL7" s="28">
        <f t="shared" si="38"/>
        <v>78</v>
      </c>
      <c r="QM7" s="86">
        <v>118509560590</v>
      </c>
      <c r="QN7" s="74" t="s">
        <v>12</v>
      </c>
      <c r="QO7" s="8">
        <v>1</v>
      </c>
      <c r="QP7" s="8">
        <v>0</v>
      </c>
      <c r="QQ7" s="70">
        <v>0</v>
      </c>
      <c r="QR7" s="74">
        <v>0</v>
      </c>
      <c r="QS7" s="74">
        <v>0</v>
      </c>
      <c r="QT7" s="74">
        <v>0</v>
      </c>
      <c r="QU7" s="74">
        <v>1</v>
      </c>
      <c r="QV7" s="74">
        <v>0.3</v>
      </c>
      <c r="QW7" s="74">
        <v>0</v>
      </c>
      <c r="QX7" s="74">
        <v>0.5</v>
      </c>
      <c r="QY7" s="74">
        <v>0</v>
      </c>
      <c r="QZ7" s="8">
        <v>0</v>
      </c>
      <c r="RA7" s="8">
        <v>1</v>
      </c>
      <c r="RB7" s="8">
        <v>1</v>
      </c>
      <c r="RC7" s="8">
        <v>1</v>
      </c>
      <c r="RD7" s="8">
        <v>1</v>
      </c>
      <c r="RE7" s="8">
        <v>1</v>
      </c>
      <c r="RF7" s="8">
        <v>1</v>
      </c>
      <c r="RG7" s="8">
        <v>1</v>
      </c>
      <c r="RH7" s="8">
        <v>1</v>
      </c>
      <c r="RI7" s="8">
        <v>1</v>
      </c>
      <c r="RJ7" s="8">
        <v>1</v>
      </c>
      <c r="RK7" s="8">
        <v>1</v>
      </c>
      <c r="RL7" s="28">
        <f t="shared" si="39"/>
        <v>60</v>
      </c>
      <c r="RM7"/>
      <c r="RN7" s="17">
        <v>118510806124</v>
      </c>
      <c r="RO7" s="24" t="s">
        <v>14</v>
      </c>
      <c r="RP7" s="8">
        <v>1</v>
      </c>
      <c r="RQ7" s="8">
        <v>1</v>
      </c>
      <c r="RR7" s="28">
        <f t="shared" si="40"/>
        <v>100</v>
      </c>
      <c r="RS7" s="17">
        <v>114496371783</v>
      </c>
      <c r="RT7" s="8" t="s">
        <v>267</v>
      </c>
      <c r="RU7" s="8">
        <v>0</v>
      </c>
      <c r="RV7" s="28">
        <f t="shared" si="41"/>
        <v>0</v>
      </c>
      <c r="RW7" s="17">
        <v>114473384835</v>
      </c>
      <c r="RX7" s="24" t="s">
        <v>14</v>
      </c>
      <c r="RY7" s="8">
        <v>1</v>
      </c>
      <c r="RZ7" s="8">
        <v>0</v>
      </c>
      <c r="SA7" s="28">
        <f t="shared" si="42"/>
        <v>50</v>
      </c>
      <c r="SB7" s="17">
        <v>114493840204</v>
      </c>
      <c r="SC7" s="8" t="s">
        <v>267</v>
      </c>
      <c r="SD7" s="8">
        <v>0</v>
      </c>
      <c r="SE7" s="28">
        <f t="shared" si="43"/>
        <v>0</v>
      </c>
      <c r="SF7" s="17">
        <v>114470906518</v>
      </c>
      <c r="SG7" s="24" t="s">
        <v>12</v>
      </c>
      <c r="SH7" s="8">
        <v>1</v>
      </c>
      <c r="SI7" s="8">
        <v>1</v>
      </c>
      <c r="SJ7" s="28">
        <f t="shared" si="44"/>
        <v>100</v>
      </c>
      <c r="SK7" s="17">
        <v>118497045753</v>
      </c>
      <c r="SL7" s="8" t="s">
        <v>10</v>
      </c>
      <c r="SM7" s="8">
        <v>0</v>
      </c>
      <c r="SN7" s="28">
        <f t="shared" si="45"/>
        <v>0</v>
      </c>
      <c r="SO7" s="86">
        <v>118509560590</v>
      </c>
      <c r="SP7" s="74" t="s">
        <v>12</v>
      </c>
      <c r="SQ7" s="8">
        <v>0</v>
      </c>
      <c r="SR7" s="28">
        <f t="shared" si="46"/>
        <v>0</v>
      </c>
    </row>
    <row r="8" spans="1:512" x14ac:dyDescent="0.2">
      <c r="A8" s="17">
        <v>118504147628</v>
      </c>
      <c r="B8" s="8" t="s">
        <v>10</v>
      </c>
      <c r="C8" s="8">
        <v>0</v>
      </c>
      <c r="D8" s="8">
        <v>1</v>
      </c>
      <c r="E8" s="8">
        <v>1</v>
      </c>
      <c r="F8" s="98">
        <v>1</v>
      </c>
      <c r="G8" s="28">
        <f t="shared" si="1"/>
        <v>75</v>
      </c>
      <c r="H8" s="17">
        <v>114443563700</v>
      </c>
      <c r="I8" s="17" t="s">
        <v>10</v>
      </c>
      <c r="J8" s="8">
        <v>1</v>
      </c>
      <c r="K8" s="8">
        <v>1</v>
      </c>
      <c r="L8" s="25">
        <v>1</v>
      </c>
      <c r="M8" s="24">
        <v>1</v>
      </c>
      <c r="N8" s="28">
        <f t="shared" si="2"/>
        <v>100</v>
      </c>
      <c r="O8" s="17">
        <v>118510821078</v>
      </c>
      <c r="P8" s="24" t="s">
        <v>14</v>
      </c>
      <c r="Q8" s="8">
        <v>1</v>
      </c>
      <c r="R8" s="8">
        <v>1</v>
      </c>
      <c r="S8" s="8">
        <v>0</v>
      </c>
      <c r="T8" s="8">
        <v>1</v>
      </c>
      <c r="U8" s="8">
        <v>0.5</v>
      </c>
      <c r="V8" s="8">
        <v>1</v>
      </c>
      <c r="W8" s="28">
        <f t="shared" si="3"/>
        <v>75</v>
      </c>
      <c r="X8" s="17">
        <v>114504780365</v>
      </c>
      <c r="Y8" s="8" t="s">
        <v>14</v>
      </c>
      <c r="Z8" s="8">
        <v>1</v>
      </c>
      <c r="AA8" s="8">
        <v>0</v>
      </c>
      <c r="AB8" s="8">
        <v>0</v>
      </c>
      <c r="AC8" s="28">
        <f t="shared" si="4"/>
        <v>33.333333333333329</v>
      </c>
      <c r="AD8" s="64">
        <v>118497877886</v>
      </c>
      <c r="AE8" s="24" t="s">
        <v>14</v>
      </c>
      <c r="AF8" s="24">
        <v>0</v>
      </c>
      <c r="AG8" s="24">
        <v>0</v>
      </c>
      <c r="AH8" s="24">
        <v>1</v>
      </c>
      <c r="AI8" s="28">
        <f t="shared" si="5"/>
        <v>33.333333333333329</v>
      </c>
      <c r="AJ8" s="17">
        <v>114471637170</v>
      </c>
      <c r="AK8" s="24" t="s">
        <v>14</v>
      </c>
      <c r="AL8" s="8">
        <v>1</v>
      </c>
      <c r="AM8" s="8">
        <v>0</v>
      </c>
      <c r="AN8" s="8">
        <v>0</v>
      </c>
      <c r="AO8" s="8">
        <v>1</v>
      </c>
      <c r="AP8" s="8">
        <v>0.5</v>
      </c>
      <c r="AQ8" s="8">
        <v>1</v>
      </c>
      <c r="AR8" s="28">
        <f t="shared" si="6"/>
        <v>58.333333333333336</v>
      </c>
      <c r="AS8" s="17">
        <v>114493840204</v>
      </c>
      <c r="AT8" s="8" t="s">
        <v>267</v>
      </c>
      <c r="AU8" s="74">
        <v>0</v>
      </c>
      <c r="AV8" s="74">
        <v>0</v>
      </c>
      <c r="AW8" s="74">
        <v>1</v>
      </c>
      <c r="AX8" s="28">
        <f t="shared" si="7"/>
        <v>33.333333333333329</v>
      </c>
      <c r="AY8" s="102">
        <v>114474250758</v>
      </c>
      <c r="AZ8" s="103" t="s">
        <v>10</v>
      </c>
      <c r="BA8" s="74">
        <v>0</v>
      </c>
      <c r="BB8" s="74">
        <v>1</v>
      </c>
      <c r="BC8" s="74">
        <v>0</v>
      </c>
      <c r="BD8" s="28">
        <f t="shared" si="8"/>
        <v>33.333333333333329</v>
      </c>
      <c r="BE8" s="17">
        <v>114470890033</v>
      </c>
      <c r="BF8" s="24" t="s">
        <v>12</v>
      </c>
      <c r="BG8" s="8">
        <v>1</v>
      </c>
      <c r="BH8" s="8">
        <v>0</v>
      </c>
      <c r="BI8" s="105">
        <v>0</v>
      </c>
      <c r="BJ8" s="106">
        <v>0.5</v>
      </c>
      <c r="BK8" s="106">
        <v>0.5</v>
      </c>
      <c r="BL8" s="106">
        <v>0.5</v>
      </c>
      <c r="BM8" s="28">
        <f t="shared" si="0"/>
        <v>41.666666666666671</v>
      </c>
      <c r="BN8" s="17">
        <v>118508872533</v>
      </c>
      <c r="BO8" s="8" t="s">
        <v>11</v>
      </c>
      <c r="BP8" s="8">
        <v>0</v>
      </c>
      <c r="BQ8" s="8">
        <v>0</v>
      </c>
      <c r="BR8" s="8">
        <v>0</v>
      </c>
      <c r="BS8" s="28">
        <f t="shared" si="9"/>
        <v>0</v>
      </c>
      <c r="BT8" s="86">
        <v>118499425770</v>
      </c>
      <c r="BU8" s="74" t="s">
        <v>267</v>
      </c>
      <c r="BV8" s="8">
        <v>1</v>
      </c>
      <c r="BW8" s="28">
        <f t="shared" si="10"/>
        <v>100</v>
      </c>
      <c r="BX8"/>
      <c r="BY8" s="17">
        <v>118504147628</v>
      </c>
      <c r="BZ8" s="8" t="s">
        <v>10</v>
      </c>
      <c r="CA8" s="8">
        <v>1</v>
      </c>
      <c r="CB8" s="20">
        <v>1</v>
      </c>
      <c r="CC8" s="22">
        <v>1</v>
      </c>
      <c r="CD8" s="24">
        <v>1</v>
      </c>
      <c r="CE8" s="20">
        <v>0.5</v>
      </c>
      <c r="CF8" s="24">
        <v>1</v>
      </c>
      <c r="CG8" s="24">
        <v>0.5</v>
      </c>
      <c r="CH8" s="24">
        <v>0.5</v>
      </c>
      <c r="CI8" s="24">
        <v>0.6</v>
      </c>
      <c r="CJ8" s="24">
        <v>0.5</v>
      </c>
      <c r="CK8" s="24">
        <v>1</v>
      </c>
      <c r="CL8" s="24">
        <v>0.5</v>
      </c>
      <c r="CM8" s="8">
        <v>0.5</v>
      </c>
      <c r="CN8" s="8">
        <v>1</v>
      </c>
      <c r="CO8" s="28">
        <f t="shared" si="11"/>
        <v>75.714285714285708</v>
      </c>
      <c r="CP8" s="17">
        <v>114443563700</v>
      </c>
      <c r="CQ8" s="17" t="s">
        <v>10</v>
      </c>
      <c r="CR8" s="8">
        <v>0.5</v>
      </c>
      <c r="CS8" s="20">
        <v>1</v>
      </c>
      <c r="CT8" s="22">
        <v>1</v>
      </c>
      <c r="CU8" s="24">
        <v>0.5</v>
      </c>
      <c r="CV8" s="20">
        <v>1</v>
      </c>
      <c r="CW8" s="24">
        <v>1</v>
      </c>
      <c r="CX8" s="24">
        <v>0.5</v>
      </c>
      <c r="CY8" s="24">
        <v>0</v>
      </c>
      <c r="CZ8" s="24">
        <v>0.4</v>
      </c>
      <c r="DA8" s="24">
        <v>0</v>
      </c>
      <c r="DB8" s="24">
        <v>1</v>
      </c>
      <c r="DC8" s="24">
        <v>0.5</v>
      </c>
      <c r="DD8" s="8">
        <v>0.5</v>
      </c>
      <c r="DE8" s="8">
        <v>1</v>
      </c>
      <c r="DF8" s="28">
        <f t="shared" si="12"/>
        <v>63.571428571428577</v>
      </c>
      <c r="DG8" s="64">
        <v>118497877886</v>
      </c>
      <c r="DH8" s="24" t="s">
        <v>14</v>
      </c>
      <c r="DI8" s="24">
        <v>0</v>
      </c>
      <c r="DJ8" s="24">
        <v>1</v>
      </c>
      <c r="DK8" s="24">
        <v>1</v>
      </c>
      <c r="DL8" s="24">
        <v>1</v>
      </c>
      <c r="DM8" s="24">
        <v>0</v>
      </c>
      <c r="DN8" s="24">
        <v>1</v>
      </c>
      <c r="DO8" s="24">
        <v>1</v>
      </c>
      <c r="DP8" s="24">
        <v>0</v>
      </c>
      <c r="DQ8" s="24">
        <v>0</v>
      </c>
      <c r="DR8" s="24">
        <v>0</v>
      </c>
      <c r="DS8" s="24">
        <v>0.2</v>
      </c>
      <c r="DT8" s="24">
        <v>0</v>
      </c>
      <c r="DU8" s="24">
        <v>0</v>
      </c>
      <c r="DV8" s="24">
        <v>0</v>
      </c>
      <c r="DW8" s="24">
        <v>1</v>
      </c>
      <c r="DX8" s="24">
        <v>1</v>
      </c>
      <c r="DY8" s="24">
        <v>0.5</v>
      </c>
      <c r="DZ8" s="24">
        <v>0</v>
      </c>
      <c r="EA8" s="28">
        <f t="shared" si="13"/>
        <v>42.777777777777779</v>
      </c>
      <c r="EB8" s="17">
        <v>114477191682</v>
      </c>
      <c r="EC8" s="74" t="s">
        <v>14</v>
      </c>
      <c r="ED8" s="74">
        <v>0.5</v>
      </c>
      <c r="EE8" s="74">
        <v>1</v>
      </c>
      <c r="EF8" s="74">
        <v>1</v>
      </c>
      <c r="EG8" s="74">
        <v>1</v>
      </c>
      <c r="EH8" s="74">
        <v>0</v>
      </c>
      <c r="EI8" s="74">
        <v>1</v>
      </c>
      <c r="EJ8" s="74">
        <v>0</v>
      </c>
      <c r="EK8" s="74"/>
      <c r="EL8" s="74">
        <v>0</v>
      </c>
      <c r="EM8" s="74">
        <v>0</v>
      </c>
      <c r="EN8" s="76">
        <v>0</v>
      </c>
      <c r="EO8" s="74">
        <v>0</v>
      </c>
      <c r="EP8" s="74">
        <v>0</v>
      </c>
      <c r="EQ8" s="74">
        <v>0</v>
      </c>
      <c r="ER8" s="74">
        <v>0</v>
      </c>
      <c r="ES8" s="74">
        <v>1</v>
      </c>
      <c r="ET8" s="74">
        <v>0.5</v>
      </c>
      <c r="EU8" s="74">
        <v>1</v>
      </c>
      <c r="EV8" s="28">
        <f t="shared" si="14"/>
        <v>41.17647058823529</v>
      </c>
      <c r="EW8"/>
      <c r="EX8" s="17">
        <v>118510886098</v>
      </c>
      <c r="EY8" s="24" t="s">
        <v>14</v>
      </c>
      <c r="EZ8" s="8">
        <v>1</v>
      </c>
      <c r="FA8" s="8">
        <v>1</v>
      </c>
      <c r="FB8" s="8">
        <v>0</v>
      </c>
      <c r="FC8" s="8">
        <v>0</v>
      </c>
      <c r="FD8" s="8">
        <v>1</v>
      </c>
      <c r="FE8" s="8">
        <v>0</v>
      </c>
      <c r="FF8" s="28">
        <f t="shared" si="15"/>
        <v>50</v>
      </c>
      <c r="FG8" s="17">
        <v>114504780365</v>
      </c>
      <c r="FH8" s="8" t="s">
        <v>14</v>
      </c>
      <c r="FI8" s="8">
        <v>1</v>
      </c>
      <c r="FJ8" s="8">
        <v>1</v>
      </c>
      <c r="FK8" s="8">
        <v>1</v>
      </c>
      <c r="FL8" s="8">
        <v>1</v>
      </c>
      <c r="FM8" s="8">
        <v>1</v>
      </c>
      <c r="FN8" s="28">
        <f t="shared" si="16"/>
        <v>100</v>
      </c>
      <c r="FO8" s="17">
        <v>114471637170</v>
      </c>
      <c r="FP8" s="24" t="s">
        <v>14</v>
      </c>
      <c r="FQ8" s="8">
        <v>1</v>
      </c>
      <c r="FR8" s="8">
        <v>1</v>
      </c>
      <c r="FS8" s="8">
        <v>1</v>
      </c>
      <c r="FT8" s="8">
        <v>1</v>
      </c>
      <c r="FU8" s="8">
        <v>1</v>
      </c>
      <c r="FV8" s="8">
        <v>1</v>
      </c>
      <c r="FW8" s="28">
        <f t="shared" si="17"/>
        <v>100</v>
      </c>
      <c r="FX8" s="67">
        <v>114505963589</v>
      </c>
      <c r="FY8" s="68" t="s">
        <v>14</v>
      </c>
      <c r="FZ8" s="68">
        <v>0</v>
      </c>
      <c r="GA8" s="68">
        <v>0</v>
      </c>
      <c r="GB8" s="68">
        <v>1</v>
      </c>
      <c r="GC8" s="68">
        <v>1</v>
      </c>
      <c r="GD8" s="68">
        <v>0.5</v>
      </c>
      <c r="GE8" s="28">
        <f t="shared" si="18"/>
        <v>50</v>
      </c>
      <c r="GF8" s="17">
        <v>114470890033</v>
      </c>
      <c r="GG8" s="24" t="s">
        <v>12</v>
      </c>
      <c r="GH8" s="105">
        <v>1</v>
      </c>
      <c r="GI8" s="106">
        <v>1</v>
      </c>
      <c r="GJ8" s="106">
        <v>1</v>
      </c>
      <c r="GK8" s="106">
        <v>0</v>
      </c>
      <c r="GL8" s="106">
        <v>1</v>
      </c>
      <c r="GM8" s="106">
        <v>0</v>
      </c>
      <c r="GN8" s="28">
        <f t="shared" si="19"/>
        <v>66.666666666666657</v>
      </c>
      <c r="GO8" s="17">
        <v>118508872533</v>
      </c>
      <c r="GP8" s="8" t="s">
        <v>11</v>
      </c>
      <c r="GQ8" s="8">
        <v>0</v>
      </c>
      <c r="GR8" s="8">
        <v>1</v>
      </c>
      <c r="GS8" s="8">
        <v>0</v>
      </c>
      <c r="GT8" s="8">
        <v>1</v>
      </c>
      <c r="GU8" s="8">
        <v>1</v>
      </c>
      <c r="GV8" s="28">
        <f t="shared" si="20"/>
        <v>60</v>
      </c>
      <c r="GW8" s="86">
        <v>118499425770</v>
      </c>
      <c r="GX8" s="74" t="s">
        <v>267</v>
      </c>
      <c r="GY8" s="74">
        <v>0</v>
      </c>
      <c r="GZ8" s="74">
        <v>1</v>
      </c>
      <c r="HA8" s="74">
        <v>1</v>
      </c>
      <c r="HB8" s="74">
        <v>1</v>
      </c>
      <c r="HC8" s="74">
        <v>0</v>
      </c>
      <c r="HD8" s="28">
        <f t="shared" si="21"/>
        <v>60</v>
      </c>
      <c r="HE8"/>
      <c r="HF8" s="102">
        <v>118510886098</v>
      </c>
      <c r="HG8" s="110" t="s">
        <v>14</v>
      </c>
      <c r="HH8" s="8">
        <v>0.5</v>
      </c>
      <c r="HI8" s="8">
        <v>0.5</v>
      </c>
      <c r="HJ8" s="8">
        <v>0.5</v>
      </c>
      <c r="HK8" s="8">
        <v>0</v>
      </c>
      <c r="HL8" s="105">
        <v>0</v>
      </c>
      <c r="HM8" s="105">
        <v>1</v>
      </c>
      <c r="HN8" s="106">
        <v>1</v>
      </c>
      <c r="HO8" s="28">
        <f t="shared" si="22"/>
        <v>50</v>
      </c>
      <c r="HP8" s="17">
        <v>114504780365</v>
      </c>
      <c r="HQ8" s="8" t="s">
        <v>14</v>
      </c>
      <c r="HR8" s="8">
        <v>1</v>
      </c>
      <c r="HS8" s="8">
        <v>0.5</v>
      </c>
      <c r="HT8" s="28">
        <f t="shared" si="23"/>
        <v>75</v>
      </c>
      <c r="HU8" s="17">
        <v>114471637170</v>
      </c>
      <c r="HV8" s="24" t="s">
        <v>14</v>
      </c>
      <c r="HW8" s="8">
        <v>0.5</v>
      </c>
      <c r="HX8" s="8">
        <v>0.5</v>
      </c>
      <c r="HY8" s="8">
        <v>0.5</v>
      </c>
      <c r="HZ8" s="8">
        <v>0.5</v>
      </c>
      <c r="IA8" s="8">
        <v>1</v>
      </c>
      <c r="IB8" s="8">
        <v>1</v>
      </c>
      <c r="IC8" s="8">
        <v>1</v>
      </c>
      <c r="ID8" s="28">
        <f t="shared" si="24"/>
        <v>71.428571428571431</v>
      </c>
      <c r="IE8" s="67">
        <v>114505963589</v>
      </c>
      <c r="IF8" s="68" t="s">
        <v>14</v>
      </c>
      <c r="IG8" s="111">
        <v>1</v>
      </c>
      <c r="IH8" s="112">
        <v>0</v>
      </c>
      <c r="II8" s="28">
        <f t="shared" si="25"/>
        <v>50</v>
      </c>
      <c r="IJ8" s="17">
        <v>114470890033</v>
      </c>
      <c r="IK8" s="24" t="s">
        <v>12</v>
      </c>
      <c r="IL8" s="8">
        <v>0.5</v>
      </c>
      <c r="IM8" s="8">
        <v>0.5</v>
      </c>
      <c r="IN8" s="8">
        <v>0.5</v>
      </c>
      <c r="IO8" s="8">
        <v>1</v>
      </c>
      <c r="IP8" s="8">
        <v>1</v>
      </c>
      <c r="IQ8" s="8">
        <v>1</v>
      </c>
      <c r="IR8" s="8">
        <v>1</v>
      </c>
      <c r="IS8" s="28">
        <f t="shared" si="26"/>
        <v>78.571428571428569</v>
      </c>
      <c r="IT8" s="17">
        <v>118508872533</v>
      </c>
      <c r="IU8" s="8" t="s">
        <v>11</v>
      </c>
      <c r="IV8" s="8">
        <v>1</v>
      </c>
      <c r="IW8" s="8">
        <v>0</v>
      </c>
      <c r="IX8" s="28">
        <f t="shared" si="27"/>
        <v>50</v>
      </c>
      <c r="IY8" s="86">
        <v>118499425770</v>
      </c>
      <c r="IZ8" s="74" t="s">
        <v>267</v>
      </c>
      <c r="JA8" s="8">
        <v>1</v>
      </c>
      <c r="JB8" s="8">
        <v>0.5</v>
      </c>
      <c r="JC8" s="8">
        <v>0.5</v>
      </c>
      <c r="JD8" s="8">
        <v>1</v>
      </c>
      <c r="JE8" s="8">
        <v>0.5</v>
      </c>
      <c r="JF8" s="28">
        <f t="shared" si="28"/>
        <v>70</v>
      </c>
      <c r="JG8"/>
      <c r="JH8" s="17">
        <v>118504147628</v>
      </c>
      <c r="JI8" s="8" t="s">
        <v>10</v>
      </c>
      <c r="JJ8" s="27">
        <v>1</v>
      </c>
      <c r="JK8" s="28">
        <f t="shared" si="29"/>
        <v>100</v>
      </c>
      <c r="JL8" s="17">
        <v>114443563700</v>
      </c>
      <c r="JM8" s="17" t="s">
        <v>10</v>
      </c>
      <c r="JN8" s="27">
        <v>1</v>
      </c>
      <c r="JO8" s="28">
        <f t="shared" si="30"/>
        <v>100</v>
      </c>
      <c r="JP8" s="17">
        <v>118510886098</v>
      </c>
      <c r="JQ8" s="24" t="s">
        <v>14</v>
      </c>
      <c r="JR8" s="8">
        <v>1</v>
      </c>
      <c r="JS8" s="8">
        <v>1</v>
      </c>
      <c r="JT8" s="8">
        <v>0</v>
      </c>
      <c r="JU8" s="8">
        <v>1</v>
      </c>
      <c r="JV8" s="8">
        <v>0</v>
      </c>
      <c r="JW8" s="8">
        <v>0</v>
      </c>
      <c r="JX8" s="8">
        <v>0</v>
      </c>
      <c r="JY8" s="8">
        <v>0</v>
      </c>
      <c r="JZ8" s="8">
        <v>0</v>
      </c>
      <c r="KA8" s="8">
        <v>0</v>
      </c>
      <c r="KB8" s="8">
        <v>0</v>
      </c>
      <c r="KC8" s="8">
        <v>0</v>
      </c>
      <c r="KD8" s="8">
        <v>1</v>
      </c>
      <c r="KE8" s="8">
        <v>1</v>
      </c>
      <c r="KF8" s="8">
        <v>1</v>
      </c>
      <c r="KG8" s="8">
        <v>1</v>
      </c>
      <c r="KH8" s="8">
        <v>1</v>
      </c>
      <c r="KI8" s="8">
        <v>1</v>
      </c>
      <c r="KJ8" s="8">
        <v>1</v>
      </c>
      <c r="KK8" s="8">
        <v>1</v>
      </c>
      <c r="KL8" s="8">
        <v>1</v>
      </c>
      <c r="KM8" s="8">
        <v>0</v>
      </c>
      <c r="KN8" s="8">
        <v>1</v>
      </c>
      <c r="KO8" s="8">
        <v>1</v>
      </c>
      <c r="KP8" s="25">
        <v>1</v>
      </c>
      <c r="KQ8" s="8">
        <v>1</v>
      </c>
      <c r="KR8" s="28">
        <f t="shared" si="31"/>
        <v>61.53846153846154</v>
      </c>
      <c r="KS8" s="17">
        <v>114504780365</v>
      </c>
      <c r="KT8" s="8" t="s">
        <v>14</v>
      </c>
      <c r="KU8" s="8">
        <v>1</v>
      </c>
      <c r="KV8" s="8">
        <v>0</v>
      </c>
      <c r="KW8" s="8">
        <v>1</v>
      </c>
      <c r="KX8" s="8">
        <v>1</v>
      </c>
      <c r="KY8" s="8">
        <v>0.5</v>
      </c>
      <c r="KZ8" s="8">
        <v>1</v>
      </c>
      <c r="LA8" s="8">
        <v>0.5</v>
      </c>
      <c r="LB8" s="8">
        <v>1</v>
      </c>
      <c r="LC8" s="8">
        <v>0.5</v>
      </c>
      <c r="LD8" s="8">
        <v>1</v>
      </c>
      <c r="LE8" s="8">
        <v>1</v>
      </c>
      <c r="LF8" s="8">
        <v>1</v>
      </c>
      <c r="LG8" s="8">
        <v>1</v>
      </c>
      <c r="LH8" s="8">
        <v>1</v>
      </c>
      <c r="LI8" s="8">
        <v>1</v>
      </c>
      <c r="LJ8" s="8">
        <v>1</v>
      </c>
      <c r="LK8" s="8">
        <v>1</v>
      </c>
      <c r="LL8" s="8">
        <v>1</v>
      </c>
      <c r="LM8" s="8">
        <v>1</v>
      </c>
      <c r="LN8" s="8">
        <v>1</v>
      </c>
      <c r="LO8" s="8">
        <v>0.5</v>
      </c>
      <c r="LP8" s="8">
        <v>1</v>
      </c>
      <c r="LQ8" s="8">
        <v>1</v>
      </c>
      <c r="LR8" s="8">
        <v>1</v>
      </c>
      <c r="LS8" s="8">
        <v>1</v>
      </c>
      <c r="LT8" s="28">
        <f t="shared" si="32"/>
        <v>88</v>
      </c>
      <c r="LU8" s="64">
        <v>118497877886</v>
      </c>
      <c r="LV8" s="24" t="s">
        <v>14</v>
      </c>
      <c r="LW8" s="24">
        <v>0</v>
      </c>
      <c r="LX8" s="28">
        <f t="shared" si="33"/>
        <v>0</v>
      </c>
      <c r="LY8" s="17">
        <v>114471637170</v>
      </c>
      <c r="LZ8" s="24" t="s">
        <v>14</v>
      </c>
      <c r="MA8" s="8">
        <v>1</v>
      </c>
      <c r="MB8" s="8">
        <v>1</v>
      </c>
      <c r="MC8" s="8">
        <v>0</v>
      </c>
      <c r="MD8" s="8">
        <v>1</v>
      </c>
      <c r="ME8" s="8">
        <v>1</v>
      </c>
      <c r="MF8" s="8">
        <v>1</v>
      </c>
      <c r="MG8" s="8">
        <v>1</v>
      </c>
      <c r="MH8" s="8">
        <v>1</v>
      </c>
      <c r="MI8" s="8">
        <v>1</v>
      </c>
      <c r="MJ8" s="8">
        <v>1</v>
      </c>
      <c r="MK8" s="8">
        <v>1</v>
      </c>
      <c r="ML8" s="8">
        <v>1</v>
      </c>
      <c r="MM8" s="8">
        <v>1</v>
      </c>
      <c r="MN8" s="8">
        <v>1</v>
      </c>
      <c r="MO8" s="8">
        <v>1</v>
      </c>
      <c r="MP8" s="8">
        <v>1</v>
      </c>
      <c r="MQ8" s="8">
        <v>1</v>
      </c>
      <c r="MR8" s="8">
        <v>1</v>
      </c>
      <c r="MS8" s="8">
        <v>1</v>
      </c>
      <c r="MT8" s="8">
        <v>1</v>
      </c>
      <c r="MU8" s="8">
        <v>1</v>
      </c>
      <c r="MV8" s="8">
        <v>1</v>
      </c>
      <c r="MW8" s="8">
        <v>1</v>
      </c>
      <c r="MX8" s="8">
        <v>1</v>
      </c>
      <c r="MY8" s="25">
        <v>1</v>
      </c>
      <c r="MZ8" s="8">
        <v>1</v>
      </c>
      <c r="NA8" s="28">
        <f t="shared" si="34"/>
        <v>96.15384615384616</v>
      </c>
      <c r="NB8" s="67">
        <v>114505963589</v>
      </c>
      <c r="NC8" s="68" t="s">
        <v>14</v>
      </c>
      <c r="ND8" s="68">
        <v>1</v>
      </c>
      <c r="NE8" s="68">
        <v>0.5</v>
      </c>
      <c r="NF8" s="68">
        <v>0</v>
      </c>
      <c r="NG8" s="68">
        <v>1</v>
      </c>
      <c r="NH8" s="68">
        <v>0</v>
      </c>
      <c r="NI8" s="68">
        <v>0</v>
      </c>
      <c r="NJ8" s="68">
        <v>1</v>
      </c>
      <c r="NK8" s="68">
        <v>0</v>
      </c>
      <c r="NL8" s="68">
        <v>0</v>
      </c>
      <c r="NM8" s="8">
        <v>0</v>
      </c>
      <c r="NN8" s="8">
        <v>1</v>
      </c>
      <c r="NO8" s="68">
        <v>1</v>
      </c>
      <c r="NP8" s="68">
        <v>0.5</v>
      </c>
      <c r="NQ8" s="68">
        <v>1</v>
      </c>
      <c r="NR8" s="68">
        <v>1</v>
      </c>
      <c r="NS8" s="68">
        <v>0.5</v>
      </c>
      <c r="NT8" s="68">
        <v>1</v>
      </c>
      <c r="NU8" s="68">
        <v>0.5</v>
      </c>
      <c r="NV8" s="68">
        <v>1</v>
      </c>
      <c r="NW8" s="68">
        <v>1</v>
      </c>
      <c r="NX8" s="68">
        <v>1</v>
      </c>
      <c r="NY8" s="68">
        <v>1</v>
      </c>
      <c r="NZ8" s="68">
        <v>1</v>
      </c>
      <c r="OA8" s="68">
        <v>1</v>
      </c>
      <c r="OB8" s="68">
        <v>1</v>
      </c>
      <c r="OC8" s="28">
        <f t="shared" si="35"/>
        <v>68</v>
      </c>
      <c r="OD8" s="17">
        <v>114474250758</v>
      </c>
      <c r="OE8" s="74" t="s">
        <v>10</v>
      </c>
      <c r="OF8" s="74">
        <v>1</v>
      </c>
      <c r="OG8" s="28">
        <f t="shared" si="36"/>
        <v>100</v>
      </c>
      <c r="OH8" s="17">
        <v>114470890033</v>
      </c>
      <c r="OI8" s="24" t="s">
        <v>12</v>
      </c>
      <c r="OJ8" s="8">
        <v>1</v>
      </c>
      <c r="OK8" s="8">
        <v>1</v>
      </c>
      <c r="OL8" s="8">
        <v>1</v>
      </c>
      <c r="OM8" s="8">
        <v>1</v>
      </c>
      <c r="ON8" s="8">
        <v>1</v>
      </c>
      <c r="OO8" s="8">
        <v>0.5</v>
      </c>
      <c r="OP8" s="8">
        <v>1</v>
      </c>
      <c r="OQ8" s="8">
        <v>0.5</v>
      </c>
      <c r="OR8" s="8">
        <v>1</v>
      </c>
      <c r="OS8" s="8">
        <v>1</v>
      </c>
      <c r="OT8" s="8">
        <v>1</v>
      </c>
      <c r="OU8" s="8">
        <v>0</v>
      </c>
      <c r="OV8" s="8">
        <v>1</v>
      </c>
      <c r="OW8" s="8">
        <v>1</v>
      </c>
      <c r="OX8" s="8">
        <v>0</v>
      </c>
      <c r="OY8" s="8">
        <v>0.5</v>
      </c>
      <c r="OZ8" s="8">
        <v>1</v>
      </c>
      <c r="PA8" s="8">
        <v>1</v>
      </c>
      <c r="PB8" s="8">
        <v>1</v>
      </c>
      <c r="PC8" s="8">
        <v>1</v>
      </c>
      <c r="PD8" s="8">
        <v>1</v>
      </c>
      <c r="PE8" s="8">
        <v>1</v>
      </c>
      <c r="PF8" s="8">
        <v>1</v>
      </c>
      <c r="PG8" s="8">
        <v>1</v>
      </c>
      <c r="PH8" s="25">
        <v>1</v>
      </c>
      <c r="PI8" s="8">
        <v>1</v>
      </c>
      <c r="PJ8" s="28">
        <f t="shared" si="37"/>
        <v>86.538461538461547</v>
      </c>
      <c r="PK8" s="17">
        <v>118508872533</v>
      </c>
      <c r="PL8" s="8" t="s">
        <v>11</v>
      </c>
      <c r="PM8" s="8">
        <v>1</v>
      </c>
      <c r="PN8" s="8">
        <v>1</v>
      </c>
      <c r="PO8" s="8">
        <v>1</v>
      </c>
      <c r="PP8" s="8">
        <v>1</v>
      </c>
      <c r="PQ8" s="8">
        <v>0.5</v>
      </c>
      <c r="PR8" s="8">
        <v>1</v>
      </c>
      <c r="PS8" s="8">
        <v>1</v>
      </c>
      <c r="PT8" s="8">
        <v>1</v>
      </c>
      <c r="PU8" s="8">
        <v>1</v>
      </c>
      <c r="PV8" s="8">
        <v>0</v>
      </c>
      <c r="PW8" s="8">
        <v>1</v>
      </c>
      <c r="PX8" s="8">
        <v>1</v>
      </c>
      <c r="PY8" s="8">
        <v>0.5</v>
      </c>
      <c r="PZ8" s="8">
        <v>1</v>
      </c>
      <c r="QA8" s="8">
        <v>1</v>
      </c>
      <c r="QB8" s="8">
        <v>1</v>
      </c>
      <c r="QC8" s="8">
        <v>1</v>
      </c>
      <c r="QD8" s="8">
        <v>1</v>
      </c>
      <c r="QE8" s="8">
        <v>1</v>
      </c>
      <c r="QF8" s="8">
        <v>1</v>
      </c>
      <c r="QG8" s="8">
        <v>0</v>
      </c>
      <c r="QH8" s="8">
        <v>0.5</v>
      </c>
      <c r="QI8" s="8">
        <v>1</v>
      </c>
      <c r="QJ8" s="8">
        <v>1</v>
      </c>
      <c r="QK8" s="8">
        <v>1</v>
      </c>
      <c r="QL8" s="28">
        <f t="shared" si="38"/>
        <v>86</v>
      </c>
      <c r="QM8" s="86">
        <v>118499425770</v>
      </c>
      <c r="QN8" s="74" t="s">
        <v>267</v>
      </c>
      <c r="QO8" s="8">
        <v>1</v>
      </c>
      <c r="QP8" s="8">
        <v>0</v>
      </c>
      <c r="QQ8" s="70">
        <v>0</v>
      </c>
      <c r="QR8" s="74">
        <v>0</v>
      </c>
      <c r="QS8" s="74">
        <v>0</v>
      </c>
      <c r="QT8" s="74">
        <v>1</v>
      </c>
      <c r="QU8" s="74">
        <v>1</v>
      </c>
      <c r="QV8" s="74">
        <v>0</v>
      </c>
      <c r="QW8" s="74">
        <v>0</v>
      </c>
      <c r="QX8" s="74">
        <v>0</v>
      </c>
      <c r="QY8" s="74">
        <v>1</v>
      </c>
      <c r="QZ8" s="8">
        <v>1</v>
      </c>
      <c r="RA8" s="8">
        <v>0.5</v>
      </c>
      <c r="RB8" s="8">
        <v>1</v>
      </c>
      <c r="RC8" s="8">
        <v>1</v>
      </c>
      <c r="RD8" s="8">
        <v>1</v>
      </c>
      <c r="RE8" s="8">
        <v>1</v>
      </c>
      <c r="RF8" s="8">
        <v>1</v>
      </c>
      <c r="RG8" s="8">
        <v>0.5</v>
      </c>
      <c r="RH8" s="8">
        <v>1</v>
      </c>
      <c r="RI8" s="8">
        <v>1</v>
      </c>
      <c r="RJ8" s="8">
        <v>1</v>
      </c>
      <c r="RK8" s="8">
        <v>1</v>
      </c>
      <c r="RL8" s="28">
        <f t="shared" si="39"/>
        <v>65.217391304347828</v>
      </c>
      <c r="RM8"/>
      <c r="RN8" s="17">
        <v>118510886098</v>
      </c>
      <c r="RO8" s="24" t="s">
        <v>14</v>
      </c>
      <c r="RP8" s="8">
        <v>1</v>
      </c>
      <c r="RQ8" s="8">
        <v>1</v>
      </c>
      <c r="RR8" s="28">
        <f t="shared" si="40"/>
        <v>100</v>
      </c>
      <c r="RS8" s="17">
        <v>114504780365</v>
      </c>
      <c r="RT8" s="8" t="s">
        <v>14</v>
      </c>
      <c r="RU8" s="8">
        <v>1</v>
      </c>
      <c r="RV8" s="28">
        <f t="shared" si="41"/>
        <v>100</v>
      </c>
      <c r="RW8" s="17">
        <v>114471637170</v>
      </c>
      <c r="RX8" s="24" t="s">
        <v>14</v>
      </c>
      <c r="RY8" s="8">
        <v>1</v>
      </c>
      <c r="RZ8" s="8">
        <v>1</v>
      </c>
      <c r="SA8" s="28">
        <f t="shared" si="42"/>
        <v>100</v>
      </c>
      <c r="SB8" s="67">
        <v>114505963589</v>
      </c>
      <c r="SC8" s="68" t="s">
        <v>14</v>
      </c>
      <c r="SD8" s="68">
        <v>0</v>
      </c>
      <c r="SE8" s="28">
        <f t="shared" si="43"/>
        <v>0</v>
      </c>
      <c r="SF8" s="17">
        <v>114470890033</v>
      </c>
      <c r="SG8" s="24" t="s">
        <v>12</v>
      </c>
      <c r="SH8" s="8">
        <v>1</v>
      </c>
      <c r="SI8" s="8">
        <v>1</v>
      </c>
      <c r="SJ8" s="28">
        <f t="shared" si="44"/>
        <v>100</v>
      </c>
      <c r="SK8" s="17">
        <v>118508872533</v>
      </c>
      <c r="SL8" s="8" t="s">
        <v>11</v>
      </c>
      <c r="SM8" s="8">
        <v>1</v>
      </c>
      <c r="SN8" s="28">
        <f t="shared" si="45"/>
        <v>100</v>
      </c>
      <c r="SO8" s="86">
        <v>118499425770</v>
      </c>
      <c r="SP8" s="74" t="s">
        <v>267</v>
      </c>
      <c r="SQ8" s="8">
        <v>0</v>
      </c>
      <c r="SR8" s="28">
        <f t="shared" si="46"/>
        <v>0</v>
      </c>
    </row>
    <row r="9" spans="1:512" x14ac:dyDescent="0.2">
      <c r="A9" s="17">
        <v>118502208281</v>
      </c>
      <c r="B9" s="8" t="s">
        <v>10</v>
      </c>
      <c r="C9" s="8">
        <v>0</v>
      </c>
      <c r="D9" s="8">
        <v>1</v>
      </c>
      <c r="E9" s="8">
        <v>1</v>
      </c>
      <c r="F9" s="98">
        <v>1</v>
      </c>
      <c r="G9" s="28">
        <f t="shared" si="1"/>
        <v>75</v>
      </c>
      <c r="H9" s="17">
        <v>114443531367</v>
      </c>
      <c r="I9" s="17" t="s">
        <v>10</v>
      </c>
      <c r="J9" s="8">
        <v>0</v>
      </c>
      <c r="K9" s="8">
        <v>0</v>
      </c>
      <c r="L9" s="25">
        <v>0</v>
      </c>
      <c r="M9" s="24">
        <v>1</v>
      </c>
      <c r="N9" s="28">
        <f t="shared" si="2"/>
        <v>25</v>
      </c>
      <c r="O9" s="17">
        <v>118510804866</v>
      </c>
      <c r="P9" s="24" t="s">
        <v>14</v>
      </c>
      <c r="Q9" s="8">
        <v>0</v>
      </c>
      <c r="R9" s="8">
        <v>1</v>
      </c>
      <c r="S9" s="8">
        <v>0</v>
      </c>
      <c r="T9" s="8">
        <v>1</v>
      </c>
      <c r="U9" s="8">
        <v>1</v>
      </c>
      <c r="V9" s="8">
        <v>1</v>
      </c>
      <c r="W9" s="28">
        <f t="shared" si="3"/>
        <v>66.666666666666657</v>
      </c>
      <c r="X9" s="17">
        <v>114503620711</v>
      </c>
      <c r="Y9" s="8" t="s">
        <v>14</v>
      </c>
      <c r="Z9" s="8">
        <v>1</v>
      </c>
      <c r="AA9" s="8">
        <v>0</v>
      </c>
      <c r="AB9" s="8">
        <v>1</v>
      </c>
      <c r="AC9" s="28">
        <f t="shared" si="4"/>
        <v>66.666666666666657</v>
      </c>
      <c r="AD9" s="64">
        <v>118493462810</v>
      </c>
      <c r="AE9" s="24" t="s">
        <v>14</v>
      </c>
      <c r="AF9" s="24">
        <v>0</v>
      </c>
      <c r="AG9" s="24">
        <v>0</v>
      </c>
      <c r="AH9" s="24">
        <v>1</v>
      </c>
      <c r="AI9" s="28">
        <f t="shared" si="5"/>
        <v>33.333333333333329</v>
      </c>
      <c r="AJ9" s="17">
        <v>114466427537</v>
      </c>
      <c r="AK9" s="24" t="s">
        <v>14</v>
      </c>
      <c r="AL9" s="8">
        <v>1</v>
      </c>
      <c r="AM9" s="8">
        <v>1</v>
      </c>
      <c r="AN9" s="8">
        <v>0</v>
      </c>
      <c r="AO9" s="8">
        <v>0</v>
      </c>
      <c r="AP9" s="8">
        <v>0.5</v>
      </c>
      <c r="AQ9" s="8">
        <v>1</v>
      </c>
      <c r="AR9" s="28">
        <f t="shared" si="6"/>
        <v>58.333333333333336</v>
      </c>
      <c r="AS9" s="17">
        <v>114492074875</v>
      </c>
      <c r="AT9" s="8" t="s">
        <v>15</v>
      </c>
      <c r="AU9" s="74">
        <v>0</v>
      </c>
      <c r="AV9" s="74">
        <v>0</v>
      </c>
      <c r="AW9" s="74">
        <v>0</v>
      </c>
      <c r="AX9" s="28">
        <f t="shared" si="7"/>
        <v>0</v>
      </c>
      <c r="AY9" s="102">
        <v>114461811381</v>
      </c>
      <c r="AZ9" s="103" t="s">
        <v>10</v>
      </c>
      <c r="BA9" s="74">
        <v>0</v>
      </c>
      <c r="BB9" s="74">
        <v>1</v>
      </c>
      <c r="BC9" s="74">
        <v>1</v>
      </c>
      <c r="BD9" s="28">
        <f t="shared" si="8"/>
        <v>66.666666666666657</v>
      </c>
      <c r="BE9" s="17">
        <v>114473217698</v>
      </c>
      <c r="BF9" s="24" t="s">
        <v>267</v>
      </c>
      <c r="BG9" s="8">
        <v>1</v>
      </c>
      <c r="BH9" s="8">
        <v>0</v>
      </c>
      <c r="BI9" s="105">
        <v>0</v>
      </c>
      <c r="BJ9" s="106">
        <v>0.5</v>
      </c>
      <c r="BK9" s="106">
        <v>0.5</v>
      </c>
      <c r="BL9" s="106">
        <v>1</v>
      </c>
      <c r="BM9" s="28">
        <f t="shared" si="0"/>
        <v>50</v>
      </c>
      <c r="BN9" s="17">
        <v>118499266180</v>
      </c>
      <c r="BO9" s="8" t="s">
        <v>267</v>
      </c>
      <c r="BP9" s="8">
        <v>0</v>
      </c>
      <c r="BQ9" s="8">
        <v>0</v>
      </c>
      <c r="BR9" s="8">
        <v>1</v>
      </c>
      <c r="BS9" s="28">
        <f t="shared" si="9"/>
        <v>33.333333333333329</v>
      </c>
      <c r="BT9" s="86">
        <v>118499385425</v>
      </c>
      <c r="BU9" s="74" t="s">
        <v>267</v>
      </c>
      <c r="BV9" s="8">
        <v>1</v>
      </c>
      <c r="BW9" s="28">
        <f t="shared" si="10"/>
        <v>100</v>
      </c>
      <c r="BX9"/>
      <c r="BY9" s="17">
        <v>118502208281</v>
      </c>
      <c r="BZ9" s="8" t="s">
        <v>10</v>
      </c>
      <c r="CA9" s="8">
        <v>0.5</v>
      </c>
      <c r="CB9" s="20">
        <v>1</v>
      </c>
      <c r="CC9" s="22">
        <v>0</v>
      </c>
      <c r="CD9" s="24">
        <v>0</v>
      </c>
      <c r="CE9" s="20">
        <v>1</v>
      </c>
      <c r="CF9" s="24">
        <v>0.5</v>
      </c>
      <c r="CG9" s="24">
        <v>0</v>
      </c>
      <c r="CH9" s="24">
        <v>0</v>
      </c>
      <c r="CI9" s="24">
        <v>0.6</v>
      </c>
      <c r="CJ9" s="24">
        <v>0</v>
      </c>
      <c r="CK9" s="24">
        <v>0</v>
      </c>
      <c r="CL9" s="24">
        <v>0</v>
      </c>
      <c r="CM9" s="8">
        <v>0</v>
      </c>
      <c r="CN9" s="8">
        <v>0.5</v>
      </c>
      <c r="CO9" s="28">
        <f t="shared" si="11"/>
        <v>29.285714285714281</v>
      </c>
      <c r="CP9" s="17">
        <v>114443531367</v>
      </c>
      <c r="CQ9" s="17" t="s">
        <v>10</v>
      </c>
      <c r="CR9" s="8">
        <v>0.5</v>
      </c>
      <c r="CS9" s="20">
        <v>1</v>
      </c>
      <c r="CT9" s="22">
        <v>0</v>
      </c>
      <c r="CU9" s="24">
        <v>0.5</v>
      </c>
      <c r="CV9" s="20">
        <v>1</v>
      </c>
      <c r="CW9" s="24">
        <v>0.5</v>
      </c>
      <c r="CX9" s="24">
        <v>0.5</v>
      </c>
      <c r="CY9" s="24">
        <v>0</v>
      </c>
      <c r="CZ9" s="24">
        <v>0.8</v>
      </c>
      <c r="DA9" s="24">
        <v>0.5</v>
      </c>
      <c r="DB9" s="24">
        <v>1</v>
      </c>
      <c r="DC9" s="24">
        <v>0.5</v>
      </c>
      <c r="DD9" s="8">
        <v>0.5</v>
      </c>
      <c r="DE9" s="8">
        <v>1</v>
      </c>
      <c r="DF9" s="28">
        <f t="shared" si="12"/>
        <v>59.285714285714285</v>
      </c>
      <c r="DG9" s="64">
        <v>118493462810</v>
      </c>
      <c r="DH9" s="24" t="s">
        <v>14</v>
      </c>
      <c r="DI9" s="24">
        <v>0.5</v>
      </c>
      <c r="DJ9" s="24">
        <v>1</v>
      </c>
      <c r="DK9" s="24">
        <v>1</v>
      </c>
      <c r="DL9" s="24">
        <v>0</v>
      </c>
      <c r="DM9" s="24">
        <v>0.5</v>
      </c>
      <c r="DN9" s="24">
        <v>1</v>
      </c>
      <c r="DO9" s="24">
        <v>1</v>
      </c>
      <c r="DP9" s="24">
        <v>0.5</v>
      </c>
      <c r="DQ9" s="24">
        <v>0</v>
      </c>
      <c r="DR9" s="24">
        <v>0</v>
      </c>
      <c r="DS9" s="24">
        <v>0</v>
      </c>
      <c r="DT9" s="24">
        <v>0</v>
      </c>
      <c r="DU9" s="24">
        <v>0</v>
      </c>
      <c r="DV9" s="24">
        <v>0</v>
      </c>
      <c r="DW9" s="24">
        <v>0</v>
      </c>
      <c r="DX9" s="24">
        <v>1</v>
      </c>
      <c r="DY9" s="24">
        <v>0</v>
      </c>
      <c r="DZ9" s="24">
        <v>0</v>
      </c>
      <c r="EA9" s="28">
        <f t="shared" si="13"/>
        <v>36.111111111111107</v>
      </c>
      <c r="EB9" s="17">
        <v>114474250758</v>
      </c>
      <c r="EC9" s="74" t="s">
        <v>10</v>
      </c>
      <c r="ED9" s="74">
        <v>1</v>
      </c>
      <c r="EE9" s="74">
        <v>1</v>
      </c>
      <c r="EF9" s="74">
        <v>1</v>
      </c>
      <c r="EG9" s="74">
        <v>1</v>
      </c>
      <c r="EH9" s="74">
        <v>1</v>
      </c>
      <c r="EI9" s="74">
        <v>1</v>
      </c>
      <c r="EJ9" s="74">
        <v>1</v>
      </c>
      <c r="EK9" s="74"/>
      <c r="EL9" s="74">
        <v>0.5</v>
      </c>
      <c r="EM9" s="74">
        <v>0.5</v>
      </c>
      <c r="EN9" s="76">
        <v>1</v>
      </c>
      <c r="EO9" s="74">
        <v>0.5</v>
      </c>
      <c r="EP9" s="74">
        <v>1</v>
      </c>
      <c r="EQ9" s="74">
        <v>1</v>
      </c>
      <c r="ER9" s="74">
        <v>1</v>
      </c>
      <c r="ES9" s="74">
        <v>0</v>
      </c>
      <c r="ET9" s="74"/>
      <c r="EU9" s="74">
        <v>1</v>
      </c>
      <c r="EV9" s="28">
        <f t="shared" si="14"/>
        <v>84.375</v>
      </c>
      <c r="EW9"/>
      <c r="EX9" s="17">
        <v>118510885131</v>
      </c>
      <c r="EY9" s="24" t="s">
        <v>14</v>
      </c>
      <c r="EZ9" s="8">
        <v>0</v>
      </c>
      <c r="FA9" s="8">
        <v>0</v>
      </c>
      <c r="FB9" s="8">
        <v>0</v>
      </c>
      <c r="FC9" s="8">
        <v>1</v>
      </c>
      <c r="FD9" s="8">
        <v>1</v>
      </c>
      <c r="FE9" s="8">
        <v>1</v>
      </c>
      <c r="FF9" s="28">
        <f t="shared" si="15"/>
        <v>50</v>
      </c>
      <c r="FG9" s="17">
        <v>114503620711</v>
      </c>
      <c r="FH9" s="8" t="s">
        <v>14</v>
      </c>
      <c r="FI9" s="8">
        <v>1</v>
      </c>
      <c r="FJ9" s="8">
        <v>1</v>
      </c>
      <c r="FK9" s="8">
        <v>1</v>
      </c>
      <c r="FL9" s="8">
        <v>1</v>
      </c>
      <c r="FM9" s="8">
        <v>0.5</v>
      </c>
      <c r="FN9" s="28">
        <f t="shared" si="16"/>
        <v>90</v>
      </c>
      <c r="FO9" s="17">
        <v>114466427537</v>
      </c>
      <c r="FP9" s="24" t="s">
        <v>14</v>
      </c>
      <c r="FQ9" s="8">
        <v>1</v>
      </c>
      <c r="FR9" s="8">
        <v>1</v>
      </c>
      <c r="FS9" s="8">
        <v>1</v>
      </c>
      <c r="FT9" s="8">
        <v>1</v>
      </c>
      <c r="FU9" s="8">
        <v>1</v>
      </c>
      <c r="FV9" s="8">
        <v>1</v>
      </c>
      <c r="FW9" s="28">
        <f t="shared" si="17"/>
        <v>100</v>
      </c>
      <c r="FX9" s="17">
        <v>114492074875</v>
      </c>
      <c r="FY9" s="8" t="s">
        <v>15</v>
      </c>
      <c r="FZ9" s="8">
        <v>1</v>
      </c>
      <c r="GA9" s="8">
        <v>1</v>
      </c>
      <c r="GB9" s="8">
        <v>0</v>
      </c>
      <c r="GC9" s="8">
        <v>1</v>
      </c>
      <c r="GD9" s="8">
        <v>0.5</v>
      </c>
      <c r="GE9" s="28">
        <f t="shared" si="18"/>
        <v>70</v>
      </c>
      <c r="GF9" s="17">
        <v>114473217698</v>
      </c>
      <c r="GG9" s="24" t="s">
        <v>267</v>
      </c>
      <c r="GH9" s="105">
        <v>0</v>
      </c>
      <c r="GI9" s="106">
        <v>1</v>
      </c>
      <c r="GJ9" s="106">
        <v>0</v>
      </c>
      <c r="GK9" s="106">
        <v>0</v>
      </c>
      <c r="GL9" s="106">
        <v>0</v>
      </c>
      <c r="GM9" s="106">
        <v>0</v>
      </c>
      <c r="GN9" s="28">
        <f t="shared" si="19"/>
        <v>16.666666666666664</v>
      </c>
      <c r="GO9" s="17">
        <v>118499266180</v>
      </c>
      <c r="GP9" s="8" t="s">
        <v>267</v>
      </c>
      <c r="GQ9" s="8">
        <v>0</v>
      </c>
      <c r="GR9" s="8">
        <v>0</v>
      </c>
      <c r="GS9" s="8">
        <v>0</v>
      </c>
      <c r="GT9" s="8">
        <v>1</v>
      </c>
      <c r="GU9" s="8">
        <v>0</v>
      </c>
      <c r="GV9" s="28">
        <f t="shared" si="20"/>
        <v>20</v>
      </c>
      <c r="GW9" s="86">
        <v>118499385425</v>
      </c>
      <c r="GX9" s="74" t="s">
        <v>267</v>
      </c>
      <c r="GY9" s="74">
        <v>1</v>
      </c>
      <c r="GZ9" s="74">
        <v>1</v>
      </c>
      <c r="HA9" s="74">
        <v>0</v>
      </c>
      <c r="HB9" s="74">
        <v>1</v>
      </c>
      <c r="HC9" s="74">
        <v>0</v>
      </c>
      <c r="HD9" s="28">
        <f t="shared" si="21"/>
        <v>60</v>
      </c>
      <c r="HE9"/>
      <c r="HF9" s="102">
        <v>118510885131</v>
      </c>
      <c r="HG9" s="110" t="s">
        <v>14</v>
      </c>
      <c r="HH9" s="8">
        <v>0.5</v>
      </c>
      <c r="HI9" s="8">
        <v>0.5</v>
      </c>
      <c r="HJ9" s="8">
        <v>0</v>
      </c>
      <c r="HK9" s="8">
        <v>1</v>
      </c>
      <c r="HL9" s="105">
        <v>1</v>
      </c>
      <c r="HM9" s="105">
        <v>1</v>
      </c>
      <c r="HN9" s="106">
        <v>1</v>
      </c>
      <c r="HO9" s="28">
        <f t="shared" si="22"/>
        <v>71.428571428571431</v>
      </c>
      <c r="HP9" s="17">
        <v>114503620711</v>
      </c>
      <c r="HQ9" s="8" t="s">
        <v>14</v>
      </c>
      <c r="HR9" s="8">
        <v>1</v>
      </c>
      <c r="HS9" s="8">
        <v>1</v>
      </c>
      <c r="HT9" s="28">
        <f t="shared" si="23"/>
        <v>100</v>
      </c>
      <c r="HU9" s="17">
        <v>114466427537</v>
      </c>
      <c r="HV9" s="24" t="s">
        <v>14</v>
      </c>
      <c r="HW9" s="8">
        <v>0</v>
      </c>
      <c r="HX9" s="8">
        <v>0</v>
      </c>
      <c r="HY9" s="8">
        <v>0.5</v>
      </c>
      <c r="HZ9" s="8">
        <v>1</v>
      </c>
      <c r="IA9" s="8">
        <v>0</v>
      </c>
      <c r="IB9" s="8">
        <v>1</v>
      </c>
      <c r="IC9" s="8">
        <v>1</v>
      </c>
      <c r="ID9" s="28">
        <f t="shared" si="24"/>
        <v>50</v>
      </c>
      <c r="IE9" s="17">
        <v>114492074875</v>
      </c>
      <c r="IF9" s="8" t="s">
        <v>15</v>
      </c>
      <c r="IG9" s="13">
        <v>0.5</v>
      </c>
      <c r="IH9" s="104">
        <v>0.5</v>
      </c>
      <c r="II9" s="28">
        <f t="shared" si="25"/>
        <v>50</v>
      </c>
      <c r="IJ9" s="17">
        <v>114473217698</v>
      </c>
      <c r="IK9" s="24" t="s">
        <v>267</v>
      </c>
      <c r="IL9" s="8">
        <v>0.5</v>
      </c>
      <c r="IM9" s="8">
        <v>0.5</v>
      </c>
      <c r="IN9" s="8">
        <v>0</v>
      </c>
      <c r="IO9" s="8">
        <v>0.5</v>
      </c>
      <c r="IP9" s="8">
        <v>0</v>
      </c>
      <c r="IQ9" s="8">
        <v>1</v>
      </c>
      <c r="IR9" s="8">
        <v>1</v>
      </c>
      <c r="IS9" s="28">
        <f>(SUM(IL9:IR9)/COUNT(IL9:IR9))*100</f>
        <v>50</v>
      </c>
      <c r="IT9" s="17">
        <v>118499266180</v>
      </c>
      <c r="IU9" s="8" t="s">
        <v>267</v>
      </c>
      <c r="IV9" s="8">
        <v>1</v>
      </c>
      <c r="IW9" s="8">
        <v>0</v>
      </c>
      <c r="IX9" s="28">
        <f t="shared" si="27"/>
        <v>50</v>
      </c>
      <c r="IY9" s="86">
        <v>118499385425</v>
      </c>
      <c r="IZ9" s="74" t="s">
        <v>267</v>
      </c>
      <c r="JA9" s="8">
        <v>1</v>
      </c>
      <c r="JB9" s="8">
        <v>0.5</v>
      </c>
      <c r="JC9" s="8">
        <v>0.5</v>
      </c>
      <c r="JD9" s="8">
        <v>0</v>
      </c>
      <c r="JE9" s="8">
        <v>1</v>
      </c>
      <c r="JF9" s="28">
        <f t="shared" si="28"/>
        <v>60</v>
      </c>
      <c r="JG9"/>
      <c r="JH9" s="17">
        <v>118502208281</v>
      </c>
      <c r="JI9" s="8" t="s">
        <v>10</v>
      </c>
      <c r="JJ9" s="27"/>
      <c r="JK9" s="28"/>
      <c r="JL9" s="17">
        <v>114443531367</v>
      </c>
      <c r="JM9" s="17" t="s">
        <v>10</v>
      </c>
      <c r="JN9" s="27">
        <v>0</v>
      </c>
      <c r="JO9" s="28">
        <f t="shared" si="30"/>
        <v>0</v>
      </c>
      <c r="JP9" s="17">
        <v>118510885131</v>
      </c>
      <c r="JQ9" s="24" t="s">
        <v>14</v>
      </c>
      <c r="JR9" s="8">
        <v>1</v>
      </c>
      <c r="JS9" s="8">
        <v>1</v>
      </c>
      <c r="JT9" s="8">
        <v>0</v>
      </c>
      <c r="JU9" s="8">
        <v>1</v>
      </c>
      <c r="JV9" s="8">
        <v>1</v>
      </c>
      <c r="JW9" s="8">
        <v>1</v>
      </c>
      <c r="JX9" s="8">
        <v>1</v>
      </c>
      <c r="JY9" s="8">
        <v>1</v>
      </c>
      <c r="JZ9" s="8">
        <v>1</v>
      </c>
      <c r="KA9" s="8">
        <v>1</v>
      </c>
      <c r="KB9" s="8">
        <v>1</v>
      </c>
      <c r="KC9" s="8">
        <v>1</v>
      </c>
      <c r="KD9" s="8">
        <v>1</v>
      </c>
      <c r="KE9" s="8">
        <v>1</v>
      </c>
      <c r="KF9" s="8">
        <v>1</v>
      </c>
      <c r="KG9" s="8">
        <v>1</v>
      </c>
      <c r="KH9" s="8">
        <v>1</v>
      </c>
      <c r="KI9" s="8">
        <v>1</v>
      </c>
      <c r="KJ9" s="8">
        <v>1</v>
      </c>
      <c r="KK9" s="8">
        <v>1</v>
      </c>
      <c r="KL9" s="8">
        <v>1</v>
      </c>
      <c r="KM9" s="8">
        <v>0.5</v>
      </c>
      <c r="KN9" s="8">
        <v>1</v>
      </c>
      <c r="KO9" s="8">
        <v>1</v>
      </c>
      <c r="KP9" s="25">
        <v>1</v>
      </c>
      <c r="KQ9" s="8">
        <v>1</v>
      </c>
      <c r="KR9" s="28">
        <f t="shared" si="31"/>
        <v>94.230769230769226</v>
      </c>
      <c r="KS9" s="17">
        <v>114503620711</v>
      </c>
      <c r="KT9" s="8" t="s">
        <v>14</v>
      </c>
      <c r="KU9" s="8">
        <v>1</v>
      </c>
      <c r="KV9" s="8">
        <v>1</v>
      </c>
      <c r="KW9" s="8">
        <v>1</v>
      </c>
      <c r="KX9" s="8">
        <v>1</v>
      </c>
      <c r="KY9" s="8">
        <v>1</v>
      </c>
      <c r="KZ9" s="8">
        <v>1</v>
      </c>
      <c r="LA9" s="8">
        <v>1</v>
      </c>
      <c r="LB9" s="8">
        <v>1</v>
      </c>
      <c r="LC9" s="8">
        <v>1</v>
      </c>
      <c r="LD9" s="8">
        <v>1</v>
      </c>
      <c r="LE9" s="8">
        <v>1</v>
      </c>
      <c r="LF9" s="8">
        <v>1</v>
      </c>
      <c r="LG9" s="8">
        <v>1</v>
      </c>
      <c r="LH9" s="8">
        <v>1</v>
      </c>
      <c r="LI9" s="8">
        <v>1</v>
      </c>
      <c r="LJ9" s="8">
        <v>1</v>
      </c>
      <c r="LK9" s="8">
        <v>1</v>
      </c>
      <c r="LL9" s="8">
        <v>1</v>
      </c>
      <c r="LM9" s="8">
        <v>1</v>
      </c>
      <c r="LN9" s="8">
        <v>1</v>
      </c>
      <c r="LO9" s="8">
        <v>1</v>
      </c>
      <c r="LP9" s="8">
        <v>1</v>
      </c>
      <c r="LQ9" s="8">
        <v>1</v>
      </c>
      <c r="LR9" s="8">
        <v>1</v>
      </c>
      <c r="LS9" s="8">
        <v>1</v>
      </c>
      <c r="LT9" s="28">
        <f t="shared" si="32"/>
        <v>100</v>
      </c>
      <c r="LU9" s="64">
        <v>118493462810</v>
      </c>
      <c r="LV9" s="24" t="s">
        <v>14</v>
      </c>
      <c r="LW9" s="24">
        <v>0</v>
      </c>
      <c r="LX9" s="28">
        <f t="shared" si="33"/>
        <v>0</v>
      </c>
      <c r="LY9" s="17">
        <v>114466427537</v>
      </c>
      <c r="LZ9" s="24" t="s">
        <v>14</v>
      </c>
      <c r="MA9" s="8">
        <v>1</v>
      </c>
      <c r="MB9" s="8">
        <v>1</v>
      </c>
      <c r="MC9" s="8">
        <v>1</v>
      </c>
      <c r="MD9" s="8">
        <v>1</v>
      </c>
      <c r="ME9" s="8">
        <v>0</v>
      </c>
      <c r="MF9" s="8">
        <v>1</v>
      </c>
      <c r="MG9" s="8">
        <v>1</v>
      </c>
      <c r="MH9" s="8">
        <v>1</v>
      </c>
      <c r="MI9" s="8">
        <v>1</v>
      </c>
      <c r="MJ9" s="8">
        <v>1</v>
      </c>
      <c r="MK9" s="8">
        <v>1</v>
      </c>
      <c r="ML9" s="8">
        <v>0</v>
      </c>
      <c r="MM9" s="8">
        <v>1</v>
      </c>
      <c r="MN9" s="8">
        <v>1</v>
      </c>
      <c r="MO9" s="8">
        <v>1</v>
      </c>
      <c r="MP9" s="8">
        <v>0</v>
      </c>
      <c r="MQ9" s="8">
        <v>0.5</v>
      </c>
      <c r="MR9" s="8">
        <v>1</v>
      </c>
      <c r="MS9" s="8">
        <v>0.5</v>
      </c>
      <c r="MT9" s="8">
        <v>0</v>
      </c>
      <c r="MU9" s="8">
        <v>0.5</v>
      </c>
      <c r="MV9" s="8">
        <v>0.5</v>
      </c>
      <c r="MW9" s="8">
        <v>1</v>
      </c>
      <c r="MX9" s="8">
        <v>1</v>
      </c>
      <c r="MY9" s="25">
        <v>1</v>
      </c>
      <c r="MZ9" s="8">
        <v>1</v>
      </c>
      <c r="NA9" s="28">
        <f t="shared" si="34"/>
        <v>76.923076923076934</v>
      </c>
      <c r="NB9" s="17">
        <v>114492074875</v>
      </c>
      <c r="NC9" s="8" t="s">
        <v>15</v>
      </c>
      <c r="ND9" s="8">
        <v>1</v>
      </c>
      <c r="NE9" s="8">
        <v>1</v>
      </c>
      <c r="NF9" s="8">
        <v>0</v>
      </c>
      <c r="NG9" s="8">
        <v>0</v>
      </c>
      <c r="NH9" s="8">
        <v>0</v>
      </c>
      <c r="NI9" s="8">
        <v>0</v>
      </c>
      <c r="NJ9" s="8">
        <v>0</v>
      </c>
      <c r="NK9" s="8">
        <v>0</v>
      </c>
      <c r="NL9" s="8">
        <v>0</v>
      </c>
      <c r="NM9" s="8">
        <v>0</v>
      </c>
      <c r="NN9" s="8">
        <v>0</v>
      </c>
      <c r="NO9" s="8">
        <v>1</v>
      </c>
      <c r="NP9" s="8">
        <v>0.5</v>
      </c>
      <c r="NQ9" s="8">
        <v>0.5</v>
      </c>
      <c r="NR9" s="8">
        <v>0.5</v>
      </c>
      <c r="NS9" s="8">
        <v>0.5</v>
      </c>
      <c r="NT9" s="8">
        <v>1</v>
      </c>
      <c r="NU9" s="8">
        <v>1</v>
      </c>
      <c r="NV9" s="8">
        <v>0</v>
      </c>
      <c r="NW9" s="8">
        <v>0</v>
      </c>
      <c r="NX9" s="8">
        <v>1</v>
      </c>
      <c r="NY9" s="8">
        <v>1</v>
      </c>
      <c r="NZ9" s="8">
        <v>1</v>
      </c>
      <c r="OA9" s="8">
        <v>1</v>
      </c>
      <c r="OB9" s="8">
        <v>1</v>
      </c>
      <c r="OC9" s="28">
        <f t="shared" si="35"/>
        <v>48</v>
      </c>
      <c r="OD9" s="17">
        <v>114461811381</v>
      </c>
      <c r="OE9" s="74" t="s">
        <v>10</v>
      </c>
      <c r="OF9" s="74">
        <v>0</v>
      </c>
      <c r="OG9" s="28">
        <f t="shared" si="36"/>
        <v>0</v>
      </c>
      <c r="OH9" s="17">
        <v>114473217698</v>
      </c>
      <c r="OI9" s="24" t="s">
        <v>267</v>
      </c>
      <c r="OJ9" s="8">
        <v>1</v>
      </c>
      <c r="OK9" s="8">
        <v>1</v>
      </c>
      <c r="OL9" s="8">
        <v>0</v>
      </c>
      <c r="OM9" s="8">
        <v>1</v>
      </c>
      <c r="ON9" s="8">
        <v>0</v>
      </c>
      <c r="OO9" s="8">
        <v>0.5</v>
      </c>
      <c r="OP9" s="8">
        <v>1</v>
      </c>
      <c r="OQ9" s="8">
        <v>0</v>
      </c>
      <c r="OR9" s="8">
        <v>0.5</v>
      </c>
      <c r="OS9" s="8">
        <v>0</v>
      </c>
      <c r="OT9" s="8">
        <v>0</v>
      </c>
      <c r="OU9" s="8">
        <v>0</v>
      </c>
      <c r="OV9" s="8">
        <v>1</v>
      </c>
      <c r="OW9" s="8">
        <v>1</v>
      </c>
      <c r="OX9" s="8">
        <v>0</v>
      </c>
      <c r="OY9" s="8">
        <v>1</v>
      </c>
      <c r="OZ9" s="8">
        <v>0.5</v>
      </c>
      <c r="PA9" s="8">
        <v>1</v>
      </c>
      <c r="PB9" s="8">
        <v>0.5</v>
      </c>
      <c r="PC9" s="8">
        <v>1</v>
      </c>
      <c r="PD9" s="8">
        <v>1</v>
      </c>
      <c r="PE9" s="8">
        <v>0</v>
      </c>
      <c r="PF9" s="8">
        <v>0.5</v>
      </c>
      <c r="PG9" s="8">
        <v>1</v>
      </c>
      <c r="PH9" s="25">
        <v>1</v>
      </c>
      <c r="PI9" s="8">
        <v>1</v>
      </c>
      <c r="PJ9" s="28">
        <f t="shared" si="37"/>
        <v>59.615384615384613</v>
      </c>
      <c r="PK9" s="17">
        <v>118499266180</v>
      </c>
      <c r="PL9" s="8" t="s">
        <v>267</v>
      </c>
      <c r="PM9" s="8">
        <v>1</v>
      </c>
      <c r="PN9" s="8">
        <v>1</v>
      </c>
      <c r="PO9" s="8">
        <v>0</v>
      </c>
      <c r="PP9" s="8">
        <v>1</v>
      </c>
      <c r="PQ9" s="8">
        <v>0</v>
      </c>
      <c r="PR9" s="8">
        <v>1</v>
      </c>
      <c r="PS9" s="8">
        <v>0</v>
      </c>
      <c r="PT9" s="8">
        <v>1</v>
      </c>
      <c r="PU9" s="8">
        <v>1</v>
      </c>
      <c r="PV9" s="8">
        <v>0</v>
      </c>
      <c r="PW9" s="8">
        <v>0</v>
      </c>
      <c r="PX9" s="8">
        <v>0.5</v>
      </c>
      <c r="PY9" s="8">
        <v>0.5</v>
      </c>
      <c r="PZ9" s="8">
        <v>1</v>
      </c>
      <c r="QA9" s="8">
        <v>0.5</v>
      </c>
      <c r="QB9" s="8">
        <v>1</v>
      </c>
      <c r="QC9" s="8">
        <v>1</v>
      </c>
      <c r="QD9" s="8">
        <v>0.5</v>
      </c>
      <c r="QE9" s="8">
        <v>0.5</v>
      </c>
      <c r="QF9" s="8">
        <v>1</v>
      </c>
      <c r="QG9" s="8">
        <v>1</v>
      </c>
      <c r="QH9" s="8">
        <v>1</v>
      </c>
      <c r="QI9" s="8">
        <v>1</v>
      </c>
      <c r="QJ9" s="8">
        <v>1</v>
      </c>
      <c r="QK9" s="8">
        <v>0</v>
      </c>
      <c r="QL9" s="28">
        <f t="shared" si="38"/>
        <v>66</v>
      </c>
      <c r="QM9" s="86">
        <v>118499385425</v>
      </c>
      <c r="QN9" s="74" t="s">
        <v>267</v>
      </c>
      <c r="QO9" s="8">
        <v>1</v>
      </c>
      <c r="QP9" s="8">
        <v>0</v>
      </c>
      <c r="QQ9" s="70">
        <v>0</v>
      </c>
      <c r="QR9" s="74">
        <v>1</v>
      </c>
      <c r="QS9" s="74">
        <v>1</v>
      </c>
      <c r="QT9" s="74">
        <v>1</v>
      </c>
      <c r="QU9" s="74">
        <v>1</v>
      </c>
      <c r="QV9" s="74">
        <v>0.3</v>
      </c>
      <c r="QW9" s="74">
        <v>0</v>
      </c>
      <c r="QX9" s="74">
        <v>0.5</v>
      </c>
      <c r="QY9" s="74">
        <v>0</v>
      </c>
      <c r="QZ9" s="8">
        <v>0.5</v>
      </c>
      <c r="RA9" s="8">
        <v>1</v>
      </c>
      <c r="RB9" s="8">
        <v>1</v>
      </c>
      <c r="RC9" s="8">
        <v>1</v>
      </c>
      <c r="RD9" s="8">
        <v>1</v>
      </c>
      <c r="RE9" s="8">
        <v>1</v>
      </c>
      <c r="RF9" s="8">
        <v>1</v>
      </c>
      <c r="RG9" s="8">
        <v>1</v>
      </c>
      <c r="RH9" s="8">
        <v>0</v>
      </c>
      <c r="RI9" s="8">
        <v>1</v>
      </c>
      <c r="RJ9" s="8">
        <v>1</v>
      </c>
      <c r="RK9" s="8">
        <v>1</v>
      </c>
      <c r="RL9" s="28">
        <f t="shared" si="39"/>
        <v>70.869565217391312</v>
      </c>
      <c r="RM9"/>
      <c r="RN9" s="17">
        <v>118510885131</v>
      </c>
      <c r="RO9" s="24" t="s">
        <v>14</v>
      </c>
      <c r="RP9" s="8">
        <v>1</v>
      </c>
      <c r="RQ9" s="8">
        <v>1</v>
      </c>
      <c r="RR9" s="28">
        <f t="shared" si="40"/>
        <v>100</v>
      </c>
      <c r="RS9" s="17">
        <v>114503620711</v>
      </c>
      <c r="RT9" s="8" t="s">
        <v>14</v>
      </c>
      <c r="RU9" s="8">
        <v>1</v>
      </c>
      <c r="RV9" s="28">
        <f t="shared" si="41"/>
        <v>100</v>
      </c>
      <c r="RW9" s="17">
        <v>114466427537</v>
      </c>
      <c r="RX9" s="24" t="s">
        <v>14</v>
      </c>
      <c r="RY9" s="8">
        <v>1</v>
      </c>
      <c r="RZ9" s="8">
        <v>1</v>
      </c>
      <c r="SA9" s="28">
        <f t="shared" si="42"/>
        <v>100</v>
      </c>
      <c r="SB9" s="17">
        <v>114492074875</v>
      </c>
      <c r="SC9" s="8" t="s">
        <v>15</v>
      </c>
      <c r="SD9" s="8">
        <v>0.5</v>
      </c>
      <c r="SE9" s="28">
        <f t="shared" si="43"/>
        <v>50</v>
      </c>
      <c r="SF9" s="17">
        <v>114473217698</v>
      </c>
      <c r="SG9" s="24" t="s">
        <v>267</v>
      </c>
      <c r="SH9" s="8">
        <v>0</v>
      </c>
      <c r="SI9" s="8">
        <v>0</v>
      </c>
      <c r="SJ9" s="28">
        <f t="shared" si="44"/>
        <v>0</v>
      </c>
      <c r="SK9" s="17">
        <v>118499266180</v>
      </c>
      <c r="SL9" s="8" t="s">
        <v>267</v>
      </c>
      <c r="SM9" s="8">
        <v>0</v>
      </c>
      <c r="SN9" s="28">
        <f t="shared" si="45"/>
        <v>0</v>
      </c>
      <c r="SO9" s="86">
        <v>118499385425</v>
      </c>
      <c r="SP9" s="74" t="s">
        <v>267</v>
      </c>
      <c r="SQ9" s="8">
        <v>0</v>
      </c>
      <c r="SR9" s="28">
        <f t="shared" si="46"/>
        <v>0</v>
      </c>
    </row>
    <row r="10" spans="1:512" x14ac:dyDescent="0.2">
      <c r="A10" s="17">
        <v>118500364195</v>
      </c>
      <c r="B10" s="8" t="s">
        <v>10</v>
      </c>
      <c r="C10" s="8">
        <v>0</v>
      </c>
      <c r="D10" s="8">
        <v>1</v>
      </c>
      <c r="E10" s="8">
        <v>0</v>
      </c>
      <c r="F10" s="98">
        <v>1</v>
      </c>
      <c r="G10" s="28">
        <f t="shared" si="1"/>
        <v>50</v>
      </c>
      <c r="H10" s="17">
        <v>114443377634</v>
      </c>
      <c r="I10" s="17" t="s">
        <v>10</v>
      </c>
      <c r="J10" s="8">
        <v>0</v>
      </c>
      <c r="K10" s="8">
        <v>1</v>
      </c>
      <c r="L10" s="25">
        <v>0</v>
      </c>
      <c r="M10" s="24">
        <v>1</v>
      </c>
      <c r="N10" s="28">
        <f t="shared" si="2"/>
        <v>50</v>
      </c>
      <c r="O10" s="17">
        <v>118510787562</v>
      </c>
      <c r="P10" s="24" t="s">
        <v>14</v>
      </c>
      <c r="Q10" s="8">
        <v>1</v>
      </c>
      <c r="R10" s="8">
        <v>0</v>
      </c>
      <c r="S10" s="8">
        <v>0</v>
      </c>
      <c r="T10" s="8">
        <v>1</v>
      </c>
      <c r="U10" s="8">
        <v>0.5</v>
      </c>
      <c r="V10" s="8">
        <v>1</v>
      </c>
      <c r="W10" s="28">
        <f t="shared" si="3"/>
        <v>58.333333333333336</v>
      </c>
      <c r="X10" s="17">
        <v>114503572144</v>
      </c>
      <c r="Y10" s="8" t="s">
        <v>14</v>
      </c>
      <c r="Z10" s="8">
        <v>1</v>
      </c>
      <c r="AA10" s="8">
        <v>0</v>
      </c>
      <c r="AB10" s="8">
        <v>0</v>
      </c>
      <c r="AC10" s="28">
        <f t="shared" si="4"/>
        <v>33.333333333333329</v>
      </c>
      <c r="AD10" s="64">
        <v>118459100684</v>
      </c>
      <c r="AE10" s="24" t="s">
        <v>14</v>
      </c>
      <c r="AF10" s="24">
        <v>0</v>
      </c>
      <c r="AG10" s="24">
        <v>0</v>
      </c>
      <c r="AH10" s="24">
        <v>1</v>
      </c>
      <c r="AI10" s="28">
        <f t="shared" si="5"/>
        <v>33.333333333333329</v>
      </c>
      <c r="AJ10" s="17">
        <v>114466384196</v>
      </c>
      <c r="AK10" s="24" t="s">
        <v>15</v>
      </c>
      <c r="AL10" s="8">
        <v>0</v>
      </c>
      <c r="AM10" s="8">
        <v>0</v>
      </c>
      <c r="AN10" s="8">
        <v>0</v>
      </c>
      <c r="AO10" s="8">
        <v>1</v>
      </c>
      <c r="AP10" s="8">
        <v>0.5</v>
      </c>
      <c r="AQ10" s="8">
        <v>0.5</v>
      </c>
      <c r="AR10" s="28">
        <f t="shared" si="6"/>
        <v>33.333333333333329</v>
      </c>
      <c r="AS10"/>
      <c r="AT10"/>
      <c r="AU10"/>
      <c r="AV10"/>
      <c r="AW10"/>
      <c r="AX10"/>
      <c r="AY10" s="102">
        <v>114461680154</v>
      </c>
      <c r="AZ10" s="103" t="s">
        <v>10</v>
      </c>
      <c r="BA10" s="74">
        <v>0</v>
      </c>
      <c r="BB10" s="74">
        <v>0</v>
      </c>
      <c r="BC10" s="74">
        <v>1</v>
      </c>
      <c r="BD10" s="28">
        <f t="shared" si="8"/>
        <v>33.333333333333329</v>
      </c>
      <c r="BE10" s="17">
        <v>114470089989</v>
      </c>
      <c r="BF10" s="24" t="s">
        <v>267</v>
      </c>
      <c r="BG10" s="8">
        <v>1</v>
      </c>
      <c r="BH10" s="8">
        <v>0</v>
      </c>
      <c r="BI10" s="105">
        <v>0</v>
      </c>
      <c r="BJ10" s="106">
        <v>0</v>
      </c>
      <c r="BK10" s="106">
        <v>0.5</v>
      </c>
      <c r="BL10" s="106">
        <v>0.5</v>
      </c>
      <c r="BM10" s="28">
        <f t="shared" si="0"/>
        <v>33.333333333333329</v>
      </c>
      <c r="BN10" s="17">
        <v>118509487767</v>
      </c>
      <c r="BO10" s="8" t="s">
        <v>14</v>
      </c>
      <c r="BP10" s="8">
        <v>0</v>
      </c>
      <c r="BQ10" s="8">
        <v>0</v>
      </c>
      <c r="BR10" s="8">
        <v>1</v>
      </c>
      <c r="BS10" s="28">
        <f t="shared" si="9"/>
        <v>33.333333333333329</v>
      </c>
      <c r="BT10" s="86">
        <v>118498764509</v>
      </c>
      <c r="BU10" s="74" t="s">
        <v>267</v>
      </c>
      <c r="BV10" s="8">
        <v>1</v>
      </c>
      <c r="BW10" s="28">
        <f t="shared" si="10"/>
        <v>100</v>
      </c>
      <c r="BX10"/>
      <c r="BY10" s="17">
        <v>118500364195</v>
      </c>
      <c r="BZ10" s="8" t="s">
        <v>10</v>
      </c>
      <c r="CA10" s="8">
        <v>0.5</v>
      </c>
      <c r="CB10" s="20">
        <v>1</v>
      </c>
      <c r="CC10" s="22">
        <v>1</v>
      </c>
      <c r="CD10" s="24">
        <v>0.5</v>
      </c>
      <c r="CE10" s="20">
        <v>1</v>
      </c>
      <c r="CF10" s="24">
        <v>0</v>
      </c>
      <c r="CG10" s="24">
        <v>0.5</v>
      </c>
      <c r="CH10" s="24">
        <v>0</v>
      </c>
      <c r="CI10" s="24">
        <v>0.2</v>
      </c>
      <c r="CJ10" s="24">
        <v>0</v>
      </c>
      <c r="CK10" s="24">
        <v>0</v>
      </c>
      <c r="CL10" s="24">
        <v>0</v>
      </c>
      <c r="CM10" s="8">
        <v>0</v>
      </c>
      <c r="CN10" s="8">
        <v>0</v>
      </c>
      <c r="CO10" s="28">
        <f t="shared" si="11"/>
        <v>33.571428571428577</v>
      </c>
      <c r="CP10" s="17">
        <v>114443377634</v>
      </c>
      <c r="CQ10" s="17" t="s">
        <v>10</v>
      </c>
      <c r="CR10" s="8">
        <v>0</v>
      </c>
      <c r="CS10" s="20">
        <v>1</v>
      </c>
      <c r="CT10" s="22">
        <v>0</v>
      </c>
      <c r="CU10" s="24">
        <v>0</v>
      </c>
      <c r="CV10" s="20">
        <v>0.5</v>
      </c>
      <c r="CW10" s="24">
        <v>0</v>
      </c>
      <c r="CX10" s="24">
        <v>1</v>
      </c>
      <c r="CY10" s="24">
        <v>0</v>
      </c>
      <c r="CZ10" s="24">
        <v>0.4</v>
      </c>
      <c r="DA10" s="24">
        <v>0</v>
      </c>
      <c r="DB10" s="24">
        <v>0</v>
      </c>
      <c r="DC10" s="24">
        <v>0</v>
      </c>
      <c r="DD10" s="8">
        <v>0.5</v>
      </c>
      <c r="DE10" s="8">
        <v>1</v>
      </c>
      <c r="DF10" s="28">
        <f t="shared" si="12"/>
        <v>31.428571428571434</v>
      </c>
      <c r="DG10" s="64">
        <v>118459100684</v>
      </c>
      <c r="DH10" s="24" t="s">
        <v>14</v>
      </c>
      <c r="DI10" s="24">
        <v>0</v>
      </c>
      <c r="DJ10" s="24">
        <v>1</v>
      </c>
      <c r="DK10" s="24">
        <v>1</v>
      </c>
      <c r="DL10" s="24">
        <v>0</v>
      </c>
      <c r="DM10" s="24">
        <v>0</v>
      </c>
      <c r="DN10" s="24">
        <v>1</v>
      </c>
      <c r="DO10" s="24">
        <v>1</v>
      </c>
      <c r="DP10" s="24">
        <v>0</v>
      </c>
      <c r="DQ10" s="24">
        <v>0</v>
      </c>
      <c r="DR10" s="24">
        <v>0</v>
      </c>
      <c r="DS10" s="24">
        <v>0</v>
      </c>
      <c r="DT10" s="24">
        <v>0</v>
      </c>
      <c r="DU10" s="24">
        <v>0</v>
      </c>
      <c r="DV10" s="24">
        <v>0</v>
      </c>
      <c r="DW10" s="24">
        <v>0.5</v>
      </c>
      <c r="DX10" s="24">
        <v>1</v>
      </c>
      <c r="DY10" s="24">
        <v>0.5</v>
      </c>
      <c r="DZ10" s="24">
        <v>1</v>
      </c>
      <c r="EA10" s="28">
        <f t="shared" si="13"/>
        <v>38.888888888888893</v>
      </c>
      <c r="EB10" s="17">
        <v>114473643620</v>
      </c>
      <c r="EC10" s="74" t="s">
        <v>14</v>
      </c>
      <c r="ED10" s="74">
        <v>1</v>
      </c>
      <c r="EE10" s="74">
        <v>1</v>
      </c>
      <c r="EF10" s="74">
        <v>1</v>
      </c>
      <c r="EG10" s="74">
        <v>1</v>
      </c>
      <c r="EH10" s="74">
        <v>1</v>
      </c>
      <c r="EI10" s="74">
        <v>1</v>
      </c>
      <c r="EJ10" s="74">
        <v>1</v>
      </c>
      <c r="EK10" s="74"/>
      <c r="EL10" s="74">
        <v>0.5</v>
      </c>
      <c r="EM10" s="74">
        <v>0.5</v>
      </c>
      <c r="EN10" s="76">
        <v>0.5</v>
      </c>
      <c r="EO10" s="74">
        <v>1</v>
      </c>
      <c r="EP10" s="74">
        <v>1</v>
      </c>
      <c r="EQ10" s="74">
        <v>1</v>
      </c>
      <c r="ER10" s="74">
        <v>1</v>
      </c>
      <c r="ES10" s="74">
        <v>1</v>
      </c>
      <c r="ET10" s="74">
        <v>1</v>
      </c>
      <c r="EU10" s="74">
        <v>1</v>
      </c>
      <c r="EV10" s="28">
        <f t="shared" si="14"/>
        <v>91.17647058823529</v>
      </c>
      <c r="EW10"/>
      <c r="EX10" s="17">
        <v>118510883483</v>
      </c>
      <c r="EY10" s="24" t="s">
        <v>14</v>
      </c>
      <c r="EZ10" s="8">
        <v>0</v>
      </c>
      <c r="FA10" s="8">
        <v>0</v>
      </c>
      <c r="FB10" s="8">
        <v>0</v>
      </c>
      <c r="FC10" s="8">
        <v>1</v>
      </c>
      <c r="FD10" s="8">
        <v>0</v>
      </c>
      <c r="FE10" s="8">
        <v>0</v>
      </c>
      <c r="FF10" s="28">
        <f t="shared" si="15"/>
        <v>16.666666666666664</v>
      </c>
      <c r="FG10" s="17">
        <v>114503572144</v>
      </c>
      <c r="FH10" s="8" t="s">
        <v>14</v>
      </c>
      <c r="FI10" s="8">
        <v>1</v>
      </c>
      <c r="FJ10" s="8">
        <v>1</v>
      </c>
      <c r="FK10" s="8">
        <v>1</v>
      </c>
      <c r="FL10" s="8">
        <v>1</v>
      </c>
      <c r="FM10" s="8">
        <v>0</v>
      </c>
      <c r="FN10" s="28">
        <f t="shared" si="16"/>
        <v>80</v>
      </c>
      <c r="FO10" s="17">
        <v>114466384196</v>
      </c>
      <c r="FP10" s="24" t="s">
        <v>15</v>
      </c>
      <c r="FQ10" s="8">
        <v>0</v>
      </c>
      <c r="FR10" s="8">
        <v>0</v>
      </c>
      <c r="FS10" s="8">
        <v>0</v>
      </c>
      <c r="FT10" s="8">
        <v>0</v>
      </c>
      <c r="FU10" s="8">
        <v>1</v>
      </c>
      <c r="FV10" s="8">
        <v>1</v>
      </c>
      <c r="FW10" s="28">
        <f t="shared" si="17"/>
        <v>33.333333333333329</v>
      </c>
      <c r="FX10"/>
      <c r="FY10"/>
      <c r="FZ10"/>
      <c r="GA10"/>
      <c r="GB10"/>
      <c r="GC10"/>
      <c r="GD10"/>
      <c r="GE10"/>
      <c r="GF10" s="17">
        <v>114470089989</v>
      </c>
      <c r="GG10" s="24" t="s">
        <v>267</v>
      </c>
      <c r="GH10" s="105">
        <v>0</v>
      </c>
      <c r="GI10" s="106">
        <v>0</v>
      </c>
      <c r="GJ10" s="106">
        <v>1</v>
      </c>
      <c r="GK10" s="106">
        <v>0</v>
      </c>
      <c r="GL10" s="106">
        <v>0</v>
      </c>
      <c r="GM10" s="106">
        <v>0</v>
      </c>
      <c r="GN10" s="28">
        <f t="shared" si="19"/>
        <v>16.666666666666664</v>
      </c>
      <c r="GO10" s="17">
        <v>118509487767</v>
      </c>
      <c r="GP10" s="8" t="s">
        <v>14</v>
      </c>
      <c r="GQ10" s="8">
        <v>1</v>
      </c>
      <c r="GR10" s="8">
        <v>1</v>
      </c>
      <c r="GS10" s="8">
        <v>1</v>
      </c>
      <c r="GT10" s="8">
        <v>1</v>
      </c>
      <c r="GU10" s="8">
        <v>0</v>
      </c>
      <c r="GV10" s="28">
        <f t="shared" si="20"/>
        <v>80</v>
      </c>
      <c r="GW10" s="86">
        <v>118498764509</v>
      </c>
      <c r="GX10" s="74" t="s">
        <v>267</v>
      </c>
      <c r="GY10" s="74">
        <v>1</v>
      </c>
      <c r="GZ10" s="74">
        <v>0</v>
      </c>
      <c r="HA10" s="74">
        <v>1</v>
      </c>
      <c r="HB10" s="74">
        <v>1</v>
      </c>
      <c r="HC10" s="74">
        <v>0</v>
      </c>
      <c r="HD10" s="28">
        <f t="shared" si="21"/>
        <v>60</v>
      </c>
      <c r="HE10"/>
      <c r="HF10" s="102">
        <v>118510883483</v>
      </c>
      <c r="HG10" s="110" t="s">
        <v>14</v>
      </c>
      <c r="HH10" s="8">
        <v>1</v>
      </c>
      <c r="HI10" s="8">
        <v>1</v>
      </c>
      <c r="HJ10" s="8">
        <v>0.5</v>
      </c>
      <c r="HK10" s="8">
        <v>0.5</v>
      </c>
      <c r="HL10" s="105">
        <v>0</v>
      </c>
      <c r="HM10" s="105">
        <v>1</v>
      </c>
      <c r="HN10" s="106">
        <v>1</v>
      </c>
      <c r="HO10" s="28">
        <f t="shared" si="22"/>
        <v>71.428571428571431</v>
      </c>
      <c r="HP10" s="17">
        <v>114503572144</v>
      </c>
      <c r="HQ10" s="8" t="s">
        <v>14</v>
      </c>
      <c r="HR10" s="8">
        <v>1</v>
      </c>
      <c r="HS10" s="8">
        <v>0.5</v>
      </c>
      <c r="HT10" s="28">
        <f t="shared" si="23"/>
        <v>75</v>
      </c>
      <c r="HU10" s="17">
        <v>114466384196</v>
      </c>
      <c r="HV10" s="24" t="s">
        <v>15</v>
      </c>
      <c r="HW10" s="8">
        <v>0.5</v>
      </c>
      <c r="HX10" s="8">
        <v>0.5</v>
      </c>
      <c r="HY10" s="8">
        <v>0.5</v>
      </c>
      <c r="HZ10" s="8">
        <v>1</v>
      </c>
      <c r="IA10" s="8">
        <v>1</v>
      </c>
      <c r="IB10" s="8">
        <v>1</v>
      </c>
      <c r="IC10" s="8">
        <v>1</v>
      </c>
      <c r="ID10" s="28">
        <f t="shared" si="24"/>
        <v>78.571428571428569</v>
      </c>
      <c r="IE10"/>
      <c r="IF10"/>
      <c r="IG10"/>
      <c r="IH10"/>
      <c r="II10"/>
      <c r="IJ10" s="17">
        <v>114470089989</v>
      </c>
      <c r="IK10" s="24" t="s">
        <v>267</v>
      </c>
      <c r="IL10" s="8">
        <v>0</v>
      </c>
      <c r="IM10" s="8">
        <v>0</v>
      </c>
      <c r="IN10" s="8">
        <v>0.5</v>
      </c>
      <c r="IO10" s="8">
        <v>1</v>
      </c>
      <c r="IP10" s="8">
        <v>0</v>
      </c>
      <c r="IQ10" s="8">
        <v>0</v>
      </c>
      <c r="IR10" s="8">
        <v>1</v>
      </c>
      <c r="IS10" s="28">
        <f t="shared" si="26"/>
        <v>35.714285714285715</v>
      </c>
      <c r="IT10" s="17">
        <v>118509487767</v>
      </c>
      <c r="IU10" s="8" t="s">
        <v>14</v>
      </c>
      <c r="IV10" s="8">
        <v>1</v>
      </c>
      <c r="IW10" s="8">
        <v>1</v>
      </c>
      <c r="IX10" s="28">
        <f t="shared" si="27"/>
        <v>100</v>
      </c>
      <c r="IY10" s="86">
        <v>118498764509</v>
      </c>
      <c r="IZ10" s="74" t="s">
        <v>267</v>
      </c>
      <c r="JA10" s="8">
        <v>1</v>
      </c>
      <c r="JB10" s="8">
        <v>0</v>
      </c>
      <c r="JC10" s="8">
        <v>0</v>
      </c>
      <c r="JD10" s="8">
        <v>1</v>
      </c>
      <c r="JE10" s="8">
        <v>1</v>
      </c>
      <c r="JF10" s="28">
        <f t="shared" si="28"/>
        <v>60</v>
      </c>
      <c r="JG10"/>
      <c r="JH10" s="17">
        <v>118500364195</v>
      </c>
      <c r="JI10" s="8" t="s">
        <v>10</v>
      </c>
      <c r="JJ10" s="27"/>
      <c r="JK10" s="28"/>
      <c r="JL10" s="17">
        <v>114443377634</v>
      </c>
      <c r="JM10" s="17" t="s">
        <v>10</v>
      </c>
      <c r="JN10" s="27">
        <v>0</v>
      </c>
      <c r="JO10" s="28">
        <f t="shared" si="30"/>
        <v>0</v>
      </c>
      <c r="JP10" s="17">
        <v>118510883483</v>
      </c>
      <c r="JQ10" s="24" t="s">
        <v>14</v>
      </c>
      <c r="JR10" s="8">
        <v>1</v>
      </c>
      <c r="JS10" s="8">
        <v>0</v>
      </c>
      <c r="JT10" s="8">
        <v>1</v>
      </c>
      <c r="JU10" s="8">
        <v>1</v>
      </c>
      <c r="JV10" s="8">
        <v>1</v>
      </c>
      <c r="JW10" s="8">
        <v>0</v>
      </c>
      <c r="JX10" s="8">
        <v>1</v>
      </c>
      <c r="JY10" s="8">
        <v>0</v>
      </c>
      <c r="JZ10" s="8">
        <v>0</v>
      </c>
      <c r="KA10" s="8">
        <v>1</v>
      </c>
      <c r="KB10" s="8">
        <v>1</v>
      </c>
      <c r="KC10" s="8">
        <v>0</v>
      </c>
      <c r="KD10" s="8">
        <v>1</v>
      </c>
      <c r="KE10" s="8">
        <v>1</v>
      </c>
      <c r="KF10" s="8">
        <v>1</v>
      </c>
      <c r="KG10" s="8">
        <v>1</v>
      </c>
      <c r="KH10" s="8">
        <v>1</v>
      </c>
      <c r="KI10" s="8">
        <v>1</v>
      </c>
      <c r="KJ10" s="8">
        <v>0.5</v>
      </c>
      <c r="KK10" s="8">
        <v>1</v>
      </c>
      <c r="KL10" s="8">
        <v>1</v>
      </c>
      <c r="KM10" s="8">
        <v>1</v>
      </c>
      <c r="KN10" s="8">
        <v>1</v>
      </c>
      <c r="KO10" s="8">
        <v>1</v>
      </c>
      <c r="KP10" s="25">
        <v>1</v>
      </c>
      <c r="KQ10" s="8">
        <v>1</v>
      </c>
      <c r="KR10" s="28">
        <f t="shared" si="31"/>
        <v>78.84615384615384</v>
      </c>
      <c r="KS10" s="17">
        <v>114503572144</v>
      </c>
      <c r="KT10" s="8" t="s">
        <v>14</v>
      </c>
      <c r="KU10" s="8">
        <v>1</v>
      </c>
      <c r="KV10" s="8">
        <v>1</v>
      </c>
      <c r="KW10" s="8">
        <v>0.5</v>
      </c>
      <c r="KX10" s="8">
        <v>1</v>
      </c>
      <c r="KY10" s="8">
        <v>1</v>
      </c>
      <c r="KZ10" s="8">
        <v>1</v>
      </c>
      <c r="LA10" s="8">
        <v>1</v>
      </c>
      <c r="LB10" s="8">
        <v>0.5</v>
      </c>
      <c r="LC10" s="8">
        <v>0.5</v>
      </c>
      <c r="LD10" s="8">
        <v>1</v>
      </c>
      <c r="LE10" s="8">
        <v>1</v>
      </c>
      <c r="LF10" s="8">
        <v>1</v>
      </c>
      <c r="LG10" s="8">
        <v>0.5</v>
      </c>
      <c r="LH10" s="8">
        <v>1</v>
      </c>
      <c r="LI10" s="8">
        <v>1</v>
      </c>
      <c r="LJ10" s="8">
        <v>1</v>
      </c>
      <c r="LK10" s="8">
        <v>1</v>
      </c>
      <c r="LL10" s="8">
        <v>1</v>
      </c>
      <c r="LM10" s="8">
        <v>1</v>
      </c>
      <c r="LN10" s="8">
        <v>1</v>
      </c>
      <c r="LO10" s="8">
        <v>1</v>
      </c>
      <c r="LP10" s="8">
        <v>1</v>
      </c>
      <c r="LQ10" s="8">
        <v>1</v>
      </c>
      <c r="LR10" s="8">
        <v>1</v>
      </c>
      <c r="LS10" s="8">
        <v>1</v>
      </c>
      <c r="LT10" s="28">
        <f t="shared" si="32"/>
        <v>92</v>
      </c>
      <c r="LU10" s="64">
        <v>118459100684</v>
      </c>
      <c r="LV10" s="24" t="s">
        <v>14</v>
      </c>
      <c r="LW10" s="24">
        <v>0</v>
      </c>
      <c r="LX10" s="28">
        <f t="shared" si="33"/>
        <v>0</v>
      </c>
      <c r="LY10" s="17">
        <v>114466384196</v>
      </c>
      <c r="LZ10" s="24" t="s">
        <v>15</v>
      </c>
      <c r="MA10" s="8">
        <v>1</v>
      </c>
      <c r="MB10" s="8">
        <v>1</v>
      </c>
      <c r="MC10" s="8">
        <v>1</v>
      </c>
      <c r="MD10" s="8">
        <v>1</v>
      </c>
      <c r="ME10" s="8">
        <v>1</v>
      </c>
      <c r="MF10" s="8">
        <v>1</v>
      </c>
      <c r="MG10" s="8">
        <v>1</v>
      </c>
      <c r="MH10" s="8">
        <v>1</v>
      </c>
      <c r="MI10" s="8">
        <v>1</v>
      </c>
      <c r="MJ10" s="8">
        <v>1</v>
      </c>
      <c r="MK10" s="8">
        <v>1</v>
      </c>
      <c r="ML10" s="8">
        <v>1</v>
      </c>
      <c r="MM10" s="8">
        <v>1</v>
      </c>
      <c r="MN10" s="8">
        <v>1</v>
      </c>
      <c r="MO10" s="8">
        <v>0</v>
      </c>
      <c r="MP10" s="8">
        <v>1</v>
      </c>
      <c r="MQ10" s="8">
        <v>1</v>
      </c>
      <c r="MR10" s="8">
        <v>0</v>
      </c>
      <c r="MS10" s="8">
        <v>0</v>
      </c>
      <c r="MT10" s="8">
        <v>1</v>
      </c>
      <c r="MU10" s="8">
        <v>1</v>
      </c>
      <c r="MV10" s="8">
        <v>0</v>
      </c>
      <c r="MW10" s="8">
        <v>0</v>
      </c>
      <c r="MX10" s="8">
        <v>0</v>
      </c>
      <c r="MY10" s="25">
        <v>1</v>
      </c>
      <c r="MZ10" s="8">
        <v>0</v>
      </c>
      <c r="NA10" s="28">
        <f t="shared" si="34"/>
        <v>73.076923076923066</v>
      </c>
      <c r="NB10"/>
      <c r="NC10"/>
      <c r="ND10"/>
      <c r="NE10"/>
      <c r="NF10"/>
      <c r="NG10"/>
      <c r="NH10"/>
      <c r="NI10"/>
      <c r="NJ10"/>
      <c r="NK10"/>
      <c r="NL10"/>
      <c r="NM10"/>
      <c r="NN10"/>
      <c r="NO10"/>
      <c r="NP10"/>
      <c r="NQ10"/>
      <c r="NR10"/>
      <c r="NS10"/>
      <c r="NT10"/>
      <c r="NU10"/>
      <c r="NV10"/>
      <c r="NW10"/>
      <c r="NX10"/>
      <c r="NY10"/>
      <c r="NZ10"/>
      <c r="OA10"/>
      <c r="OB10"/>
      <c r="OC10"/>
      <c r="OD10" s="17">
        <v>114461680154</v>
      </c>
      <c r="OE10" s="74" t="s">
        <v>10</v>
      </c>
      <c r="OF10" s="74">
        <v>0</v>
      </c>
      <c r="OG10" s="28">
        <f t="shared" si="36"/>
        <v>0</v>
      </c>
      <c r="OH10" s="17">
        <v>114470089989</v>
      </c>
      <c r="OI10" s="24" t="s">
        <v>267</v>
      </c>
      <c r="OJ10" s="8">
        <v>1</v>
      </c>
      <c r="OK10" s="8">
        <v>1</v>
      </c>
      <c r="OL10" s="8">
        <v>0</v>
      </c>
      <c r="OM10" s="8">
        <v>1</v>
      </c>
      <c r="ON10" s="8">
        <v>0</v>
      </c>
      <c r="OO10" s="8">
        <v>1</v>
      </c>
      <c r="OP10" s="8">
        <v>1</v>
      </c>
      <c r="OQ10" s="8">
        <v>0</v>
      </c>
      <c r="OR10" s="8">
        <v>0</v>
      </c>
      <c r="OS10" s="8">
        <v>0</v>
      </c>
      <c r="OT10" s="8">
        <v>1</v>
      </c>
      <c r="OU10" s="8">
        <v>0</v>
      </c>
      <c r="OV10" s="8">
        <v>1</v>
      </c>
      <c r="OW10" s="8">
        <v>1</v>
      </c>
      <c r="OX10" s="8">
        <v>1</v>
      </c>
      <c r="OY10" s="8">
        <v>0.5</v>
      </c>
      <c r="OZ10" s="8">
        <v>1</v>
      </c>
      <c r="PA10" s="8">
        <v>0</v>
      </c>
      <c r="PB10" s="8">
        <v>0</v>
      </c>
      <c r="PC10" s="8">
        <v>1</v>
      </c>
      <c r="PD10" s="8">
        <v>1</v>
      </c>
      <c r="PE10" s="8">
        <v>0</v>
      </c>
      <c r="PF10" s="8">
        <v>1</v>
      </c>
      <c r="PG10" s="8">
        <v>1</v>
      </c>
      <c r="PH10" s="25">
        <v>1</v>
      </c>
      <c r="PI10" s="8">
        <v>1</v>
      </c>
      <c r="PJ10" s="28">
        <f t="shared" si="37"/>
        <v>63.46153846153846</v>
      </c>
      <c r="PK10" s="17">
        <v>118509487767</v>
      </c>
      <c r="PL10" s="8" t="s">
        <v>14</v>
      </c>
      <c r="PM10" s="8">
        <v>1</v>
      </c>
      <c r="PN10" s="8">
        <v>1</v>
      </c>
      <c r="PO10" s="8">
        <v>1</v>
      </c>
      <c r="PP10" s="8">
        <v>0.5</v>
      </c>
      <c r="PQ10" s="8">
        <v>1</v>
      </c>
      <c r="PR10" s="8">
        <v>1</v>
      </c>
      <c r="PS10" s="8">
        <v>1</v>
      </c>
      <c r="PT10" s="8">
        <v>1</v>
      </c>
      <c r="PU10" s="8">
        <v>1</v>
      </c>
      <c r="PV10" s="8">
        <v>0</v>
      </c>
      <c r="PW10" s="8">
        <v>0</v>
      </c>
      <c r="PX10" s="8">
        <v>1</v>
      </c>
      <c r="PY10" s="8">
        <v>0.5</v>
      </c>
      <c r="PZ10" s="8">
        <v>1</v>
      </c>
      <c r="QA10" s="8">
        <v>1</v>
      </c>
      <c r="QB10" s="8">
        <v>1</v>
      </c>
      <c r="QC10" s="8">
        <v>1</v>
      </c>
      <c r="QD10" s="8">
        <v>1</v>
      </c>
      <c r="QE10" s="8">
        <v>1</v>
      </c>
      <c r="QF10" s="8">
        <v>1</v>
      </c>
      <c r="QG10" s="8">
        <v>1</v>
      </c>
      <c r="QH10" s="8">
        <v>1</v>
      </c>
      <c r="QI10" s="8">
        <v>0.5</v>
      </c>
      <c r="QJ10" s="8">
        <v>1</v>
      </c>
      <c r="QK10" s="8">
        <v>1</v>
      </c>
      <c r="QL10" s="28">
        <f t="shared" si="38"/>
        <v>86</v>
      </c>
      <c r="QM10" s="86">
        <v>118498764509</v>
      </c>
      <c r="QN10" s="74" t="s">
        <v>267</v>
      </c>
      <c r="QO10" s="8">
        <v>1</v>
      </c>
      <c r="QP10" s="8">
        <v>0.5</v>
      </c>
      <c r="QQ10" s="70">
        <v>0</v>
      </c>
      <c r="QR10" s="74">
        <v>1</v>
      </c>
      <c r="QS10" s="74">
        <v>1</v>
      </c>
      <c r="QT10" s="74">
        <v>1</v>
      </c>
      <c r="QU10" s="74">
        <v>1</v>
      </c>
      <c r="QV10" s="74">
        <v>0.6</v>
      </c>
      <c r="QW10" s="74">
        <v>1</v>
      </c>
      <c r="QX10" s="74">
        <v>1</v>
      </c>
      <c r="QY10" s="74">
        <v>1</v>
      </c>
      <c r="QZ10" s="8">
        <v>1</v>
      </c>
      <c r="RA10" s="8">
        <v>1</v>
      </c>
      <c r="RB10" s="8">
        <v>1</v>
      </c>
      <c r="RC10" s="8">
        <v>1</v>
      </c>
      <c r="RD10" s="8">
        <v>0.5</v>
      </c>
      <c r="RE10" s="8">
        <v>1</v>
      </c>
      <c r="RF10" s="8">
        <v>1</v>
      </c>
      <c r="RG10" s="8">
        <v>1</v>
      </c>
      <c r="RH10" s="8">
        <v>0.5</v>
      </c>
      <c r="RI10" s="8">
        <v>1</v>
      </c>
      <c r="RJ10" s="8">
        <v>1</v>
      </c>
      <c r="RK10" s="8">
        <v>1</v>
      </c>
      <c r="RL10" s="28">
        <f t="shared" si="39"/>
        <v>87.391304347826093</v>
      </c>
      <c r="RM10"/>
      <c r="RN10" s="17">
        <v>118510883483</v>
      </c>
      <c r="RO10" s="24" t="s">
        <v>14</v>
      </c>
      <c r="RP10" s="8">
        <v>0</v>
      </c>
      <c r="RQ10" s="8">
        <v>1</v>
      </c>
      <c r="RR10" s="28">
        <f t="shared" si="40"/>
        <v>50</v>
      </c>
      <c r="RS10" s="17">
        <v>114503572144</v>
      </c>
      <c r="RT10" s="8" t="s">
        <v>14</v>
      </c>
      <c r="RU10" s="8">
        <v>1</v>
      </c>
      <c r="RV10" s="28">
        <f t="shared" si="41"/>
        <v>100</v>
      </c>
      <c r="RW10" s="17">
        <v>114466384196</v>
      </c>
      <c r="RX10" s="24" t="s">
        <v>15</v>
      </c>
      <c r="RY10" s="8">
        <v>1</v>
      </c>
      <c r="RZ10" s="8">
        <v>1</v>
      </c>
      <c r="SA10" s="28">
        <f t="shared" si="42"/>
        <v>100</v>
      </c>
      <c r="SB10"/>
      <c r="SC10"/>
      <c r="SD10"/>
      <c r="SE10"/>
      <c r="SF10" s="17">
        <v>114470089989</v>
      </c>
      <c r="SG10" s="24" t="s">
        <v>267</v>
      </c>
      <c r="SH10" s="8">
        <v>0</v>
      </c>
      <c r="SI10" s="8">
        <v>1</v>
      </c>
      <c r="SJ10" s="28">
        <f t="shared" si="44"/>
        <v>50</v>
      </c>
      <c r="SK10" s="17">
        <v>118509487767</v>
      </c>
      <c r="SL10" s="8" t="s">
        <v>14</v>
      </c>
      <c r="SM10" s="8">
        <v>1</v>
      </c>
      <c r="SN10" s="28">
        <f t="shared" si="45"/>
        <v>100</v>
      </c>
      <c r="SO10" s="86">
        <v>118498764509</v>
      </c>
      <c r="SP10" s="74" t="s">
        <v>267</v>
      </c>
      <c r="SQ10" s="8">
        <v>0</v>
      </c>
      <c r="SR10" s="28">
        <f t="shared" si="46"/>
        <v>0</v>
      </c>
    </row>
    <row r="11" spans="1:512" x14ac:dyDescent="0.2">
      <c r="A11" s="17">
        <v>118497885728</v>
      </c>
      <c r="B11" s="8" t="s">
        <v>10</v>
      </c>
      <c r="C11" s="8">
        <v>0</v>
      </c>
      <c r="D11" s="8">
        <v>1</v>
      </c>
      <c r="E11" s="8">
        <v>0</v>
      </c>
      <c r="F11" s="98">
        <v>1</v>
      </c>
      <c r="G11" s="28">
        <f t="shared" si="1"/>
        <v>50</v>
      </c>
      <c r="H11" s="17">
        <v>114443190522</v>
      </c>
      <c r="I11" s="17" t="s">
        <v>10</v>
      </c>
      <c r="J11" s="8">
        <v>1</v>
      </c>
      <c r="K11" s="8">
        <v>1</v>
      </c>
      <c r="L11" s="25">
        <v>1</v>
      </c>
      <c r="M11" s="24">
        <v>1</v>
      </c>
      <c r="N11" s="28">
        <f t="shared" si="2"/>
        <v>100</v>
      </c>
      <c r="O11" s="17">
        <v>118480113982</v>
      </c>
      <c r="P11" s="24" t="s">
        <v>267</v>
      </c>
      <c r="Q11" s="8">
        <v>1</v>
      </c>
      <c r="R11" s="8">
        <v>0</v>
      </c>
      <c r="S11" s="8">
        <v>0</v>
      </c>
      <c r="T11" s="8">
        <v>1</v>
      </c>
      <c r="U11" s="8">
        <v>0.5</v>
      </c>
      <c r="V11" s="8">
        <v>1</v>
      </c>
      <c r="W11" s="28">
        <f t="shared" si="3"/>
        <v>58.333333333333336</v>
      </c>
      <c r="X11" s="17">
        <v>114503540794</v>
      </c>
      <c r="Y11" s="8" t="s">
        <v>14</v>
      </c>
      <c r="Z11" s="8">
        <v>1</v>
      </c>
      <c r="AA11" s="8">
        <v>0</v>
      </c>
      <c r="AB11" s="8">
        <v>1</v>
      </c>
      <c r="AC11" s="28">
        <f t="shared" si="4"/>
        <v>66.666666666666657</v>
      </c>
      <c r="AD11" s="64">
        <v>118459032958</v>
      </c>
      <c r="AE11" s="24" t="s">
        <v>14</v>
      </c>
      <c r="AF11" s="24">
        <v>0</v>
      </c>
      <c r="AG11" s="24">
        <v>0</v>
      </c>
      <c r="AH11" s="24">
        <v>1</v>
      </c>
      <c r="AI11" s="28">
        <f t="shared" si="5"/>
        <v>33.333333333333329</v>
      </c>
      <c r="AJ11"/>
      <c r="AK11"/>
      <c r="AL11"/>
      <c r="AM11"/>
      <c r="AN11"/>
      <c r="AO11"/>
      <c r="AP11"/>
      <c r="AQ11"/>
      <c r="AR11"/>
      <c r="AS11"/>
      <c r="AT11"/>
      <c r="AU11"/>
      <c r="AV11"/>
      <c r="AW11"/>
      <c r="AX11"/>
      <c r="AY11" s="102">
        <v>114459683759</v>
      </c>
      <c r="AZ11" s="103" t="s">
        <v>10</v>
      </c>
      <c r="BA11" s="74">
        <v>0</v>
      </c>
      <c r="BB11" s="74">
        <v>0</v>
      </c>
      <c r="BC11" s="74">
        <v>0</v>
      </c>
      <c r="BD11" s="28">
        <f t="shared" si="8"/>
        <v>0</v>
      </c>
      <c r="BE11" s="17">
        <v>114482367886</v>
      </c>
      <c r="BF11" s="24" t="s">
        <v>14</v>
      </c>
      <c r="BG11" s="8">
        <v>1</v>
      </c>
      <c r="BH11" s="8">
        <v>0</v>
      </c>
      <c r="BI11" s="105">
        <v>0</v>
      </c>
      <c r="BJ11" s="106">
        <v>0.5</v>
      </c>
      <c r="BK11" s="106">
        <v>0.5</v>
      </c>
      <c r="BL11" s="106">
        <v>0</v>
      </c>
      <c r="BM11" s="28">
        <f t="shared" si="0"/>
        <v>33.333333333333329</v>
      </c>
      <c r="BN11" s="17">
        <v>118499260361</v>
      </c>
      <c r="BO11" s="8" t="s">
        <v>15</v>
      </c>
      <c r="BP11" s="8">
        <v>0</v>
      </c>
      <c r="BQ11" s="8">
        <v>0</v>
      </c>
      <c r="BR11" s="8">
        <v>1</v>
      </c>
      <c r="BS11" s="28">
        <f t="shared" si="9"/>
        <v>33.333333333333329</v>
      </c>
      <c r="BT11" s="86">
        <v>118498766339</v>
      </c>
      <c r="BU11" s="74" t="s">
        <v>267</v>
      </c>
      <c r="BV11" s="8">
        <v>1</v>
      </c>
      <c r="BW11" s="28">
        <f t="shared" si="10"/>
        <v>100</v>
      </c>
      <c r="BX11"/>
      <c r="BY11" s="17">
        <v>118497885728</v>
      </c>
      <c r="BZ11" s="8" t="s">
        <v>10</v>
      </c>
      <c r="CA11" s="8">
        <v>0</v>
      </c>
      <c r="CB11" s="20">
        <v>1</v>
      </c>
      <c r="CC11" s="22">
        <v>0</v>
      </c>
      <c r="CD11" s="24">
        <v>0</v>
      </c>
      <c r="CE11" s="20">
        <v>0.5</v>
      </c>
      <c r="CF11" s="24">
        <v>0</v>
      </c>
      <c r="CG11" s="24">
        <v>0</v>
      </c>
      <c r="CH11" s="24">
        <v>0</v>
      </c>
      <c r="CI11" s="24">
        <v>0.2</v>
      </c>
      <c r="CJ11" s="24">
        <v>0</v>
      </c>
      <c r="CK11" s="24">
        <v>0</v>
      </c>
      <c r="CL11" s="24">
        <v>0</v>
      </c>
      <c r="CM11" s="8">
        <v>0</v>
      </c>
      <c r="CN11" s="8">
        <v>0.5</v>
      </c>
      <c r="CO11" s="28">
        <f t="shared" si="11"/>
        <v>15.714285714285717</v>
      </c>
      <c r="CP11" s="17">
        <v>114443190522</v>
      </c>
      <c r="CQ11" s="17" t="s">
        <v>10</v>
      </c>
      <c r="CR11" s="8">
        <v>0.5</v>
      </c>
      <c r="CS11" s="20">
        <v>1</v>
      </c>
      <c r="CT11" s="22">
        <v>1</v>
      </c>
      <c r="CU11" s="24">
        <v>0.5</v>
      </c>
      <c r="CV11" s="20">
        <v>0.5</v>
      </c>
      <c r="CW11" s="24"/>
      <c r="CX11" s="24">
        <v>0.5</v>
      </c>
      <c r="CY11" s="24">
        <v>0</v>
      </c>
      <c r="CZ11" s="24">
        <v>0.6</v>
      </c>
      <c r="DA11" s="24">
        <v>0</v>
      </c>
      <c r="DB11" s="24">
        <v>1</v>
      </c>
      <c r="DC11" s="24"/>
      <c r="DD11" s="8"/>
      <c r="DE11" s="8"/>
      <c r="DF11" s="28">
        <f t="shared" si="12"/>
        <v>55.999999999999993</v>
      </c>
      <c r="DG11" s="64">
        <v>118459032958</v>
      </c>
      <c r="DH11" s="24" t="s">
        <v>14</v>
      </c>
      <c r="DI11" s="24">
        <v>0.5</v>
      </c>
      <c r="DJ11" s="24">
        <v>1</v>
      </c>
      <c r="DK11" s="24">
        <v>1</v>
      </c>
      <c r="DL11" s="24">
        <v>0</v>
      </c>
      <c r="DM11" s="24">
        <v>0.5</v>
      </c>
      <c r="DN11" s="24">
        <v>1</v>
      </c>
      <c r="DO11" s="24">
        <v>1</v>
      </c>
      <c r="DP11" s="24">
        <v>0.5</v>
      </c>
      <c r="DQ11" s="24">
        <v>0.5</v>
      </c>
      <c r="DR11" s="24">
        <v>0</v>
      </c>
      <c r="DS11" s="24">
        <v>0.2</v>
      </c>
      <c r="DT11" s="24">
        <v>0</v>
      </c>
      <c r="DU11" s="24">
        <v>0</v>
      </c>
      <c r="DV11" s="24">
        <v>0.5</v>
      </c>
      <c r="DW11" s="24">
        <v>0.5</v>
      </c>
      <c r="DX11" s="24">
        <v>1</v>
      </c>
      <c r="DY11" s="24">
        <v>0.5</v>
      </c>
      <c r="DZ11" s="24">
        <v>1</v>
      </c>
      <c r="EA11" s="28">
        <f t="shared" si="13"/>
        <v>53.888888888888886</v>
      </c>
      <c r="EB11" s="17">
        <v>114473634196</v>
      </c>
      <c r="EC11" s="74" t="s">
        <v>14</v>
      </c>
      <c r="ED11" s="74">
        <v>0.5</v>
      </c>
      <c r="EE11" s="74">
        <v>0</v>
      </c>
      <c r="EF11" s="74">
        <v>0</v>
      </c>
      <c r="EG11" s="74">
        <v>0</v>
      </c>
      <c r="EH11" s="74">
        <v>0.5</v>
      </c>
      <c r="EI11" s="74">
        <v>1</v>
      </c>
      <c r="EJ11" s="74">
        <v>1</v>
      </c>
      <c r="EK11" s="74"/>
      <c r="EL11" s="74">
        <v>0</v>
      </c>
      <c r="EM11" s="74">
        <v>0.5</v>
      </c>
      <c r="EN11" s="76">
        <v>0.2</v>
      </c>
      <c r="EO11" s="74">
        <v>0</v>
      </c>
      <c r="EP11" s="74">
        <v>1</v>
      </c>
      <c r="EQ11" s="74">
        <v>0</v>
      </c>
      <c r="ER11" s="74">
        <v>1</v>
      </c>
      <c r="ES11" s="74">
        <v>1</v>
      </c>
      <c r="ET11" s="74">
        <v>1</v>
      </c>
      <c r="EU11" s="74">
        <v>1</v>
      </c>
      <c r="EV11" s="28">
        <f t="shared" si="14"/>
        <v>51.17647058823529</v>
      </c>
      <c r="EW11"/>
      <c r="EX11" s="17">
        <v>118510821078</v>
      </c>
      <c r="EY11" s="24" t="s">
        <v>14</v>
      </c>
      <c r="EZ11" s="8">
        <v>1</v>
      </c>
      <c r="FA11" s="8">
        <v>0</v>
      </c>
      <c r="FB11" s="8">
        <v>0</v>
      </c>
      <c r="FC11" s="8">
        <v>1</v>
      </c>
      <c r="FD11" s="8">
        <v>1</v>
      </c>
      <c r="FE11" s="8">
        <v>1</v>
      </c>
      <c r="FF11" s="28">
        <f t="shared" si="15"/>
        <v>66.666666666666657</v>
      </c>
      <c r="FG11" s="17">
        <v>114503540794</v>
      </c>
      <c r="FH11" s="8" t="s">
        <v>14</v>
      </c>
      <c r="FI11" s="8">
        <v>1</v>
      </c>
      <c r="FJ11" s="8">
        <v>1</v>
      </c>
      <c r="FK11" s="8">
        <v>1</v>
      </c>
      <c r="FL11" s="8">
        <v>1</v>
      </c>
      <c r="FM11" s="8">
        <v>1</v>
      </c>
      <c r="FN11" s="28">
        <f t="shared" si="16"/>
        <v>100</v>
      </c>
      <c r="FO11"/>
      <c r="FP11"/>
      <c r="FQ11"/>
      <c r="FR11"/>
      <c r="FS11"/>
      <c r="FT11"/>
      <c r="FU11"/>
      <c r="FV11"/>
      <c r="FW11"/>
      <c r="FX11"/>
      <c r="FY11"/>
      <c r="FZ11"/>
      <c r="GA11"/>
      <c r="GB11"/>
      <c r="GC11"/>
      <c r="GD11"/>
      <c r="GE11"/>
      <c r="GF11" s="17">
        <v>114482367886</v>
      </c>
      <c r="GG11" s="24" t="s">
        <v>14</v>
      </c>
      <c r="GH11" s="105">
        <v>0</v>
      </c>
      <c r="GI11" s="106">
        <v>1</v>
      </c>
      <c r="GJ11" s="106">
        <v>0</v>
      </c>
      <c r="GK11" s="106">
        <v>1</v>
      </c>
      <c r="GL11" s="106">
        <v>0</v>
      </c>
      <c r="GM11" s="106">
        <v>1</v>
      </c>
      <c r="GN11" s="28">
        <f t="shared" si="19"/>
        <v>50</v>
      </c>
      <c r="GO11" s="17">
        <v>118499260361</v>
      </c>
      <c r="GP11" s="8" t="s">
        <v>15</v>
      </c>
      <c r="GQ11" s="8">
        <v>0</v>
      </c>
      <c r="GR11" s="8">
        <v>1</v>
      </c>
      <c r="GS11" s="8">
        <v>0</v>
      </c>
      <c r="GT11" s="8">
        <v>1</v>
      </c>
      <c r="GU11" s="8">
        <v>1</v>
      </c>
      <c r="GV11" s="28">
        <f t="shared" si="20"/>
        <v>60</v>
      </c>
      <c r="GW11" s="86">
        <v>118498766339</v>
      </c>
      <c r="GX11" s="74" t="s">
        <v>267</v>
      </c>
      <c r="GY11" s="74">
        <v>0</v>
      </c>
      <c r="GZ11" s="74">
        <v>0</v>
      </c>
      <c r="HA11" s="74">
        <v>0</v>
      </c>
      <c r="HB11" s="74">
        <v>1</v>
      </c>
      <c r="HC11" s="74">
        <v>0</v>
      </c>
      <c r="HD11" s="28">
        <f t="shared" si="21"/>
        <v>20</v>
      </c>
      <c r="HE11"/>
      <c r="HF11" s="102">
        <v>118510821078</v>
      </c>
      <c r="HG11" s="110" t="s">
        <v>14</v>
      </c>
      <c r="HH11" s="8">
        <v>0.5</v>
      </c>
      <c r="HI11" s="8">
        <v>0.5</v>
      </c>
      <c r="HJ11" s="8">
        <v>0.5</v>
      </c>
      <c r="HK11" s="8">
        <v>1</v>
      </c>
      <c r="HL11" s="105">
        <v>1</v>
      </c>
      <c r="HM11" s="105">
        <v>1</v>
      </c>
      <c r="HN11" s="106">
        <v>1</v>
      </c>
      <c r="HO11" s="28">
        <f t="shared" si="22"/>
        <v>78.571428571428569</v>
      </c>
      <c r="HP11" s="17">
        <v>114503540794</v>
      </c>
      <c r="HQ11" s="8" t="s">
        <v>14</v>
      </c>
      <c r="HR11" s="8">
        <v>1</v>
      </c>
      <c r="HS11" s="8">
        <v>1</v>
      </c>
      <c r="HT11" s="28">
        <f t="shared" si="23"/>
        <v>100</v>
      </c>
      <c r="HU11"/>
      <c r="HV11"/>
      <c r="HW11"/>
      <c r="HX11"/>
      <c r="HY11"/>
      <c r="HZ11"/>
      <c r="IA11"/>
      <c r="IB11"/>
      <c r="IC11"/>
      <c r="ID11"/>
      <c r="IE11"/>
      <c r="IF11"/>
      <c r="IG11"/>
      <c r="IH11"/>
      <c r="II11"/>
      <c r="IJ11" s="17">
        <v>114482367886</v>
      </c>
      <c r="IK11" s="24" t="s">
        <v>14</v>
      </c>
      <c r="IL11" s="8">
        <v>0.5</v>
      </c>
      <c r="IM11" s="8">
        <v>0.5</v>
      </c>
      <c r="IN11" s="8">
        <v>0.5</v>
      </c>
      <c r="IO11" s="8">
        <v>1</v>
      </c>
      <c r="IP11" s="8">
        <v>0</v>
      </c>
      <c r="IQ11" s="8">
        <v>1</v>
      </c>
      <c r="IR11" s="8">
        <v>1</v>
      </c>
      <c r="IS11" s="28">
        <f t="shared" si="26"/>
        <v>64.285714285714292</v>
      </c>
      <c r="IT11" s="17">
        <v>118499260361</v>
      </c>
      <c r="IU11" s="8" t="s">
        <v>15</v>
      </c>
      <c r="IV11" s="8">
        <v>0.5</v>
      </c>
      <c r="IW11" s="8">
        <v>0</v>
      </c>
      <c r="IX11" s="28">
        <f t="shared" si="27"/>
        <v>25</v>
      </c>
      <c r="IY11" s="86">
        <v>118498766339</v>
      </c>
      <c r="IZ11" s="74" t="s">
        <v>267</v>
      </c>
      <c r="JA11" s="8">
        <v>0.5</v>
      </c>
      <c r="JB11" s="8">
        <v>0</v>
      </c>
      <c r="JC11" s="8">
        <v>0</v>
      </c>
      <c r="JD11" s="8">
        <v>1</v>
      </c>
      <c r="JE11" s="8">
        <v>0</v>
      </c>
      <c r="JF11" s="28">
        <f t="shared" si="28"/>
        <v>30</v>
      </c>
      <c r="JG11"/>
      <c r="JH11" s="17">
        <v>118497885728</v>
      </c>
      <c r="JI11" s="8" t="s">
        <v>10</v>
      </c>
      <c r="JJ11" s="27"/>
      <c r="JK11" s="28"/>
      <c r="JL11" s="17">
        <v>114443190522</v>
      </c>
      <c r="JM11" s="17" t="s">
        <v>10</v>
      </c>
      <c r="JN11" s="27">
        <v>1</v>
      </c>
      <c r="JO11" s="28">
        <f t="shared" si="30"/>
        <v>100</v>
      </c>
      <c r="JP11" s="17">
        <v>118510821078</v>
      </c>
      <c r="JQ11" s="24" t="s">
        <v>14</v>
      </c>
      <c r="JR11" s="8">
        <v>1</v>
      </c>
      <c r="JS11" s="8">
        <v>1</v>
      </c>
      <c r="JT11" s="8">
        <v>1</v>
      </c>
      <c r="JU11" s="8">
        <v>1</v>
      </c>
      <c r="JV11" s="8">
        <v>1</v>
      </c>
      <c r="JW11" s="8">
        <v>0.5</v>
      </c>
      <c r="JX11" s="8">
        <v>1</v>
      </c>
      <c r="JY11" s="8">
        <v>1</v>
      </c>
      <c r="JZ11" s="8">
        <v>0.5</v>
      </c>
      <c r="KA11" s="8">
        <v>1</v>
      </c>
      <c r="KB11" s="8">
        <v>1</v>
      </c>
      <c r="KC11" s="8">
        <v>0</v>
      </c>
      <c r="KD11" s="8">
        <v>1</v>
      </c>
      <c r="KE11" s="8">
        <v>1</v>
      </c>
      <c r="KF11" s="8">
        <v>0</v>
      </c>
      <c r="KG11" s="8">
        <v>1</v>
      </c>
      <c r="KH11" s="8">
        <v>1</v>
      </c>
      <c r="KI11" s="8">
        <v>1</v>
      </c>
      <c r="KJ11" s="8">
        <v>1</v>
      </c>
      <c r="KK11" s="8">
        <v>1</v>
      </c>
      <c r="KL11" s="8">
        <v>1</v>
      </c>
      <c r="KM11" s="8">
        <v>1</v>
      </c>
      <c r="KN11" s="8">
        <v>1</v>
      </c>
      <c r="KO11" s="8">
        <v>1</v>
      </c>
      <c r="KP11" s="25">
        <v>1</v>
      </c>
      <c r="KQ11" s="8">
        <v>1</v>
      </c>
      <c r="KR11" s="28">
        <f t="shared" si="31"/>
        <v>88.461538461538453</v>
      </c>
      <c r="KS11" s="17">
        <v>114503540794</v>
      </c>
      <c r="KT11" s="8" t="s">
        <v>14</v>
      </c>
      <c r="KU11" s="8">
        <v>1</v>
      </c>
      <c r="KV11" s="8">
        <v>0.5</v>
      </c>
      <c r="KW11" s="8">
        <v>1</v>
      </c>
      <c r="KX11" s="8">
        <v>1</v>
      </c>
      <c r="KY11" s="8">
        <v>1</v>
      </c>
      <c r="KZ11" s="8">
        <v>1</v>
      </c>
      <c r="LA11" s="8">
        <v>1</v>
      </c>
      <c r="LB11" s="8">
        <v>1</v>
      </c>
      <c r="LC11" s="8">
        <v>1</v>
      </c>
      <c r="LD11" s="8">
        <v>1</v>
      </c>
      <c r="LE11" s="8">
        <v>1</v>
      </c>
      <c r="LF11" s="8">
        <v>1</v>
      </c>
      <c r="LG11" s="8">
        <v>1</v>
      </c>
      <c r="LH11" s="8">
        <v>1</v>
      </c>
      <c r="LI11" s="8">
        <v>1</v>
      </c>
      <c r="LJ11" s="8">
        <v>1</v>
      </c>
      <c r="LK11" s="8">
        <v>1</v>
      </c>
      <c r="LL11" s="8">
        <v>1</v>
      </c>
      <c r="LM11" s="8">
        <v>1</v>
      </c>
      <c r="LN11" s="8">
        <v>1</v>
      </c>
      <c r="LO11" s="8">
        <v>1</v>
      </c>
      <c r="LP11" s="8">
        <v>1</v>
      </c>
      <c r="LQ11" s="8">
        <v>1</v>
      </c>
      <c r="LR11" s="8">
        <v>1</v>
      </c>
      <c r="LS11" s="8">
        <v>0</v>
      </c>
      <c r="LT11" s="28">
        <f t="shared" si="32"/>
        <v>94</v>
      </c>
      <c r="LU11" s="64">
        <v>118459032958</v>
      </c>
      <c r="LV11" s="24" t="s">
        <v>14</v>
      </c>
      <c r="LW11" s="24">
        <v>0</v>
      </c>
      <c r="LX11" s="28">
        <f t="shared" si="33"/>
        <v>0</v>
      </c>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s="17">
        <v>114459683759</v>
      </c>
      <c r="OE11" s="74" t="s">
        <v>10</v>
      </c>
      <c r="OF11" s="74">
        <v>0</v>
      </c>
      <c r="OG11" s="28">
        <f t="shared" si="36"/>
        <v>0</v>
      </c>
      <c r="OH11" s="17">
        <v>114482367886</v>
      </c>
      <c r="OI11" s="24" t="s">
        <v>14</v>
      </c>
      <c r="OJ11" s="8">
        <v>0.5</v>
      </c>
      <c r="OK11" s="8">
        <v>0</v>
      </c>
      <c r="OL11" s="8">
        <v>0</v>
      </c>
      <c r="OM11" s="8">
        <v>1</v>
      </c>
      <c r="ON11" s="8">
        <v>1</v>
      </c>
      <c r="OO11" s="8">
        <v>1</v>
      </c>
      <c r="OP11" s="8">
        <v>1</v>
      </c>
      <c r="OQ11" s="8">
        <v>0</v>
      </c>
      <c r="OR11" s="8">
        <v>1</v>
      </c>
      <c r="OS11" s="8">
        <v>0</v>
      </c>
      <c r="OT11" s="8">
        <v>1</v>
      </c>
      <c r="OU11" s="8">
        <v>0</v>
      </c>
      <c r="OV11" s="8">
        <v>1</v>
      </c>
      <c r="OW11" s="8">
        <v>1</v>
      </c>
      <c r="OX11" s="8">
        <v>0.5</v>
      </c>
      <c r="OY11" s="8">
        <v>1</v>
      </c>
      <c r="OZ11" s="8">
        <v>0.5</v>
      </c>
      <c r="PA11" s="8">
        <v>0</v>
      </c>
      <c r="PB11" s="8">
        <v>0</v>
      </c>
      <c r="PC11" s="8">
        <v>0.5</v>
      </c>
      <c r="PD11" s="8">
        <v>1</v>
      </c>
      <c r="PE11" s="8">
        <v>1</v>
      </c>
      <c r="PF11" s="8">
        <v>1</v>
      </c>
      <c r="PG11" s="8">
        <v>1</v>
      </c>
      <c r="PH11" s="25">
        <v>1</v>
      </c>
      <c r="PI11" s="8">
        <v>0</v>
      </c>
      <c r="PJ11" s="28">
        <f t="shared" si="37"/>
        <v>61.53846153846154</v>
      </c>
      <c r="PK11" s="17">
        <v>118499260361</v>
      </c>
      <c r="PL11" s="8" t="s">
        <v>15</v>
      </c>
      <c r="PM11" s="8">
        <v>0.5</v>
      </c>
      <c r="PN11" s="8">
        <v>0.5</v>
      </c>
      <c r="PO11" s="8">
        <v>0</v>
      </c>
      <c r="PP11" s="8">
        <v>0</v>
      </c>
      <c r="PQ11" s="8">
        <v>0</v>
      </c>
      <c r="PR11" s="8">
        <v>1</v>
      </c>
      <c r="PS11" s="8">
        <v>1</v>
      </c>
      <c r="PT11" s="8">
        <v>0</v>
      </c>
      <c r="PU11" s="8">
        <v>0.5</v>
      </c>
      <c r="PV11" s="8">
        <v>0</v>
      </c>
      <c r="PW11" s="8">
        <v>1</v>
      </c>
      <c r="PX11" s="8">
        <v>1</v>
      </c>
      <c r="PY11" s="8">
        <v>0</v>
      </c>
      <c r="PZ11" s="8">
        <v>1</v>
      </c>
      <c r="QA11" s="8">
        <v>1</v>
      </c>
      <c r="QB11" s="8">
        <v>1</v>
      </c>
      <c r="QC11" s="8">
        <v>1</v>
      </c>
      <c r="QD11" s="8">
        <v>0.5</v>
      </c>
      <c r="QE11" s="8">
        <v>1</v>
      </c>
      <c r="QF11" s="8">
        <v>1</v>
      </c>
      <c r="QG11" s="8">
        <v>0.5</v>
      </c>
      <c r="QH11" s="8">
        <v>1</v>
      </c>
      <c r="QI11" s="8">
        <v>1</v>
      </c>
      <c r="QJ11" s="8">
        <v>1</v>
      </c>
      <c r="QK11" s="8">
        <v>0.5</v>
      </c>
      <c r="QL11" s="28">
        <f t="shared" si="38"/>
        <v>64</v>
      </c>
      <c r="QM11" s="86">
        <v>118498766339</v>
      </c>
      <c r="QN11" s="74" t="s">
        <v>267</v>
      </c>
      <c r="QO11" s="8">
        <v>1</v>
      </c>
      <c r="QP11" s="8">
        <v>0.5</v>
      </c>
      <c r="QQ11" s="70">
        <v>0</v>
      </c>
      <c r="QR11" s="74">
        <v>0</v>
      </c>
      <c r="QS11" s="74">
        <v>0</v>
      </c>
      <c r="QT11" s="74">
        <v>1</v>
      </c>
      <c r="QU11" s="74">
        <v>0</v>
      </c>
      <c r="QV11" s="74">
        <v>0.3</v>
      </c>
      <c r="QW11" s="74">
        <v>0</v>
      </c>
      <c r="QX11" s="74">
        <v>1</v>
      </c>
      <c r="QY11" s="74">
        <v>0.5</v>
      </c>
      <c r="QZ11" s="8">
        <v>0.5</v>
      </c>
      <c r="RA11" s="8">
        <v>0.5</v>
      </c>
      <c r="RB11" s="8">
        <v>0.5</v>
      </c>
      <c r="RC11" s="8">
        <v>0.5</v>
      </c>
      <c r="RD11" s="8">
        <v>0.5</v>
      </c>
      <c r="RE11" s="8">
        <v>0.5</v>
      </c>
      <c r="RF11" s="8">
        <v>0.5</v>
      </c>
      <c r="RG11" s="8">
        <v>1</v>
      </c>
      <c r="RH11" s="8">
        <v>0.5</v>
      </c>
      <c r="RI11" s="8">
        <v>1</v>
      </c>
      <c r="RJ11" s="8">
        <v>0.5</v>
      </c>
      <c r="RK11" s="8">
        <v>1</v>
      </c>
      <c r="RL11" s="28">
        <f t="shared" si="39"/>
        <v>51.304347826086961</v>
      </c>
      <c r="RM11"/>
      <c r="RN11" s="17">
        <v>118510821078</v>
      </c>
      <c r="RO11" s="24" t="s">
        <v>14</v>
      </c>
      <c r="RP11" s="8">
        <v>1</v>
      </c>
      <c r="RQ11" s="8">
        <v>1</v>
      </c>
      <c r="RR11" s="28">
        <f t="shared" si="40"/>
        <v>100</v>
      </c>
      <c r="RS11" s="17">
        <v>114503540794</v>
      </c>
      <c r="RT11" s="8" t="s">
        <v>14</v>
      </c>
      <c r="RU11" s="8">
        <v>1</v>
      </c>
      <c r="RV11" s="28">
        <f t="shared" si="41"/>
        <v>100</v>
      </c>
      <c r="RW11"/>
      <c r="RX11"/>
      <c r="RY11"/>
      <c r="RZ11"/>
      <c r="SA11"/>
      <c r="SB11"/>
      <c r="SC11"/>
      <c r="SD11"/>
      <c r="SE11"/>
      <c r="SF11" s="17">
        <v>114482367886</v>
      </c>
      <c r="SG11" s="24" t="s">
        <v>14</v>
      </c>
      <c r="SH11" s="8">
        <v>1</v>
      </c>
      <c r="SI11" s="8">
        <v>1</v>
      </c>
      <c r="SJ11" s="28">
        <f t="shared" si="44"/>
        <v>100</v>
      </c>
      <c r="SK11" s="17">
        <v>118499260361</v>
      </c>
      <c r="SL11" s="8" t="s">
        <v>15</v>
      </c>
      <c r="SM11" s="8">
        <v>1</v>
      </c>
      <c r="SN11" s="28">
        <f t="shared" si="45"/>
        <v>100</v>
      </c>
      <c r="SO11" s="86">
        <v>118498766339</v>
      </c>
      <c r="SP11" s="74" t="s">
        <v>267</v>
      </c>
      <c r="SQ11" s="8">
        <v>0</v>
      </c>
      <c r="SR11" s="28">
        <f t="shared" si="46"/>
        <v>0</v>
      </c>
    </row>
    <row r="12" spans="1:512" x14ac:dyDescent="0.2">
      <c r="A12" s="17">
        <v>118497153519</v>
      </c>
      <c r="B12" s="8" t="s">
        <v>10</v>
      </c>
      <c r="C12" s="8">
        <v>0</v>
      </c>
      <c r="D12" s="8">
        <v>1</v>
      </c>
      <c r="E12" s="8">
        <v>0</v>
      </c>
      <c r="F12" s="98">
        <v>1</v>
      </c>
      <c r="G12" s="28">
        <f t="shared" si="1"/>
        <v>50</v>
      </c>
      <c r="H12" s="17">
        <v>114443172569</v>
      </c>
      <c r="I12" s="17" t="s">
        <v>10</v>
      </c>
      <c r="J12" s="8">
        <v>0</v>
      </c>
      <c r="K12" s="8">
        <v>1</v>
      </c>
      <c r="L12" s="25">
        <v>1</v>
      </c>
      <c r="M12" s="24">
        <v>1</v>
      </c>
      <c r="N12" s="28">
        <f t="shared" si="2"/>
        <v>75</v>
      </c>
      <c r="O12" s="17">
        <v>118477968295</v>
      </c>
      <c r="P12" s="24" t="s">
        <v>11</v>
      </c>
      <c r="Q12" s="8">
        <v>1</v>
      </c>
      <c r="R12" s="8">
        <v>1</v>
      </c>
      <c r="S12" s="8">
        <v>0</v>
      </c>
      <c r="T12" s="8">
        <v>1</v>
      </c>
      <c r="U12" s="8">
        <v>1</v>
      </c>
      <c r="V12" s="8">
        <v>1</v>
      </c>
      <c r="W12" s="28">
        <f t="shared" si="3"/>
        <v>83.333333333333343</v>
      </c>
      <c r="X12" s="17">
        <v>114503529028</v>
      </c>
      <c r="Y12" s="8" t="s">
        <v>14</v>
      </c>
      <c r="Z12" s="8">
        <v>1</v>
      </c>
      <c r="AA12" s="8">
        <v>0</v>
      </c>
      <c r="AB12" s="8">
        <v>1</v>
      </c>
      <c r="AC12" s="28">
        <f t="shared" si="4"/>
        <v>66.666666666666657</v>
      </c>
      <c r="AD12" s="64">
        <v>118458955766</v>
      </c>
      <c r="AE12" s="24" t="s">
        <v>14</v>
      </c>
      <c r="AF12" s="24">
        <v>0</v>
      </c>
      <c r="AG12" s="24">
        <v>1</v>
      </c>
      <c r="AH12" s="24">
        <v>1</v>
      </c>
      <c r="AI12" s="28">
        <f t="shared" si="5"/>
        <v>66.666666666666657</v>
      </c>
      <c r="AJ12"/>
      <c r="AK12"/>
      <c r="AL12"/>
      <c r="AM12"/>
      <c r="AN12"/>
      <c r="AO12"/>
      <c r="AP12"/>
      <c r="AQ12"/>
      <c r="AR12"/>
      <c r="AS12"/>
      <c r="AT12"/>
      <c r="AU12"/>
      <c r="AV12"/>
      <c r="AW12"/>
      <c r="AX12"/>
      <c r="AY12" s="102">
        <v>114444141094</v>
      </c>
      <c r="AZ12" s="103" t="s">
        <v>267</v>
      </c>
      <c r="BA12" s="74">
        <v>0</v>
      </c>
      <c r="BB12" s="74">
        <v>1</v>
      </c>
      <c r="BC12" s="74">
        <v>0</v>
      </c>
      <c r="BD12" s="28">
        <f t="shared" si="8"/>
        <v>33.333333333333329</v>
      </c>
      <c r="BE12" s="17">
        <v>114482360539</v>
      </c>
      <c r="BF12" s="24" t="s">
        <v>14</v>
      </c>
      <c r="BG12" s="8">
        <v>1</v>
      </c>
      <c r="BH12" s="8">
        <v>0</v>
      </c>
      <c r="BI12" s="105">
        <v>0</v>
      </c>
      <c r="BJ12" s="106">
        <v>0.5</v>
      </c>
      <c r="BK12" s="106">
        <v>0</v>
      </c>
      <c r="BL12" s="106">
        <v>1</v>
      </c>
      <c r="BM12" s="28">
        <f t="shared" si="0"/>
        <v>41.666666666666671</v>
      </c>
      <c r="BN12"/>
      <c r="BO12"/>
      <c r="BP12"/>
      <c r="BQ12"/>
      <c r="BR12"/>
      <c r="BS12"/>
      <c r="BT12" s="86">
        <v>118508974649</v>
      </c>
      <c r="BU12" s="74" t="s">
        <v>14</v>
      </c>
      <c r="BV12" s="8">
        <v>1</v>
      </c>
      <c r="BW12" s="28">
        <f t="shared" si="10"/>
        <v>100</v>
      </c>
      <c r="BX12"/>
      <c r="BY12" s="17">
        <v>118497153519</v>
      </c>
      <c r="BZ12" s="8" t="s">
        <v>10</v>
      </c>
      <c r="CA12" s="8">
        <v>0</v>
      </c>
      <c r="CB12" s="20">
        <v>1</v>
      </c>
      <c r="CC12" s="22">
        <v>0</v>
      </c>
      <c r="CD12" s="24">
        <v>0.5</v>
      </c>
      <c r="CE12" s="20">
        <v>0.5</v>
      </c>
      <c r="CF12" s="24">
        <v>0.5</v>
      </c>
      <c r="CG12" s="24">
        <v>0</v>
      </c>
      <c r="CH12" s="24">
        <v>0</v>
      </c>
      <c r="CI12" s="24">
        <v>0.6</v>
      </c>
      <c r="CJ12" s="24">
        <v>0</v>
      </c>
      <c r="CK12" s="24">
        <v>0</v>
      </c>
      <c r="CL12" s="24">
        <v>0.5</v>
      </c>
      <c r="CM12" s="8">
        <v>0</v>
      </c>
      <c r="CN12" s="8">
        <v>1</v>
      </c>
      <c r="CO12" s="28">
        <f t="shared" si="11"/>
        <v>32.857142857142854</v>
      </c>
      <c r="CP12" s="17">
        <v>114443172569</v>
      </c>
      <c r="CQ12" s="17" t="s">
        <v>10</v>
      </c>
      <c r="CR12" s="8">
        <v>1</v>
      </c>
      <c r="CS12" s="20">
        <v>0</v>
      </c>
      <c r="CT12" s="22">
        <v>0</v>
      </c>
      <c r="CU12" s="24">
        <v>1</v>
      </c>
      <c r="CV12" s="20">
        <v>0</v>
      </c>
      <c r="CW12" s="24"/>
      <c r="CX12" s="24">
        <v>0.5</v>
      </c>
      <c r="CY12" s="24">
        <v>0</v>
      </c>
      <c r="CZ12" s="24">
        <v>0.8</v>
      </c>
      <c r="DA12" s="24">
        <v>0.5</v>
      </c>
      <c r="DB12" s="24">
        <v>1</v>
      </c>
      <c r="DC12" s="24">
        <v>1</v>
      </c>
      <c r="DD12" s="8">
        <v>0.5</v>
      </c>
      <c r="DE12" s="8">
        <v>0</v>
      </c>
      <c r="DF12" s="28">
        <f t="shared" si="12"/>
        <v>48.46153846153846</v>
      </c>
      <c r="DG12" s="64">
        <v>118458955766</v>
      </c>
      <c r="DH12" s="24" t="s">
        <v>14</v>
      </c>
      <c r="DI12" s="24">
        <v>0</v>
      </c>
      <c r="DJ12" s="24">
        <v>1</v>
      </c>
      <c r="DK12" s="24">
        <v>1</v>
      </c>
      <c r="DL12" s="24">
        <v>1</v>
      </c>
      <c r="DM12" s="24">
        <v>0</v>
      </c>
      <c r="DN12" s="24">
        <v>0</v>
      </c>
      <c r="DO12" s="24">
        <v>1</v>
      </c>
      <c r="DP12" s="24">
        <v>0</v>
      </c>
      <c r="DQ12" s="24">
        <v>0</v>
      </c>
      <c r="DR12" s="24">
        <v>0</v>
      </c>
      <c r="DS12" s="24">
        <v>0.2</v>
      </c>
      <c r="DT12" s="24">
        <v>0</v>
      </c>
      <c r="DU12" s="24">
        <v>0</v>
      </c>
      <c r="DV12" s="24">
        <v>0</v>
      </c>
      <c r="DW12" s="24">
        <v>1</v>
      </c>
      <c r="DX12" s="24">
        <v>1</v>
      </c>
      <c r="DY12" s="24">
        <v>0.5</v>
      </c>
      <c r="DZ12" s="24">
        <v>1</v>
      </c>
      <c r="EA12" s="28">
        <f t="shared" si="13"/>
        <v>42.777777777777779</v>
      </c>
      <c r="EB12" s="17">
        <v>114473633089</v>
      </c>
      <c r="EC12" s="74" t="s">
        <v>14</v>
      </c>
      <c r="ED12" s="74">
        <v>0</v>
      </c>
      <c r="EE12" s="74">
        <v>1</v>
      </c>
      <c r="EF12" s="74">
        <v>1</v>
      </c>
      <c r="EG12" s="74">
        <v>0</v>
      </c>
      <c r="EH12" s="74">
        <v>0</v>
      </c>
      <c r="EI12" s="74">
        <v>1</v>
      </c>
      <c r="EJ12" s="74">
        <v>1</v>
      </c>
      <c r="EK12" s="74">
        <v>0</v>
      </c>
      <c r="EL12" s="74">
        <v>0</v>
      </c>
      <c r="EM12" s="74">
        <v>0</v>
      </c>
      <c r="EN12" s="76">
        <v>0</v>
      </c>
      <c r="EO12" s="74">
        <v>0</v>
      </c>
      <c r="EP12" s="74">
        <v>0</v>
      </c>
      <c r="EQ12" s="74">
        <v>0</v>
      </c>
      <c r="ER12" s="74">
        <v>0.5</v>
      </c>
      <c r="ES12" s="74">
        <v>1</v>
      </c>
      <c r="ET12" s="74"/>
      <c r="EU12" s="74">
        <v>0.5</v>
      </c>
      <c r="EV12" s="28">
        <f t="shared" si="14"/>
        <v>35.294117647058826</v>
      </c>
      <c r="EW12"/>
      <c r="EX12" s="17">
        <v>118510804866</v>
      </c>
      <c r="EY12" s="24" t="s">
        <v>14</v>
      </c>
      <c r="EZ12" s="8">
        <v>1</v>
      </c>
      <c r="FA12" s="8">
        <v>1</v>
      </c>
      <c r="FB12" s="8">
        <v>1</v>
      </c>
      <c r="FC12" s="8">
        <v>1</v>
      </c>
      <c r="FD12" s="8">
        <v>1</v>
      </c>
      <c r="FE12" s="8">
        <v>1</v>
      </c>
      <c r="FF12" s="28">
        <f t="shared" si="15"/>
        <v>100</v>
      </c>
      <c r="FG12" s="17">
        <v>114503529028</v>
      </c>
      <c r="FH12" s="8" t="s">
        <v>14</v>
      </c>
      <c r="FI12" s="8">
        <v>0</v>
      </c>
      <c r="FJ12" s="8">
        <v>1</v>
      </c>
      <c r="FK12" s="8">
        <v>1</v>
      </c>
      <c r="FL12" s="8">
        <v>1</v>
      </c>
      <c r="FM12" s="8">
        <v>1</v>
      </c>
      <c r="FN12" s="28">
        <f t="shared" si="16"/>
        <v>80</v>
      </c>
      <c r="FO12"/>
      <c r="FP12"/>
      <c r="FQ12"/>
      <c r="FR12"/>
      <c r="FS12"/>
      <c r="FT12"/>
      <c r="FU12"/>
      <c r="FV12"/>
      <c r="FW12"/>
      <c r="FX12"/>
      <c r="FY12"/>
      <c r="FZ12"/>
      <c r="GA12"/>
      <c r="GB12"/>
      <c r="GC12"/>
      <c r="GD12"/>
      <c r="GE12"/>
      <c r="GF12" s="17">
        <v>114482360539</v>
      </c>
      <c r="GG12" s="24" t="s">
        <v>14</v>
      </c>
      <c r="GH12" s="105">
        <v>0</v>
      </c>
      <c r="GI12" s="106">
        <v>1</v>
      </c>
      <c r="GJ12" s="106">
        <v>0</v>
      </c>
      <c r="GK12" s="106">
        <v>1</v>
      </c>
      <c r="GL12" s="106">
        <v>1</v>
      </c>
      <c r="GM12" s="106">
        <v>1</v>
      </c>
      <c r="GN12" s="28">
        <f t="shared" si="19"/>
        <v>66.666666666666657</v>
      </c>
      <c r="GO12"/>
      <c r="GP12"/>
      <c r="GQ12"/>
      <c r="GR12"/>
      <c r="GS12"/>
      <c r="GT12"/>
      <c r="GU12"/>
      <c r="GV12"/>
      <c r="GW12" s="86">
        <v>118508974649</v>
      </c>
      <c r="GX12" s="74" t="s">
        <v>14</v>
      </c>
      <c r="GY12" s="74">
        <v>1</v>
      </c>
      <c r="GZ12" s="74">
        <v>1</v>
      </c>
      <c r="HA12" s="74">
        <v>1</v>
      </c>
      <c r="HB12" s="74">
        <v>1</v>
      </c>
      <c r="HC12" s="74">
        <v>0</v>
      </c>
      <c r="HD12" s="28">
        <f t="shared" si="21"/>
        <v>80</v>
      </c>
      <c r="HE12"/>
      <c r="HF12" s="102">
        <v>118510804866</v>
      </c>
      <c r="HG12" s="110" t="s">
        <v>14</v>
      </c>
      <c r="HH12" s="8">
        <v>0.5</v>
      </c>
      <c r="HI12" s="8">
        <v>0.5</v>
      </c>
      <c r="HJ12" s="8">
        <v>0.5</v>
      </c>
      <c r="HK12" s="8">
        <v>1</v>
      </c>
      <c r="HL12" s="105">
        <v>1</v>
      </c>
      <c r="HM12" s="105">
        <v>1</v>
      </c>
      <c r="HN12" s="106">
        <v>1</v>
      </c>
      <c r="HO12" s="28">
        <f t="shared" si="22"/>
        <v>78.571428571428569</v>
      </c>
      <c r="HP12" s="17">
        <v>114503529028</v>
      </c>
      <c r="HQ12" s="8" t="s">
        <v>14</v>
      </c>
      <c r="HR12" s="8">
        <v>1</v>
      </c>
      <c r="HS12" s="8">
        <v>0.5</v>
      </c>
      <c r="HT12" s="28">
        <f t="shared" si="23"/>
        <v>75</v>
      </c>
      <c r="HU12"/>
      <c r="HV12"/>
      <c r="HW12"/>
      <c r="HX12"/>
      <c r="HY12"/>
      <c r="HZ12"/>
      <c r="IA12"/>
      <c r="IB12"/>
      <c r="IC12"/>
      <c r="ID12"/>
      <c r="IE12"/>
      <c r="IF12"/>
      <c r="IG12"/>
      <c r="IH12"/>
      <c r="II12"/>
      <c r="IJ12" s="17">
        <v>114482360539</v>
      </c>
      <c r="IK12" s="24" t="s">
        <v>14</v>
      </c>
      <c r="IL12" s="8">
        <v>0.5</v>
      </c>
      <c r="IM12" s="8">
        <v>0.5</v>
      </c>
      <c r="IN12" s="8">
        <v>0.5</v>
      </c>
      <c r="IO12" s="8">
        <v>1</v>
      </c>
      <c r="IP12" s="8">
        <v>1</v>
      </c>
      <c r="IQ12" s="8">
        <v>1</v>
      </c>
      <c r="IR12" s="8">
        <v>1</v>
      </c>
      <c r="IS12" s="28">
        <f t="shared" si="26"/>
        <v>78.571428571428569</v>
      </c>
      <c r="IT12"/>
      <c r="IU12"/>
      <c r="IV12"/>
      <c r="IW12"/>
      <c r="IX12"/>
      <c r="IY12" s="86">
        <v>118508974649</v>
      </c>
      <c r="IZ12" s="74" t="s">
        <v>14</v>
      </c>
      <c r="JA12" s="8">
        <v>1</v>
      </c>
      <c r="JB12" s="8">
        <v>1</v>
      </c>
      <c r="JC12" s="8">
        <v>1</v>
      </c>
      <c r="JD12" s="8">
        <v>1</v>
      </c>
      <c r="JE12" s="8">
        <v>1</v>
      </c>
      <c r="JF12" s="28">
        <f t="shared" si="28"/>
        <v>100</v>
      </c>
      <c r="JG12"/>
      <c r="JH12" s="17">
        <v>118497153519</v>
      </c>
      <c r="JI12" s="8" t="s">
        <v>10</v>
      </c>
      <c r="JJ12" s="27"/>
      <c r="JK12" s="28"/>
      <c r="JL12" s="17">
        <v>114443172569</v>
      </c>
      <c r="JM12" s="17" t="s">
        <v>10</v>
      </c>
      <c r="JN12" s="27">
        <v>1</v>
      </c>
      <c r="JO12" s="28">
        <f t="shared" si="30"/>
        <v>100</v>
      </c>
      <c r="JP12" s="17">
        <v>118510804866</v>
      </c>
      <c r="JQ12" s="24" t="s">
        <v>14</v>
      </c>
      <c r="JR12" s="8">
        <v>1</v>
      </c>
      <c r="JS12" s="8">
        <v>1</v>
      </c>
      <c r="JT12" s="8">
        <v>1</v>
      </c>
      <c r="JU12" s="8">
        <v>1</v>
      </c>
      <c r="JV12" s="8">
        <v>1</v>
      </c>
      <c r="JW12" s="8">
        <v>1</v>
      </c>
      <c r="JX12" s="8">
        <v>1</v>
      </c>
      <c r="JY12" s="8">
        <v>1</v>
      </c>
      <c r="JZ12" s="8">
        <v>1</v>
      </c>
      <c r="KA12" s="8">
        <v>1</v>
      </c>
      <c r="KB12" s="8">
        <v>1</v>
      </c>
      <c r="KC12" s="8">
        <v>1</v>
      </c>
      <c r="KD12" s="8">
        <v>1</v>
      </c>
      <c r="KE12" s="8">
        <v>1</v>
      </c>
      <c r="KF12" s="8">
        <v>0</v>
      </c>
      <c r="KG12" s="8">
        <v>1</v>
      </c>
      <c r="KH12" s="8">
        <v>1</v>
      </c>
      <c r="KI12" s="8">
        <v>1</v>
      </c>
      <c r="KJ12" s="8">
        <v>1</v>
      </c>
      <c r="KK12" s="8">
        <v>1</v>
      </c>
      <c r="KL12" s="8">
        <v>1</v>
      </c>
      <c r="KM12" s="8">
        <v>1</v>
      </c>
      <c r="KN12" s="8">
        <v>1</v>
      </c>
      <c r="KO12" s="8">
        <v>1</v>
      </c>
      <c r="KP12" s="25">
        <v>1</v>
      </c>
      <c r="KQ12" s="8">
        <v>1</v>
      </c>
      <c r="KR12" s="28">
        <f t="shared" si="31"/>
        <v>96.15384615384616</v>
      </c>
      <c r="KS12" s="17">
        <v>114503529028</v>
      </c>
      <c r="KT12" s="8" t="s">
        <v>14</v>
      </c>
      <c r="KU12" s="8">
        <v>1</v>
      </c>
      <c r="KV12" s="8">
        <v>1</v>
      </c>
      <c r="KW12" s="8">
        <v>0</v>
      </c>
      <c r="KX12" s="8">
        <v>0</v>
      </c>
      <c r="KY12" s="8">
        <v>1</v>
      </c>
      <c r="KZ12" s="8">
        <v>1</v>
      </c>
      <c r="LA12" s="8">
        <v>1</v>
      </c>
      <c r="LB12" s="8">
        <v>0</v>
      </c>
      <c r="LC12" s="8">
        <v>0.5</v>
      </c>
      <c r="LD12" s="8">
        <v>0</v>
      </c>
      <c r="LE12" s="8">
        <v>0</v>
      </c>
      <c r="LF12" s="8">
        <v>1</v>
      </c>
      <c r="LG12" s="8">
        <v>0.5</v>
      </c>
      <c r="LH12" s="8">
        <v>0</v>
      </c>
      <c r="LI12" s="8">
        <v>1</v>
      </c>
      <c r="LJ12" s="8">
        <v>1</v>
      </c>
      <c r="LK12" s="8">
        <v>1</v>
      </c>
      <c r="LL12" s="8">
        <v>1</v>
      </c>
      <c r="LM12" s="8">
        <v>1</v>
      </c>
      <c r="LN12" s="8">
        <v>1</v>
      </c>
      <c r="LO12" s="8">
        <v>0.5</v>
      </c>
      <c r="LP12" s="8">
        <v>1</v>
      </c>
      <c r="LQ12" s="8">
        <v>0.5</v>
      </c>
      <c r="LR12" s="8">
        <v>1</v>
      </c>
      <c r="LS12" s="8">
        <v>1</v>
      </c>
      <c r="LT12" s="28">
        <f t="shared" si="32"/>
        <v>68</v>
      </c>
      <c r="LU12" s="64">
        <v>118458955766</v>
      </c>
      <c r="LV12" s="24" t="s">
        <v>14</v>
      </c>
      <c r="LW12" s="24">
        <v>1</v>
      </c>
      <c r="LX12" s="28">
        <f t="shared" si="33"/>
        <v>100</v>
      </c>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s="17">
        <v>114444141094</v>
      </c>
      <c r="OE12" s="74" t="s">
        <v>267</v>
      </c>
      <c r="OF12" s="74">
        <v>1</v>
      </c>
      <c r="OG12" s="28">
        <f t="shared" si="36"/>
        <v>100</v>
      </c>
      <c r="OH12" s="17">
        <v>114482360539</v>
      </c>
      <c r="OI12" s="24" t="s">
        <v>14</v>
      </c>
      <c r="OJ12" s="8">
        <v>1</v>
      </c>
      <c r="OK12" s="8">
        <v>1</v>
      </c>
      <c r="OL12" s="8">
        <v>1</v>
      </c>
      <c r="OM12" s="8">
        <v>1</v>
      </c>
      <c r="ON12" s="8">
        <v>1</v>
      </c>
      <c r="OO12" s="8">
        <v>0</v>
      </c>
      <c r="OP12" s="8">
        <v>1</v>
      </c>
      <c r="OQ12" s="8">
        <v>1</v>
      </c>
      <c r="OR12" s="8">
        <v>1</v>
      </c>
      <c r="OS12" s="8">
        <v>1</v>
      </c>
      <c r="OT12" s="8">
        <v>1</v>
      </c>
      <c r="OU12" s="8">
        <v>1</v>
      </c>
      <c r="OV12" s="8">
        <v>1</v>
      </c>
      <c r="OW12" s="8">
        <v>1</v>
      </c>
      <c r="OX12" s="8">
        <v>1</v>
      </c>
      <c r="OY12" s="8">
        <v>1</v>
      </c>
      <c r="OZ12" s="8">
        <v>1</v>
      </c>
      <c r="PA12" s="8">
        <v>1</v>
      </c>
      <c r="PB12" s="8">
        <v>1</v>
      </c>
      <c r="PC12" s="8">
        <v>1</v>
      </c>
      <c r="PD12" s="8">
        <v>1</v>
      </c>
      <c r="PE12" s="8">
        <v>1</v>
      </c>
      <c r="PF12" s="8">
        <v>1</v>
      </c>
      <c r="PG12" s="8">
        <v>1</v>
      </c>
      <c r="PH12" s="25">
        <v>1</v>
      </c>
      <c r="PI12" s="8">
        <v>0</v>
      </c>
      <c r="PJ12" s="28">
        <f t="shared" si="37"/>
        <v>92.307692307692307</v>
      </c>
      <c r="PK12"/>
      <c r="PL12"/>
      <c r="PM12"/>
      <c r="PN12"/>
      <c r="PO12"/>
      <c r="PP12"/>
      <c r="PQ12"/>
      <c r="PR12"/>
      <c r="PS12"/>
      <c r="PT12"/>
      <c r="PU12"/>
      <c r="PV12"/>
      <c r="PW12"/>
      <c r="PX12"/>
      <c r="PY12"/>
      <c r="PZ12"/>
      <c r="QA12"/>
      <c r="QB12"/>
      <c r="QC12"/>
      <c r="QD12"/>
      <c r="QE12"/>
      <c r="QF12"/>
      <c r="QG12"/>
      <c r="QH12"/>
      <c r="QI12"/>
      <c r="QJ12"/>
      <c r="QK12"/>
      <c r="QL12"/>
      <c r="QM12" s="86">
        <v>118508974649</v>
      </c>
      <c r="QN12" s="74" t="s">
        <v>14</v>
      </c>
      <c r="QO12" s="8">
        <v>1</v>
      </c>
      <c r="QP12" s="8">
        <v>1</v>
      </c>
      <c r="QQ12" s="70">
        <v>1</v>
      </c>
      <c r="QR12" s="74">
        <v>1</v>
      </c>
      <c r="QS12" s="74">
        <v>1</v>
      </c>
      <c r="QT12" s="74">
        <v>1</v>
      </c>
      <c r="QU12" s="74">
        <v>1</v>
      </c>
      <c r="QV12" s="74">
        <v>0.6</v>
      </c>
      <c r="QW12" s="74">
        <v>0</v>
      </c>
      <c r="QX12" s="74">
        <v>1</v>
      </c>
      <c r="QY12" s="74">
        <v>0</v>
      </c>
      <c r="QZ12" s="8">
        <v>1</v>
      </c>
      <c r="RA12" s="8">
        <v>1</v>
      </c>
      <c r="RB12" s="8">
        <v>1</v>
      </c>
      <c r="RC12" s="8">
        <v>1</v>
      </c>
      <c r="RD12" s="8">
        <v>1</v>
      </c>
      <c r="RE12" s="8">
        <v>1</v>
      </c>
      <c r="RF12" s="8">
        <v>1</v>
      </c>
      <c r="RG12" s="8">
        <v>1</v>
      </c>
      <c r="RH12" s="8">
        <v>1</v>
      </c>
      <c r="RI12" s="8">
        <v>1</v>
      </c>
      <c r="RJ12" s="8">
        <v>1</v>
      </c>
      <c r="RK12" s="8">
        <v>1</v>
      </c>
      <c r="RL12" s="28">
        <f t="shared" si="39"/>
        <v>89.565217391304358</v>
      </c>
      <c r="RM12"/>
      <c r="RN12" s="17">
        <v>118510804866</v>
      </c>
      <c r="RO12" s="24" t="s">
        <v>14</v>
      </c>
      <c r="RP12" s="8">
        <v>1</v>
      </c>
      <c r="RQ12" s="8">
        <v>1</v>
      </c>
      <c r="RR12" s="28">
        <f t="shared" si="40"/>
        <v>100</v>
      </c>
      <c r="RS12" s="17">
        <v>114503529028</v>
      </c>
      <c r="RT12" s="8" t="s">
        <v>14</v>
      </c>
      <c r="RU12" s="8">
        <v>1</v>
      </c>
      <c r="RV12" s="28">
        <f t="shared" si="41"/>
        <v>100</v>
      </c>
      <c r="RW12"/>
      <c r="RX12"/>
      <c r="RY12"/>
      <c r="RZ12"/>
      <c r="SA12"/>
      <c r="SB12"/>
      <c r="SC12"/>
      <c r="SD12"/>
      <c r="SE12"/>
      <c r="SF12" s="17">
        <v>114482360539</v>
      </c>
      <c r="SG12" s="24" t="s">
        <v>14</v>
      </c>
      <c r="SH12" s="8">
        <v>1</v>
      </c>
      <c r="SI12" s="8">
        <v>1</v>
      </c>
      <c r="SJ12" s="28">
        <f t="shared" si="44"/>
        <v>100</v>
      </c>
      <c r="SK12"/>
      <c r="SL12"/>
      <c r="SM12"/>
      <c r="SN12"/>
      <c r="SO12" s="86">
        <v>118508974649</v>
      </c>
      <c r="SP12" s="74" t="s">
        <v>14</v>
      </c>
      <c r="SQ12" s="8">
        <v>1</v>
      </c>
      <c r="SR12" s="28">
        <f t="shared" si="46"/>
        <v>100</v>
      </c>
    </row>
    <row r="13" spans="1:512" x14ac:dyDescent="0.2">
      <c r="A13" s="17">
        <v>118496857293</v>
      </c>
      <c r="B13" s="8" t="s">
        <v>10</v>
      </c>
      <c r="C13" s="8">
        <v>1</v>
      </c>
      <c r="D13" s="8">
        <v>1</v>
      </c>
      <c r="E13" s="8">
        <v>0</v>
      </c>
      <c r="F13" s="98">
        <v>1</v>
      </c>
      <c r="G13" s="28">
        <f t="shared" si="1"/>
        <v>75</v>
      </c>
      <c r="H13" s="17">
        <v>114443118339</v>
      </c>
      <c r="I13" s="17" t="s">
        <v>10</v>
      </c>
      <c r="J13" s="8">
        <v>1</v>
      </c>
      <c r="K13" s="8">
        <v>1</v>
      </c>
      <c r="L13" s="25">
        <v>0</v>
      </c>
      <c r="M13" s="24">
        <v>1</v>
      </c>
      <c r="N13" s="28">
        <f t="shared" si="2"/>
        <v>75</v>
      </c>
      <c r="O13" s="17">
        <v>118473082503</v>
      </c>
      <c r="P13" s="24" t="s">
        <v>15</v>
      </c>
      <c r="Q13" s="8">
        <v>1</v>
      </c>
      <c r="R13" s="8">
        <v>1</v>
      </c>
      <c r="S13" s="8">
        <v>0</v>
      </c>
      <c r="T13" s="8">
        <v>0.5</v>
      </c>
      <c r="U13" s="8">
        <v>0.5</v>
      </c>
      <c r="V13" s="8">
        <v>1</v>
      </c>
      <c r="W13" s="28">
        <f t="shared" si="3"/>
        <v>66.666666666666657</v>
      </c>
      <c r="X13" s="17">
        <v>114503516046</v>
      </c>
      <c r="Y13" s="8" t="s">
        <v>14</v>
      </c>
      <c r="Z13" s="8">
        <v>1</v>
      </c>
      <c r="AA13" s="8">
        <v>0.5</v>
      </c>
      <c r="AB13" s="8">
        <v>0</v>
      </c>
      <c r="AC13" s="28">
        <f t="shared" si="4"/>
        <v>50</v>
      </c>
      <c r="AD13"/>
      <c r="AE13"/>
      <c r="AF13"/>
      <c r="AG13"/>
      <c r="AH13"/>
      <c r="AI13"/>
      <c r="AJ13"/>
      <c r="AK13"/>
      <c r="AL13"/>
      <c r="AM13"/>
      <c r="AN13"/>
      <c r="AO13"/>
      <c r="AP13"/>
      <c r="AQ13"/>
      <c r="AR13"/>
      <c r="AS13"/>
      <c r="AT13"/>
      <c r="AU13"/>
      <c r="AV13"/>
      <c r="AW13"/>
      <c r="AX13"/>
      <c r="AY13" s="102">
        <v>114442412717</v>
      </c>
      <c r="AZ13" s="103" t="s">
        <v>267</v>
      </c>
      <c r="BA13" s="74">
        <v>0</v>
      </c>
      <c r="BB13" s="74">
        <v>1</v>
      </c>
      <c r="BC13" s="74">
        <v>0</v>
      </c>
      <c r="BD13" s="28">
        <f t="shared" si="8"/>
        <v>33.333333333333329</v>
      </c>
      <c r="BE13" s="17">
        <v>114481981272</v>
      </c>
      <c r="BF13" s="24" t="s">
        <v>14</v>
      </c>
      <c r="BG13" s="8">
        <v>1</v>
      </c>
      <c r="BH13" s="8">
        <v>0</v>
      </c>
      <c r="BI13" s="105">
        <v>0</v>
      </c>
      <c r="BJ13" s="106">
        <v>1</v>
      </c>
      <c r="BK13" s="106">
        <v>0.5</v>
      </c>
      <c r="BL13" s="106">
        <v>1</v>
      </c>
      <c r="BM13" s="28">
        <f t="shared" si="0"/>
        <v>58.333333333333336</v>
      </c>
      <c r="BN13"/>
      <c r="BO13"/>
      <c r="BP13"/>
      <c r="BQ13"/>
      <c r="BR13"/>
      <c r="BS13"/>
      <c r="BT13" s="86">
        <v>118508966824</v>
      </c>
      <c r="BU13" s="74" t="s">
        <v>14</v>
      </c>
      <c r="BV13" s="8">
        <v>1</v>
      </c>
      <c r="BW13" s="28">
        <f t="shared" si="10"/>
        <v>100</v>
      </c>
      <c r="BX13"/>
      <c r="BY13" s="17">
        <v>118496857293</v>
      </c>
      <c r="BZ13" s="8" t="s">
        <v>10</v>
      </c>
      <c r="CA13" s="8">
        <v>1</v>
      </c>
      <c r="CB13" s="20">
        <v>1</v>
      </c>
      <c r="CC13" s="22">
        <v>1</v>
      </c>
      <c r="CD13" s="24">
        <v>0</v>
      </c>
      <c r="CE13" s="20">
        <v>0.5</v>
      </c>
      <c r="CF13" s="24">
        <v>0</v>
      </c>
      <c r="CG13" s="24">
        <v>0</v>
      </c>
      <c r="CH13" s="24">
        <v>0</v>
      </c>
      <c r="CI13" s="24">
        <v>0.6</v>
      </c>
      <c r="CJ13" s="24">
        <v>0</v>
      </c>
      <c r="CK13" s="24">
        <v>0</v>
      </c>
      <c r="CL13" s="24">
        <v>1</v>
      </c>
      <c r="CM13" s="8">
        <v>0</v>
      </c>
      <c r="CN13" s="8">
        <v>1</v>
      </c>
      <c r="CO13" s="28">
        <f t="shared" si="11"/>
        <v>43.571428571428569</v>
      </c>
      <c r="CP13" s="17">
        <v>114443118339</v>
      </c>
      <c r="CQ13" s="17" t="s">
        <v>10</v>
      </c>
      <c r="CR13" s="8">
        <v>0.5</v>
      </c>
      <c r="CS13" s="20">
        <v>0</v>
      </c>
      <c r="CT13" s="22">
        <v>0</v>
      </c>
      <c r="CU13" s="24">
        <v>0.5</v>
      </c>
      <c r="CV13" s="20">
        <v>1</v>
      </c>
      <c r="CW13" s="24">
        <v>0.5</v>
      </c>
      <c r="CX13" s="24">
        <v>0.5</v>
      </c>
      <c r="CY13" s="24">
        <v>0</v>
      </c>
      <c r="CZ13" s="24">
        <v>0.4</v>
      </c>
      <c r="DA13" s="24">
        <v>0</v>
      </c>
      <c r="DB13" s="24">
        <v>0</v>
      </c>
      <c r="DC13" s="24">
        <v>0</v>
      </c>
      <c r="DD13" s="8">
        <v>0</v>
      </c>
      <c r="DE13" s="8">
        <v>0.5</v>
      </c>
      <c r="DF13" s="28">
        <f t="shared" si="12"/>
        <v>27.857142857142858</v>
      </c>
      <c r="DG13"/>
      <c r="DH13"/>
      <c r="DI13"/>
      <c r="DJ13"/>
      <c r="DK13"/>
      <c r="DL13"/>
      <c r="DM13"/>
      <c r="DN13"/>
      <c r="DO13"/>
      <c r="DP13"/>
      <c r="DQ13"/>
      <c r="DR13"/>
      <c r="DS13"/>
      <c r="DT13"/>
      <c r="DU13"/>
      <c r="DV13"/>
      <c r="DW13"/>
      <c r="DX13"/>
      <c r="DY13"/>
      <c r="DZ13"/>
      <c r="EA13"/>
      <c r="EB13" s="17">
        <v>114461811381</v>
      </c>
      <c r="EC13" s="74" t="s">
        <v>10</v>
      </c>
      <c r="ED13" s="74">
        <v>0</v>
      </c>
      <c r="EE13" s="74">
        <v>0</v>
      </c>
      <c r="EF13" s="74">
        <v>1</v>
      </c>
      <c r="EG13" s="74">
        <v>0</v>
      </c>
      <c r="EH13" s="74">
        <v>0.5</v>
      </c>
      <c r="EI13" s="74">
        <v>0</v>
      </c>
      <c r="EJ13" s="74">
        <v>1</v>
      </c>
      <c r="EK13" s="74">
        <v>0.5</v>
      </c>
      <c r="EL13" s="74">
        <v>0</v>
      </c>
      <c r="EM13" s="74">
        <v>0</v>
      </c>
      <c r="EN13" s="76">
        <v>0.4</v>
      </c>
      <c r="EO13" s="74">
        <v>0</v>
      </c>
      <c r="EP13" s="74">
        <v>0</v>
      </c>
      <c r="EQ13" s="74">
        <v>0</v>
      </c>
      <c r="ER13" s="74">
        <v>0</v>
      </c>
      <c r="ES13" s="74">
        <v>0</v>
      </c>
      <c r="ET13" s="74"/>
      <c r="EU13" s="74">
        <v>0.5</v>
      </c>
      <c r="EV13" s="28">
        <f t="shared" si="14"/>
        <v>22.941176470588236</v>
      </c>
      <c r="EW13"/>
      <c r="EX13" s="17">
        <v>118510787562</v>
      </c>
      <c r="EY13" s="24" t="s">
        <v>14</v>
      </c>
      <c r="EZ13" s="8">
        <v>1</v>
      </c>
      <c r="FA13" s="8">
        <v>1</v>
      </c>
      <c r="FB13" s="8">
        <v>0</v>
      </c>
      <c r="FC13" s="8">
        <v>1</v>
      </c>
      <c r="FD13" s="8">
        <v>1</v>
      </c>
      <c r="FE13" s="8">
        <v>1</v>
      </c>
      <c r="FF13" s="28">
        <f t="shared" si="15"/>
        <v>83.333333333333343</v>
      </c>
      <c r="FG13" s="17">
        <v>114503516046</v>
      </c>
      <c r="FH13" s="8" t="s">
        <v>14</v>
      </c>
      <c r="FI13" s="8">
        <v>1</v>
      </c>
      <c r="FJ13" s="8">
        <v>1</v>
      </c>
      <c r="FK13" s="8">
        <v>1</v>
      </c>
      <c r="FL13" s="8">
        <v>1</v>
      </c>
      <c r="FM13" s="8">
        <v>0</v>
      </c>
      <c r="FN13" s="28">
        <f t="shared" si="16"/>
        <v>80</v>
      </c>
      <c r="FO13"/>
      <c r="FP13"/>
      <c r="FQ13"/>
      <c r="FR13"/>
      <c r="FS13"/>
      <c r="FT13"/>
      <c r="FU13"/>
      <c r="FV13"/>
      <c r="FW13"/>
      <c r="FX13"/>
      <c r="FY13"/>
      <c r="FZ13"/>
      <c r="GA13"/>
      <c r="GB13"/>
      <c r="GC13"/>
      <c r="GD13"/>
      <c r="GE13"/>
      <c r="GF13" s="17">
        <v>114481981272</v>
      </c>
      <c r="GG13" s="24" t="s">
        <v>14</v>
      </c>
      <c r="GH13" s="105">
        <v>0</v>
      </c>
      <c r="GI13" s="106">
        <v>0</v>
      </c>
      <c r="GJ13" s="106">
        <v>0</v>
      </c>
      <c r="GK13" s="106">
        <v>0</v>
      </c>
      <c r="GL13" s="106">
        <v>0</v>
      </c>
      <c r="GM13" s="106">
        <v>1</v>
      </c>
      <c r="GN13" s="28">
        <f t="shared" si="19"/>
        <v>16.666666666666664</v>
      </c>
      <c r="GO13"/>
      <c r="GP13"/>
      <c r="GQ13"/>
      <c r="GR13"/>
      <c r="GS13"/>
      <c r="GT13"/>
      <c r="GU13"/>
      <c r="GV13"/>
      <c r="GW13" s="86">
        <v>118508966824</v>
      </c>
      <c r="GX13" s="74" t="s">
        <v>14</v>
      </c>
      <c r="GY13" s="74">
        <v>0</v>
      </c>
      <c r="GZ13" s="74">
        <v>0</v>
      </c>
      <c r="HA13" s="74">
        <v>0</v>
      </c>
      <c r="HB13" s="74">
        <v>1</v>
      </c>
      <c r="HC13" s="74">
        <v>0</v>
      </c>
      <c r="HD13" s="28">
        <f t="shared" si="21"/>
        <v>20</v>
      </c>
      <c r="HE13"/>
      <c r="HF13" s="102">
        <v>118510787562</v>
      </c>
      <c r="HG13" s="110" t="s">
        <v>14</v>
      </c>
      <c r="HH13" s="8">
        <v>0.5</v>
      </c>
      <c r="HI13" s="8">
        <v>0.5</v>
      </c>
      <c r="HJ13" s="8">
        <v>0.5</v>
      </c>
      <c r="HK13" s="8">
        <v>1</v>
      </c>
      <c r="HL13" s="105">
        <v>1</v>
      </c>
      <c r="HM13" s="105">
        <v>1</v>
      </c>
      <c r="HN13" s="106">
        <v>1</v>
      </c>
      <c r="HO13" s="28">
        <f t="shared" si="22"/>
        <v>78.571428571428569</v>
      </c>
      <c r="HP13" s="17">
        <v>114503516046</v>
      </c>
      <c r="HQ13" s="8" t="s">
        <v>14</v>
      </c>
      <c r="HR13" s="8">
        <v>1</v>
      </c>
      <c r="HS13" s="8">
        <v>1</v>
      </c>
      <c r="HT13" s="28">
        <f t="shared" si="23"/>
        <v>100</v>
      </c>
      <c r="HU13"/>
      <c r="HV13"/>
      <c r="HW13"/>
      <c r="HX13"/>
      <c r="HY13"/>
      <c r="HZ13"/>
      <c r="IA13"/>
      <c r="IB13"/>
      <c r="IC13"/>
      <c r="ID13"/>
      <c r="IE13"/>
      <c r="IF13"/>
      <c r="IG13"/>
      <c r="IH13"/>
      <c r="II13"/>
      <c r="IJ13" s="17">
        <v>114481981272</v>
      </c>
      <c r="IK13" s="24" t="s">
        <v>14</v>
      </c>
      <c r="IL13" s="8">
        <v>0.5</v>
      </c>
      <c r="IM13" s="8">
        <v>0.5</v>
      </c>
      <c r="IN13" s="8">
        <v>0.5</v>
      </c>
      <c r="IO13" s="8">
        <v>0.5</v>
      </c>
      <c r="IP13" s="8">
        <v>1</v>
      </c>
      <c r="IQ13" s="8">
        <v>1</v>
      </c>
      <c r="IR13" s="8">
        <v>1</v>
      </c>
      <c r="IS13" s="28">
        <f t="shared" si="26"/>
        <v>71.428571428571431</v>
      </c>
      <c r="IT13"/>
      <c r="IU13"/>
      <c r="IV13"/>
      <c r="IW13"/>
      <c r="IX13"/>
      <c r="IY13" s="86">
        <v>118508966824</v>
      </c>
      <c r="IZ13" s="74" t="s">
        <v>14</v>
      </c>
      <c r="JA13" s="8">
        <v>1</v>
      </c>
      <c r="JB13" s="8">
        <v>0.5</v>
      </c>
      <c r="JC13" s="8">
        <v>0</v>
      </c>
      <c r="JD13" s="8">
        <v>0</v>
      </c>
      <c r="JE13" s="8">
        <v>0.5</v>
      </c>
      <c r="JF13" s="28">
        <f t="shared" si="28"/>
        <v>40</v>
      </c>
      <c r="JG13"/>
      <c r="JH13" s="17">
        <v>118496857293</v>
      </c>
      <c r="JI13" s="8" t="s">
        <v>10</v>
      </c>
      <c r="JJ13" s="27"/>
      <c r="JK13" s="28"/>
      <c r="JL13" s="17">
        <v>114443118339</v>
      </c>
      <c r="JM13" s="17" t="s">
        <v>10</v>
      </c>
      <c r="JN13" s="27">
        <v>0</v>
      </c>
      <c r="JO13" s="28">
        <f t="shared" si="30"/>
        <v>0</v>
      </c>
      <c r="JP13" s="17">
        <v>118510787562</v>
      </c>
      <c r="JQ13" s="24" t="s">
        <v>14</v>
      </c>
      <c r="JR13" s="8">
        <v>1</v>
      </c>
      <c r="JS13" s="8">
        <v>1</v>
      </c>
      <c r="JT13" s="8">
        <v>1</v>
      </c>
      <c r="JU13" s="8">
        <v>1</v>
      </c>
      <c r="JV13" s="8">
        <v>1</v>
      </c>
      <c r="JW13" s="8">
        <v>1</v>
      </c>
      <c r="JX13" s="8">
        <v>1</v>
      </c>
      <c r="JY13" s="8">
        <v>1</v>
      </c>
      <c r="JZ13" s="8">
        <v>1</v>
      </c>
      <c r="KA13" s="8">
        <v>1</v>
      </c>
      <c r="KB13" s="8">
        <v>1</v>
      </c>
      <c r="KC13" s="8">
        <v>0</v>
      </c>
      <c r="KD13" s="8">
        <v>1</v>
      </c>
      <c r="KE13" s="8">
        <v>1</v>
      </c>
      <c r="KF13" s="8">
        <v>0</v>
      </c>
      <c r="KG13" s="8">
        <v>1</v>
      </c>
      <c r="KH13" s="8">
        <v>1</v>
      </c>
      <c r="KI13" s="8">
        <v>1</v>
      </c>
      <c r="KJ13" s="8">
        <v>1</v>
      </c>
      <c r="KK13" s="8">
        <v>1</v>
      </c>
      <c r="KL13" s="8">
        <v>1</v>
      </c>
      <c r="KM13" s="8">
        <v>1</v>
      </c>
      <c r="KN13" s="8">
        <v>1</v>
      </c>
      <c r="KO13" s="8">
        <v>0.5</v>
      </c>
      <c r="KP13" s="25">
        <v>1</v>
      </c>
      <c r="KQ13" s="8">
        <v>1</v>
      </c>
      <c r="KR13" s="28">
        <f t="shared" si="31"/>
        <v>90.384615384615387</v>
      </c>
      <c r="KS13" s="17">
        <v>114503516046</v>
      </c>
      <c r="KT13" s="8" t="s">
        <v>14</v>
      </c>
      <c r="KU13" s="8">
        <v>1</v>
      </c>
      <c r="KV13" s="8">
        <v>0.5</v>
      </c>
      <c r="KW13" s="8">
        <v>1</v>
      </c>
      <c r="KX13" s="8">
        <v>1</v>
      </c>
      <c r="KY13" s="8">
        <v>1</v>
      </c>
      <c r="KZ13" s="8">
        <v>1</v>
      </c>
      <c r="LA13" s="8">
        <v>1</v>
      </c>
      <c r="LB13" s="8">
        <v>1</v>
      </c>
      <c r="LC13" s="8">
        <v>1</v>
      </c>
      <c r="LD13" s="8">
        <v>1</v>
      </c>
      <c r="LE13" s="8">
        <v>1</v>
      </c>
      <c r="LF13" s="8">
        <v>1</v>
      </c>
      <c r="LG13" s="8">
        <v>0.5</v>
      </c>
      <c r="LH13" s="8">
        <v>1</v>
      </c>
      <c r="LI13" s="8">
        <v>1</v>
      </c>
      <c r="LJ13" s="8">
        <v>1</v>
      </c>
      <c r="LK13" s="8">
        <v>1</v>
      </c>
      <c r="LL13" s="8">
        <v>1</v>
      </c>
      <c r="LM13" s="8">
        <v>1</v>
      </c>
      <c r="LN13" s="8">
        <v>1</v>
      </c>
      <c r="LO13" s="8">
        <v>0.5</v>
      </c>
      <c r="LP13" s="8">
        <v>1</v>
      </c>
      <c r="LQ13" s="8">
        <v>0.5</v>
      </c>
      <c r="LR13" s="8">
        <v>1</v>
      </c>
      <c r="LS13" s="8">
        <v>0.5</v>
      </c>
      <c r="LT13" s="28">
        <f t="shared" si="32"/>
        <v>90</v>
      </c>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s="17">
        <v>114442412717</v>
      </c>
      <c r="OE13" s="74" t="s">
        <v>267</v>
      </c>
      <c r="OF13" s="74">
        <v>1</v>
      </c>
      <c r="OG13" s="28">
        <f t="shared" si="36"/>
        <v>100</v>
      </c>
      <c r="OH13" s="17">
        <v>114481981272</v>
      </c>
      <c r="OI13" s="24" t="s">
        <v>14</v>
      </c>
      <c r="OJ13" s="8">
        <v>1</v>
      </c>
      <c r="OK13" s="8">
        <v>1</v>
      </c>
      <c r="OL13" s="8">
        <v>0</v>
      </c>
      <c r="OM13" s="8">
        <v>1</v>
      </c>
      <c r="ON13" s="8">
        <v>1</v>
      </c>
      <c r="OO13" s="8">
        <v>1</v>
      </c>
      <c r="OP13" s="8">
        <v>1</v>
      </c>
      <c r="OQ13" s="8">
        <v>0</v>
      </c>
      <c r="OR13" s="8">
        <v>1</v>
      </c>
      <c r="OS13" s="8">
        <v>1</v>
      </c>
      <c r="OT13" s="8">
        <v>1</v>
      </c>
      <c r="OU13" s="8">
        <v>0</v>
      </c>
      <c r="OV13" s="8">
        <v>1</v>
      </c>
      <c r="OW13" s="8">
        <v>1</v>
      </c>
      <c r="OX13" s="8">
        <v>1</v>
      </c>
      <c r="OY13" s="8">
        <v>1</v>
      </c>
      <c r="OZ13" s="8">
        <v>1</v>
      </c>
      <c r="PA13" s="8">
        <v>0</v>
      </c>
      <c r="PB13" s="8">
        <v>0.5</v>
      </c>
      <c r="PC13" s="8">
        <v>1</v>
      </c>
      <c r="PD13" s="8">
        <v>1</v>
      </c>
      <c r="PE13" s="8">
        <v>1</v>
      </c>
      <c r="PF13" s="8">
        <v>1</v>
      </c>
      <c r="PG13" s="8">
        <v>1</v>
      </c>
      <c r="PH13" s="25">
        <v>1</v>
      </c>
      <c r="PI13" s="8">
        <v>0</v>
      </c>
      <c r="PJ13" s="28">
        <f t="shared" si="37"/>
        <v>78.84615384615384</v>
      </c>
      <c r="PK13"/>
      <c r="PL13"/>
      <c r="PM13"/>
      <c r="PN13"/>
      <c r="PO13"/>
      <c r="PP13"/>
      <c r="PQ13"/>
      <c r="PR13"/>
      <c r="PS13"/>
      <c r="PT13"/>
      <c r="PU13"/>
      <c r="PV13"/>
      <c r="PW13"/>
      <c r="PX13"/>
      <c r="PY13"/>
      <c r="PZ13"/>
      <c r="QA13"/>
      <c r="QB13"/>
      <c r="QC13"/>
      <c r="QD13"/>
      <c r="QE13"/>
      <c r="QF13"/>
      <c r="QG13"/>
      <c r="QH13"/>
      <c r="QI13"/>
      <c r="QJ13"/>
      <c r="QK13"/>
      <c r="QL13"/>
      <c r="QM13" s="86">
        <v>118508966824</v>
      </c>
      <c r="QN13" s="74" t="s">
        <v>14</v>
      </c>
      <c r="QO13" s="8">
        <v>1</v>
      </c>
      <c r="QP13" s="8">
        <v>0</v>
      </c>
      <c r="QQ13" s="70">
        <v>1</v>
      </c>
      <c r="QR13" s="74">
        <v>1</v>
      </c>
      <c r="QS13" s="74">
        <v>0</v>
      </c>
      <c r="QT13" s="74">
        <v>0</v>
      </c>
      <c r="QU13" s="74">
        <v>1</v>
      </c>
      <c r="QV13" s="74">
        <v>0</v>
      </c>
      <c r="QW13" s="74">
        <v>0</v>
      </c>
      <c r="QX13" s="74">
        <v>0</v>
      </c>
      <c r="QY13" s="74">
        <v>0</v>
      </c>
      <c r="QZ13" s="8">
        <v>0</v>
      </c>
      <c r="RA13" s="8">
        <v>1</v>
      </c>
      <c r="RB13" s="8">
        <v>1</v>
      </c>
      <c r="RC13" s="8">
        <v>1</v>
      </c>
      <c r="RD13" s="8">
        <v>0.5</v>
      </c>
      <c r="RE13" s="8">
        <v>1</v>
      </c>
      <c r="RF13" s="8">
        <v>1</v>
      </c>
      <c r="RG13" s="8">
        <v>1</v>
      </c>
      <c r="RH13" s="8">
        <v>1</v>
      </c>
      <c r="RI13" s="8">
        <v>1</v>
      </c>
      <c r="RJ13" s="8">
        <v>1</v>
      </c>
      <c r="RK13" s="8">
        <v>0.5</v>
      </c>
      <c r="RL13" s="28">
        <f t="shared" si="39"/>
        <v>60.869565217391312</v>
      </c>
      <c r="RM13"/>
      <c r="RN13" s="17">
        <v>118510787562</v>
      </c>
      <c r="RO13" s="24" t="s">
        <v>14</v>
      </c>
      <c r="RP13" s="8">
        <v>0</v>
      </c>
      <c r="RQ13" s="8">
        <v>1</v>
      </c>
      <c r="RR13" s="28">
        <f t="shared" si="40"/>
        <v>50</v>
      </c>
      <c r="RS13" s="17">
        <v>114503516046</v>
      </c>
      <c r="RT13" s="8" t="s">
        <v>14</v>
      </c>
      <c r="RU13" s="8">
        <v>1</v>
      </c>
      <c r="RV13" s="28">
        <f t="shared" si="41"/>
        <v>100</v>
      </c>
      <c r="RW13"/>
      <c r="RX13"/>
      <c r="RY13"/>
      <c r="RZ13"/>
      <c r="SA13"/>
      <c r="SB13"/>
      <c r="SC13"/>
      <c r="SD13"/>
      <c r="SE13"/>
      <c r="SF13" s="17">
        <v>114481981272</v>
      </c>
      <c r="SG13" s="24" t="s">
        <v>14</v>
      </c>
      <c r="SH13" s="8">
        <v>1</v>
      </c>
      <c r="SI13" s="8">
        <v>1</v>
      </c>
      <c r="SJ13" s="28">
        <f t="shared" si="44"/>
        <v>100</v>
      </c>
      <c r="SK13"/>
      <c r="SL13"/>
      <c r="SM13"/>
      <c r="SN13"/>
      <c r="SO13" s="86">
        <v>118508966824</v>
      </c>
      <c r="SP13" s="74" t="s">
        <v>14</v>
      </c>
      <c r="SQ13" s="8">
        <v>0</v>
      </c>
      <c r="SR13" s="28">
        <f t="shared" si="46"/>
        <v>0</v>
      </c>
    </row>
    <row r="14" spans="1:512" x14ac:dyDescent="0.2">
      <c r="A14" s="17">
        <v>118495816047</v>
      </c>
      <c r="B14" s="8" t="s">
        <v>10</v>
      </c>
      <c r="C14" s="8">
        <v>0</v>
      </c>
      <c r="D14" s="8">
        <v>1</v>
      </c>
      <c r="E14" s="8">
        <v>0</v>
      </c>
      <c r="F14" s="98">
        <v>1</v>
      </c>
      <c r="G14" s="28">
        <f t="shared" si="1"/>
        <v>50</v>
      </c>
      <c r="H14" s="17">
        <v>114443042778</v>
      </c>
      <c r="I14" s="17" t="s">
        <v>10</v>
      </c>
      <c r="J14" s="8">
        <v>0</v>
      </c>
      <c r="K14" s="8">
        <v>1</v>
      </c>
      <c r="L14" s="25">
        <v>0</v>
      </c>
      <c r="M14" s="24">
        <v>1</v>
      </c>
      <c r="N14" s="28">
        <f t="shared" si="2"/>
        <v>50</v>
      </c>
      <c r="O14" s="17">
        <v>118472614114</v>
      </c>
      <c r="P14" s="24" t="s">
        <v>10</v>
      </c>
      <c r="Q14" s="8">
        <v>1</v>
      </c>
      <c r="R14" s="8">
        <v>0</v>
      </c>
      <c r="S14" s="8">
        <v>0</v>
      </c>
      <c r="T14" s="8">
        <v>0.5</v>
      </c>
      <c r="U14" s="8">
        <v>0.5</v>
      </c>
      <c r="V14" s="8">
        <v>1</v>
      </c>
      <c r="W14" s="28">
        <f t="shared" si="3"/>
        <v>50</v>
      </c>
      <c r="X14" s="17">
        <v>114503514657</v>
      </c>
      <c r="Y14" s="8" t="s">
        <v>14</v>
      </c>
      <c r="Z14" s="8">
        <v>1</v>
      </c>
      <c r="AA14" s="8">
        <v>0.5</v>
      </c>
      <c r="AB14" s="8">
        <v>1</v>
      </c>
      <c r="AC14" s="28">
        <f t="shared" si="4"/>
        <v>83.333333333333343</v>
      </c>
      <c r="AD14"/>
      <c r="AE14"/>
      <c r="AF14"/>
      <c r="AG14"/>
      <c r="AI14"/>
      <c r="AJ14"/>
      <c r="AK14"/>
      <c r="AL14"/>
      <c r="AM14"/>
      <c r="AN14"/>
      <c r="AO14"/>
      <c r="AP14"/>
      <c r="AQ14"/>
      <c r="AR14"/>
      <c r="AS14"/>
      <c r="AT14"/>
      <c r="AU14"/>
      <c r="AV14"/>
      <c r="AW14"/>
      <c r="AX14"/>
      <c r="AY14" s="102">
        <v>114442396193</v>
      </c>
      <c r="AZ14" s="103" t="s">
        <v>267</v>
      </c>
      <c r="BA14" s="74">
        <v>0</v>
      </c>
      <c r="BB14" s="74">
        <v>1</v>
      </c>
      <c r="BC14" s="74">
        <v>0</v>
      </c>
      <c r="BD14" s="28">
        <f t="shared" si="8"/>
        <v>33.333333333333329</v>
      </c>
      <c r="BE14" s="67">
        <v>114466439534</v>
      </c>
      <c r="BF14" s="66" t="s">
        <v>14</v>
      </c>
      <c r="BG14" s="8">
        <v>0</v>
      </c>
      <c r="BH14" s="8">
        <v>1</v>
      </c>
      <c r="BI14" s="105">
        <v>1</v>
      </c>
      <c r="BJ14" s="106">
        <v>0.5</v>
      </c>
      <c r="BK14" s="106">
        <v>0.5</v>
      </c>
      <c r="BL14" s="106">
        <v>0.5</v>
      </c>
      <c r="BM14" s="28">
        <f t="shared" si="0"/>
        <v>58.333333333333336</v>
      </c>
      <c r="BN14"/>
      <c r="BO14"/>
      <c r="BP14"/>
      <c r="BQ14"/>
      <c r="BR14"/>
      <c r="BS14"/>
      <c r="BT14" s="86">
        <v>118499901571</v>
      </c>
      <c r="BU14" s="74" t="s">
        <v>14</v>
      </c>
      <c r="BV14" s="8">
        <v>1</v>
      </c>
      <c r="BW14" s="28">
        <f t="shared" si="10"/>
        <v>100</v>
      </c>
      <c r="BX14"/>
      <c r="BY14" s="17">
        <v>118495816047</v>
      </c>
      <c r="BZ14" s="8" t="s">
        <v>10</v>
      </c>
      <c r="CA14" s="8">
        <v>0</v>
      </c>
      <c r="CB14" s="20">
        <v>1</v>
      </c>
      <c r="CC14" s="22">
        <v>0</v>
      </c>
      <c r="CD14" s="24">
        <v>0</v>
      </c>
      <c r="CE14" s="20">
        <v>1</v>
      </c>
      <c r="CF14" s="24">
        <v>0</v>
      </c>
      <c r="CG14" s="24">
        <v>0</v>
      </c>
      <c r="CH14" s="24">
        <v>0</v>
      </c>
      <c r="CI14" s="24">
        <v>0</v>
      </c>
      <c r="CJ14" s="24">
        <v>0</v>
      </c>
      <c r="CK14" s="24">
        <v>0</v>
      </c>
      <c r="CL14" s="24">
        <v>0</v>
      </c>
      <c r="CM14" s="8">
        <v>0</v>
      </c>
      <c r="CN14" s="8">
        <v>1</v>
      </c>
      <c r="CO14" s="28">
        <f t="shared" si="11"/>
        <v>21.428571428571427</v>
      </c>
      <c r="CP14" s="17">
        <v>114443042778</v>
      </c>
      <c r="CQ14" s="17" t="s">
        <v>10</v>
      </c>
      <c r="CR14" s="8">
        <v>0.5</v>
      </c>
      <c r="CS14" s="20">
        <v>1</v>
      </c>
      <c r="CT14" s="22">
        <v>0</v>
      </c>
      <c r="CU14" s="24">
        <v>1</v>
      </c>
      <c r="CV14" s="20">
        <v>1</v>
      </c>
      <c r="CW14" s="24">
        <v>1</v>
      </c>
      <c r="CX14" s="24">
        <v>0</v>
      </c>
      <c r="CY14" s="24">
        <v>0.5</v>
      </c>
      <c r="CZ14" s="24">
        <v>0.8</v>
      </c>
      <c r="DA14" s="24">
        <v>0.5</v>
      </c>
      <c r="DB14" s="24">
        <v>1</v>
      </c>
      <c r="DC14" s="24">
        <v>0</v>
      </c>
      <c r="DD14" s="8">
        <v>0</v>
      </c>
      <c r="DE14" s="8">
        <v>0.5</v>
      </c>
      <c r="DF14" s="28">
        <f t="shared" si="12"/>
        <v>55.714285714285715</v>
      </c>
      <c r="DG14"/>
      <c r="DH14"/>
      <c r="DI14"/>
      <c r="DJ14"/>
      <c r="DK14"/>
      <c r="DL14"/>
      <c r="DM14"/>
      <c r="DN14"/>
      <c r="DO14"/>
      <c r="DP14"/>
      <c r="DQ14"/>
      <c r="DR14"/>
      <c r="DS14"/>
      <c r="DT14"/>
      <c r="DU14"/>
      <c r="DV14"/>
      <c r="DW14"/>
      <c r="DX14"/>
      <c r="DY14"/>
      <c r="DZ14"/>
      <c r="EA14"/>
      <c r="EB14" s="17">
        <v>114461680154</v>
      </c>
      <c r="EC14" s="74" t="s">
        <v>10</v>
      </c>
      <c r="ED14" s="74">
        <v>0.5</v>
      </c>
      <c r="EE14" s="74">
        <v>0</v>
      </c>
      <c r="EF14" s="74">
        <v>1</v>
      </c>
      <c r="EG14" s="74">
        <v>0</v>
      </c>
      <c r="EH14" s="74">
        <v>0</v>
      </c>
      <c r="EI14" s="74">
        <v>0.5</v>
      </c>
      <c r="EJ14" s="74">
        <v>1</v>
      </c>
      <c r="EK14" s="74">
        <v>0</v>
      </c>
      <c r="EL14" s="74">
        <v>0.5</v>
      </c>
      <c r="EM14" s="74">
        <v>0</v>
      </c>
      <c r="EN14" s="76">
        <v>0.2</v>
      </c>
      <c r="EO14" s="74">
        <v>0</v>
      </c>
      <c r="EP14" s="74">
        <v>0</v>
      </c>
      <c r="EQ14" s="74">
        <v>0</v>
      </c>
      <c r="ER14" s="74">
        <v>0.5</v>
      </c>
      <c r="ES14" s="74">
        <v>0</v>
      </c>
      <c r="ET14" s="74"/>
      <c r="EU14" s="74">
        <v>0</v>
      </c>
      <c r="EV14" s="28">
        <f t="shared" si="14"/>
        <v>24.705882352941178</v>
      </c>
      <c r="EW14"/>
      <c r="EX14" s="17">
        <v>118473082503</v>
      </c>
      <c r="EY14" s="24" t="s">
        <v>15</v>
      </c>
      <c r="EZ14" s="8">
        <v>0</v>
      </c>
      <c r="FA14" s="8">
        <v>0</v>
      </c>
      <c r="FB14" s="8">
        <v>0</v>
      </c>
      <c r="FC14" s="8">
        <v>1</v>
      </c>
      <c r="FD14" s="8">
        <v>0</v>
      </c>
      <c r="FE14" s="8">
        <v>1</v>
      </c>
      <c r="FF14" s="28">
        <f t="shared" si="15"/>
        <v>33.333333333333329</v>
      </c>
      <c r="FG14" s="17">
        <v>114503514657</v>
      </c>
      <c r="FH14" s="8" t="s">
        <v>14</v>
      </c>
      <c r="FI14" s="8">
        <v>1</v>
      </c>
      <c r="FJ14" s="8">
        <v>1</v>
      </c>
      <c r="FK14" s="8">
        <v>1</v>
      </c>
      <c r="FL14" s="8">
        <v>1</v>
      </c>
      <c r="FM14" s="8">
        <v>0</v>
      </c>
      <c r="FN14" s="28">
        <f t="shared" si="16"/>
        <v>80</v>
      </c>
      <c r="FO14"/>
      <c r="FP14"/>
      <c r="FQ14"/>
      <c r="FR14"/>
      <c r="FS14"/>
      <c r="FT14"/>
      <c r="FU14"/>
      <c r="FV14"/>
      <c r="FW14"/>
      <c r="FX14"/>
      <c r="FY14"/>
      <c r="FZ14"/>
      <c r="GA14"/>
      <c r="GB14"/>
      <c r="GC14"/>
      <c r="GD14"/>
      <c r="GE14"/>
      <c r="GF14" s="67">
        <v>114466439534</v>
      </c>
      <c r="GG14" s="66" t="s">
        <v>14</v>
      </c>
      <c r="GH14" s="105">
        <v>1</v>
      </c>
      <c r="GI14" s="106">
        <v>0</v>
      </c>
      <c r="GJ14" s="106">
        <v>0</v>
      </c>
      <c r="GK14" s="106">
        <v>1</v>
      </c>
      <c r="GL14" s="106">
        <v>0</v>
      </c>
      <c r="GM14" s="106">
        <v>1</v>
      </c>
      <c r="GN14" s="28">
        <f t="shared" si="19"/>
        <v>50</v>
      </c>
      <c r="GO14"/>
      <c r="GP14"/>
      <c r="GQ14"/>
      <c r="GR14"/>
      <c r="GS14"/>
      <c r="GT14"/>
      <c r="GU14"/>
      <c r="GV14"/>
      <c r="GW14" s="86">
        <v>118499901571</v>
      </c>
      <c r="GX14" s="74" t="s">
        <v>14</v>
      </c>
      <c r="GY14" s="74">
        <v>1</v>
      </c>
      <c r="GZ14" s="74">
        <v>1</v>
      </c>
      <c r="HA14" s="74">
        <v>1</v>
      </c>
      <c r="HB14" s="74">
        <v>1</v>
      </c>
      <c r="HC14" s="74">
        <v>0</v>
      </c>
      <c r="HD14" s="28">
        <f t="shared" si="21"/>
        <v>80</v>
      </c>
      <c r="HE14"/>
      <c r="HF14" s="102">
        <v>118473082503</v>
      </c>
      <c r="HG14" s="110" t="s">
        <v>15</v>
      </c>
      <c r="HH14" s="8">
        <v>0.5</v>
      </c>
      <c r="HI14" s="8">
        <v>0.5</v>
      </c>
      <c r="HJ14" s="8">
        <v>0.5</v>
      </c>
      <c r="HK14" s="8">
        <v>1</v>
      </c>
      <c r="HL14" s="105">
        <v>1</v>
      </c>
      <c r="HM14" s="105">
        <v>1</v>
      </c>
      <c r="HN14" s="106">
        <v>1</v>
      </c>
      <c r="HO14" s="28">
        <f t="shared" si="22"/>
        <v>78.571428571428569</v>
      </c>
      <c r="HP14" s="17">
        <v>114503514657</v>
      </c>
      <c r="HQ14" s="8" t="s">
        <v>14</v>
      </c>
      <c r="HR14" s="8">
        <v>1</v>
      </c>
      <c r="HS14" s="8">
        <v>1</v>
      </c>
      <c r="HT14" s="28">
        <f t="shared" si="23"/>
        <v>100</v>
      </c>
      <c r="HU14"/>
      <c r="HV14"/>
      <c r="HW14"/>
      <c r="HX14"/>
      <c r="HY14"/>
      <c r="HZ14"/>
      <c r="IA14"/>
      <c r="IB14"/>
      <c r="IC14"/>
      <c r="ID14"/>
      <c r="IE14"/>
      <c r="IF14"/>
      <c r="IG14"/>
      <c r="IH14"/>
      <c r="II14"/>
      <c r="IJ14" s="67">
        <v>114466439534</v>
      </c>
      <c r="IK14" s="66" t="s">
        <v>14</v>
      </c>
      <c r="IL14" s="8">
        <v>0</v>
      </c>
      <c r="IM14" s="8">
        <v>1</v>
      </c>
      <c r="IN14" s="8">
        <v>1</v>
      </c>
      <c r="IO14" s="8">
        <v>1</v>
      </c>
      <c r="IP14" s="8">
        <v>0</v>
      </c>
      <c r="IQ14" s="8">
        <v>1</v>
      </c>
      <c r="IR14" s="8">
        <v>0</v>
      </c>
      <c r="IS14" s="28">
        <f t="shared" si="26"/>
        <v>57.142857142857139</v>
      </c>
      <c r="IT14"/>
      <c r="IU14"/>
      <c r="IV14"/>
      <c r="IW14"/>
      <c r="IX14"/>
      <c r="IY14" s="86">
        <v>118499901571</v>
      </c>
      <c r="IZ14" s="74" t="s">
        <v>14</v>
      </c>
      <c r="JA14" s="8">
        <v>1</v>
      </c>
      <c r="JB14" s="8">
        <v>1</v>
      </c>
      <c r="JC14" s="8">
        <v>0.5</v>
      </c>
      <c r="JD14" s="8">
        <v>1</v>
      </c>
      <c r="JE14" s="8">
        <v>1</v>
      </c>
      <c r="JF14" s="28">
        <f t="shared" si="28"/>
        <v>90</v>
      </c>
      <c r="JG14"/>
      <c r="JH14" s="17">
        <v>118495816047</v>
      </c>
      <c r="JI14" s="8" t="s">
        <v>10</v>
      </c>
      <c r="JJ14" s="27"/>
      <c r="JK14" s="28"/>
      <c r="JL14" s="17">
        <v>114443042778</v>
      </c>
      <c r="JM14" s="17" t="s">
        <v>10</v>
      </c>
      <c r="JN14" s="27">
        <v>1</v>
      </c>
      <c r="JO14" s="28">
        <f t="shared" si="30"/>
        <v>100</v>
      </c>
      <c r="JP14" s="17">
        <v>118473082503</v>
      </c>
      <c r="JQ14" s="24" t="s">
        <v>15</v>
      </c>
      <c r="JR14" s="8">
        <v>1</v>
      </c>
      <c r="JS14" s="8">
        <v>1</v>
      </c>
      <c r="JT14" s="8">
        <v>1</v>
      </c>
      <c r="JU14" s="8">
        <v>1</v>
      </c>
      <c r="JV14" s="8">
        <v>0</v>
      </c>
      <c r="JW14" s="8">
        <v>0</v>
      </c>
      <c r="JX14" s="8">
        <v>0</v>
      </c>
      <c r="JY14" s="8">
        <v>1</v>
      </c>
      <c r="JZ14" s="8">
        <v>1</v>
      </c>
      <c r="KA14" s="8">
        <v>1</v>
      </c>
      <c r="KB14" s="8">
        <v>1</v>
      </c>
      <c r="KC14" s="8">
        <v>0</v>
      </c>
      <c r="KD14" s="8">
        <v>1</v>
      </c>
      <c r="KE14" s="8">
        <v>1</v>
      </c>
      <c r="KF14" s="8">
        <v>0</v>
      </c>
      <c r="KG14" s="8">
        <v>1</v>
      </c>
      <c r="KH14" s="8">
        <v>1</v>
      </c>
      <c r="KI14" s="8">
        <v>1</v>
      </c>
      <c r="KJ14" s="8">
        <v>1</v>
      </c>
      <c r="KK14" s="8">
        <v>1</v>
      </c>
      <c r="KL14" s="8">
        <v>1</v>
      </c>
      <c r="KM14" s="8">
        <v>1</v>
      </c>
      <c r="KN14" s="8">
        <v>1</v>
      </c>
      <c r="KO14" s="8">
        <v>1</v>
      </c>
      <c r="KP14" s="25">
        <v>1</v>
      </c>
      <c r="KQ14" s="8">
        <v>1</v>
      </c>
      <c r="KR14" s="28">
        <f t="shared" si="31"/>
        <v>80.769230769230774</v>
      </c>
      <c r="KS14" s="17">
        <v>114503514657</v>
      </c>
      <c r="KT14" s="8" t="s">
        <v>14</v>
      </c>
      <c r="KU14" s="8">
        <v>1</v>
      </c>
      <c r="KV14" s="8">
        <v>0.5</v>
      </c>
      <c r="KW14" s="8">
        <v>1</v>
      </c>
      <c r="KX14" s="8">
        <v>1</v>
      </c>
      <c r="KY14" s="8">
        <v>1</v>
      </c>
      <c r="KZ14" s="8">
        <v>1</v>
      </c>
      <c r="LA14" s="8">
        <v>1</v>
      </c>
      <c r="LB14" s="8">
        <v>1</v>
      </c>
      <c r="LC14" s="8">
        <v>1</v>
      </c>
      <c r="LD14" s="8">
        <v>1</v>
      </c>
      <c r="LE14" s="8">
        <v>0</v>
      </c>
      <c r="LF14" s="8">
        <v>1</v>
      </c>
      <c r="LG14" s="8">
        <v>0.5</v>
      </c>
      <c r="LH14" s="8">
        <v>1</v>
      </c>
      <c r="LI14" s="8">
        <v>1</v>
      </c>
      <c r="LJ14" s="8">
        <v>1</v>
      </c>
      <c r="LK14" s="8">
        <v>1</v>
      </c>
      <c r="LL14" s="8">
        <v>1</v>
      </c>
      <c r="LM14" s="8">
        <v>1</v>
      </c>
      <c r="LN14" s="8">
        <v>1</v>
      </c>
      <c r="LO14" s="8">
        <v>0.5</v>
      </c>
      <c r="LP14" s="8">
        <v>1</v>
      </c>
      <c r="LQ14" s="8">
        <v>0.5</v>
      </c>
      <c r="LR14" s="8">
        <v>1</v>
      </c>
      <c r="LS14" s="8">
        <v>0.5</v>
      </c>
      <c r="LT14" s="28">
        <f t="shared" si="32"/>
        <v>86</v>
      </c>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s="17">
        <v>114442396193</v>
      </c>
      <c r="OE14" s="74" t="s">
        <v>267</v>
      </c>
      <c r="OF14" s="74">
        <v>1</v>
      </c>
      <c r="OG14" s="28">
        <f t="shared" si="36"/>
        <v>100</v>
      </c>
      <c r="OH14" s="67">
        <v>114466439534</v>
      </c>
      <c r="OI14" s="66" t="s">
        <v>14</v>
      </c>
      <c r="OJ14" s="8">
        <v>0.5</v>
      </c>
      <c r="OK14" s="8">
        <v>0.5</v>
      </c>
      <c r="OL14" s="8">
        <v>0</v>
      </c>
      <c r="OM14" s="8">
        <v>1</v>
      </c>
      <c r="ON14" s="8">
        <v>0</v>
      </c>
      <c r="OO14" s="8">
        <v>1</v>
      </c>
      <c r="OP14" s="8">
        <v>0</v>
      </c>
      <c r="OQ14" s="8">
        <v>1</v>
      </c>
      <c r="OR14" s="8">
        <v>1</v>
      </c>
      <c r="OS14" s="8">
        <v>0</v>
      </c>
      <c r="OT14" s="8">
        <v>1</v>
      </c>
      <c r="OU14" s="8">
        <v>0</v>
      </c>
      <c r="OV14" s="8">
        <v>0.5</v>
      </c>
      <c r="OW14" s="8">
        <v>1</v>
      </c>
      <c r="OX14" s="8">
        <v>0.5</v>
      </c>
      <c r="OY14" s="8">
        <v>1</v>
      </c>
      <c r="OZ14" s="8">
        <v>0.5</v>
      </c>
      <c r="PA14" s="8">
        <v>1</v>
      </c>
      <c r="PB14" s="8">
        <v>0.5</v>
      </c>
      <c r="PC14" s="8">
        <v>1</v>
      </c>
      <c r="PD14" s="8">
        <v>1</v>
      </c>
      <c r="PE14" s="8">
        <v>0</v>
      </c>
      <c r="PF14" s="8">
        <v>1</v>
      </c>
      <c r="PG14" s="8">
        <v>1</v>
      </c>
      <c r="PH14" s="25">
        <v>1</v>
      </c>
      <c r="PI14" s="8">
        <v>0</v>
      </c>
      <c r="PJ14" s="28">
        <f t="shared" si="37"/>
        <v>61.53846153846154</v>
      </c>
      <c r="PK14"/>
      <c r="PL14"/>
      <c r="PM14"/>
      <c r="PN14"/>
      <c r="PO14"/>
      <c r="PP14"/>
      <c r="PQ14"/>
      <c r="PR14"/>
      <c r="PS14"/>
      <c r="PT14"/>
      <c r="PU14"/>
      <c r="PV14"/>
      <c r="PW14"/>
      <c r="PX14"/>
      <c r="PY14"/>
      <c r="PZ14"/>
      <c r="QA14"/>
      <c r="QB14"/>
      <c r="QC14"/>
      <c r="QD14"/>
      <c r="QE14"/>
      <c r="QF14"/>
      <c r="QG14"/>
      <c r="QH14"/>
      <c r="QI14"/>
      <c r="QJ14"/>
      <c r="QK14"/>
      <c r="QL14"/>
      <c r="QM14" s="86">
        <v>118499901571</v>
      </c>
      <c r="QN14" s="74" t="s">
        <v>14</v>
      </c>
      <c r="QO14" s="8">
        <v>1</v>
      </c>
      <c r="QP14" s="8">
        <v>0</v>
      </c>
      <c r="QQ14" s="70">
        <v>0.5</v>
      </c>
      <c r="QR14" s="74">
        <v>1</v>
      </c>
      <c r="QS14" s="74">
        <v>0.5</v>
      </c>
      <c r="QT14" s="74">
        <v>1</v>
      </c>
      <c r="QU14" s="74">
        <v>1</v>
      </c>
      <c r="QV14" s="74">
        <v>0.3</v>
      </c>
      <c r="QW14" s="74">
        <v>0</v>
      </c>
      <c r="QX14" s="74">
        <v>0.5</v>
      </c>
      <c r="QY14" s="74">
        <v>1</v>
      </c>
      <c r="QZ14" s="8">
        <v>1</v>
      </c>
      <c r="RA14" s="8">
        <v>1</v>
      </c>
      <c r="RB14" s="8">
        <v>1</v>
      </c>
      <c r="RC14" s="8">
        <v>1</v>
      </c>
      <c r="RD14" s="8">
        <v>1</v>
      </c>
      <c r="RE14" s="8">
        <v>1</v>
      </c>
      <c r="RF14" s="8">
        <v>1</v>
      </c>
      <c r="RG14" s="8">
        <v>1</v>
      </c>
      <c r="RH14" s="8">
        <v>1</v>
      </c>
      <c r="RI14" s="8">
        <v>1</v>
      </c>
      <c r="RJ14" s="8">
        <v>1</v>
      </c>
      <c r="RK14" s="8">
        <v>1</v>
      </c>
      <c r="RL14" s="28">
        <f t="shared" si="39"/>
        <v>81.739130434782609</v>
      </c>
      <c r="RM14"/>
      <c r="RN14" s="17">
        <v>118473082503</v>
      </c>
      <c r="RO14" s="24" t="s">
        <v>15</v>
      </c>
      <c r="RP14" s="8">
        <v>1</v>
      </c>
      <c r="RQ14" s="8">
        <v>0</v>
      </c>
      <c r="RR14" s="28">
        <f t="shared" si="40"/>
        <v>50</v>
      </c>
      <c r="RS14" s="17">
        <v>114503514657</v>
      </c>
      <c r="RT14" s="8" t="s">
        <v>14</v>
      </c>
      <c r="RU14" s="8">
        <v>1</v>
      </c>
      <c r="RV14" s="28">
        <f t="shared" si="41"/>
        <v>100</v>
      </c>
      <c r="RW14"/>
      <c r="RX14"/>
      <c r="RY14"/>
      <c r="RZ14"/>
      <c r="SA14"/>
      <c r="SB14"/>
      <c r="SC14"/>
      <c r="SD14"/>
      <c r="SE14"/>
      <c r="SF14" s="67">
        <v>114466439534</v>
      </c>
      <c r="SG14" s="66" t="s">
        <v>14</v>
      </c>
      <c r="SH14" s="8">
        <v>0</v>
      </c>
      <c r="SI14" s="8">
        <v>1</v>
      </c>
      <c r="SJ14" s="28">
        <f t="shared" si="44"/>
        <v>50</v>
      </c>
      <c r="SK14"/>
      <c r="SL14"/>
      <c r="SM14"/>
      <c r="SN14"/>
      <c r="SO14" s="86">
        <v>118499901571</v>
      </c>
      <c r="SP14" s="74" t="s">
        <v>14</v>
      </c>
      <c r="SQ14" s="8">
        <v>1</v>
      </c>
      <c r="SR14" s="28">
        <f t="shared" si="46"/>
        <v>100</v>
      </c>
    </row>
    <row r="15" spans="1:512" x14ac:dyDescent="0.2">
      <c r="A15" s="17">
        <v>118495383508</v>
      </c>
      <c r="B15" s="8" t="s">
        <v>10</v>
      </c>
      <c r="C15" s="8">
        <v>1</v>
      </c>
      <c r="D15" s="8">
        <v>0</v>
      </c>
      <c r="E15" s="8">
        <v>1</v>
      </c>
      <c r="F15" s="98">
        <v>1</v>
      </c>
      <c r="G15" s="28">
        <f t="shared" si="1"/>
        <v>75</v>
      </c>
      <c r="H15" s="17">
        <v>114443016475</v>
      </c>
      <c r="I15" s="17" t="s">
        <v>10</v>
      </c>
      <c r="J15" s="8">
        <v>1</v>
      </c>
      <c r="K15" s="8">
        <v>1</v>
      </c>
      <c r="L15" s="25">
        <v>1</v>
      </c>
      <c r="M15" s="24">
        <v>1</v>
      </c>
      <c r="N15" s="28">
        <f t="shared" si="2"/>
        <v>100</v>
      </c>
      <c r="O15"/>
      <c r="P15"/>
      <c r="Q15"/>
      <c r="R15"/>
      <c r="S15"/>
      <c r="T15"/>
      <c r="U15"/>
      <c r="V15"/>
      <c r="W15"/>
      <c r="X15" s="17">
        <v>114503516200</v>
      </c>
      <c r="Y15" s="8" t="s">
        <v>14</v>
      </c>
      <c r="Z15" s="8">
        <v>1</v>
      </c>
      <c r="AA15" s="8">
        <v>0.5</v>
      </c>
      <c r="AB15" s="8">
        <v>1</v>
      </c>
      <c r="AC15" s="28">
        <f t="shared" si="4"/>
        <v>83.333333333333343</v>
      </c>
      <c r="AD15"/>
      <c r="AE15"/>
      <c r="AF15"/>
      <c r="AG15"/>
      <c r="AH15"/>
      <c r="AI15"/>
      <c r="AJ15" s="69"/>
      <c r="AK15" s="35"/>
      <c r="AL15" s="7"/>
      <c r="AM15" s="7"/>
      <c r="AN15" s="7"/>
      <c r="AO15" s="7"/>
      <c r="AP15" s="7"/>
      <c r="AQ15" s="7"/>
      <c r="AR15"/>
      <c r="AS15"/>
      <c r="AT15"/>
      <c r="AU15"/>
      <c r="AV15"/>
      <c r="AW15"/>
      <c r="AX15"/>
      <c r="AY15" s="102">
        <v>114477191682</v>
      </c>
      <c r="AZ15" s="103" t="s">
        <v>14</v>
      </c>
      <c r="BA15" s="74">
        <v>0</v>
      </c>
      <c r="BB15" s="74">
        <v>0</v>
      </c>
      <c r="BC15" s="74">
        <v>1</v>
      </c>
      <c r="BD15" s="28">
        <f t="shared" si="8"/>
        <v>33.333333333333329</v>
      </c>
      <c r="BE15" s="17">
        <v>114505048571</v>
      </c>
      <c r="BF15" s="24" t="s">
        <v>15</v>
      </c>
      <c r="BG15" s="8">
        <v>1</v>
      </c>
      <c r="BH15" s="8">
        <v>0</v>
      </c>
      <c r="BI15" s="105">
        <v>0</v>
      </c>
      <c r="BJ15" s="106">
        <v>1</v>
      </c>
      <c r="BK15" s="106">
        <v>0.5</v>
      </c>
      <c r="BL15" s="106">
        <v>1</v>
      </c>
      <c r="BM15" s="28">
        <f t="shared" si="0"/>
        <v>58.333333333333336</v>
      </c>
      <c r="BN15"/>
      <c r="BO15"/>
      <c r="BP15"/>
      <c r="BQ15"/>
      <c r="BR15"/>
      <c r="BS15"/>
      <c r="BT15" s="86">
        <v>118499448386</v>
      </c>
      <c r="BU15" s="74" t="s">
        <v>14</v>
      </c>
      <c r="BV15" s="8">
        <v>1</v>
      </c>
      <c r="BW15" s="28">
        <f t="shared" si="10"/>
        <v>100</v>
      </c>
      <c r="BX15"/>
      <c r="BY15" s="17">
        <v>118495383508</v>
      </c>
      <c r="BZ15" s="8" t="s">
        <v>10</v>
      </c>
      <c r="CA15" s="8">
        <v>0.5</v>
      </c>
      <c r="CB15" s="20">
        <v>1</v>
      </c>
      <c r="CC15" s="22">
        <v>0</v>
      </c>
      <c r="CD15" s="24">
        <v>0.5</v>
      </c>
      <c r="CE15" s="20">
        <v>1</v>
      </c>
      <c r="CF15" s="24">
        <v>0.5</v>
      </c>
      <c r="CG15" s="24">
        <v>0.5</v>
      </c>
      <c r="CH15" s="24">
        <v>0</v>
      </c>
      <c r="CI15" s="24">
        <v>0.6</v>
      </c>
      <c r="CJ15" s="24">
        <v>0</v>
      </c>
      <c r="CK15" s="24">
        <v>0</v>
      </c>
      <c r="CL15" s="24">
        <v>0.5</v>
      </c>
      <c r="CM15" s="8">
        <v>0</v>
      </c>
      <c r="CN15" s="8">
        <v>1</v>
      </c>
      <c r="CO15" s="28">
        <f t="shared" si="11"/>
        <v>43.571428571428569</v>
      </c>
      <c r="CP15" s="17">
        <v>114443016475</v>
      </c>
      <c r="CQ15" s="17" t="s">
        <v>10</v>
      </c>
      <c r="CR15" s="8">
        <v>0.5</v>
      </c>
      <c r="CS15" s="20">
        <v>1</v>
      </c>
      <c r="CT15" s="22">
        <v>1</v>
      </c>
      <c r="CU15" s="24">
        <v>0.5</v>
      </c>
      <c r="CV15" s="20">
        <v>1</v>
      </c>
      <c r="CW15" s="24">
        <v>1</v>
      </c>
      <c r="CX15" s="24">
        <v>0.5</v>
      </c>
      <c r="CY15" s="24">
        <v>0</v>
      </c>
      <c r="CZ15" s="24">
        <v>0.8</v>
      </c>
      <c r="DA15" s="24">
        <v>0.5</v>
      </c>
      <c r="DB15" s="24">
        <v>1</v>
      </c>
      <c r="DC15" s="24">
        <v>0</v>
      </c>
      <c r="DD15" s="8">
        <v>0.5</v>
      </c>
      <c r="DE15" s="8">
        <v>1</v>
      </c>
      <c r="DF15" s="28">
        <f t="shared" si="12"/>
        <v>66.428571428571431</v>
      </c>
      <c r="DG15"/>
      <c r="DH15"/>
      <c r="DI15"/>
      <c r="DJ15"/>
      <c r="DK15"/>
      <c r="DL15"/>
      <c r="DM15"/>
      <c r="DN15"/>
      <c r="DO15"/>
      <c r="DP15"/>
      <c r="DQ15"/>
      <c r="DR15"/>
      <c r="DS15"/>
      <c r="DT15"/>
      <c r="DU15"/>
      <c r="DV15"/>
      <c r="DW15"/>
      <c r="DX15"/>
      <c r="DY15"/>
      <c r="DZ15"/>
      <c r="EA15"/>
      <c r="EB15" s="17">
        <v>114459683759</v>
      </c>
      <c r="EC15" s="74" t="s">
        <v>10</v>
      </c>
      <c r="ED15" s="74">
        <v>0</v>
      </c>
      <c r="EE15" s="74">
        <v>1</v>
      </c>
      <c r="EF15" s="74">
        <v>1</v>
      </c>
      <c r="EG15" s="74">
        <v>0</v>
      </c>
      <c r="EH15" s="74">
        <v>0</v>
      </c>
      <c r="EI15" s="74">
        <v>1</v>
      </c>
      <c r="EJ15" s="74">
        <v>1</v>
      </c>
      <c r="EK15" s="74">
        <v>0</v>
      </c>
      <c r="EL15" s="74">
        <v>0</v>
      </c>
      <c r="EM15" s="74">
        <v>0.5</v>
      </c>
      <c r="EN15" s="76">
        <v>0</v>
      </c>
      <c r="EO15" s="74">
        <v>0</v>
      </c>
      <c r="EP15" s="74">
        <v>0</v>
      </c>
      <c r="EQ15" s="74">
        <v>1</v>
      </c>
      <c r="ER15" s="74">
        <v>0</v>
      </c>
      <c r="ES15" s="74">
        <v>0</v>
      </c>
      <c r="ET15" s="74"/>
      <c r="EU15" s="74">
        <v>1</v>
      </c>
      <c r="EV15" s="28">
        <f t="shared" si="14"/>
        <v>38.235294117647058</v>
      </c>
      <c r="EW15"/>
      <c r="EX15"/>
      <c r="EY15"/>
      <c r="EZ15"/>
      <c r="FA15"/>
      <c r="FB15"/>
      <c r="FC15"/>
      <c r="FD15"/>
      <c r="FE15"/>
      <c r="FF15"/>
      <c r="FG15" s="17">
        <v>114503516200</v>
      </c>
      <c r="FH15" s="8" t="s">
        <v>14</v>
      </c>
      <c r="FI15" s="8">
        <v>0</v>
      </c>
      <c r="FJ15" s="8">
        <v>1</v>
      </c>
      <c r="FK15" s="8">
        <v>1</v>
      </c>
      <c r="FL15" s="8">
        <v>1</v>
      </c>
      <c r="FM15" s="8">
        <v>0</v>
      </c>
      <c r="FN15" s="28">
        <f t="shared" si="16"/>
        <v>60</v>
      </c>
      <c r="FO15"/>
      <c r="FP15"/>
      <c r="FQ15"/>
      <c r="FR15"/>
      <c r="FS15"/>
      <c r="FT15"/>
      <c r="FU15"/>
      <c r="FV15"/>
      <c r="FW15"/>
      <c r="FX15"/>
      <c r="FY15"/>
      <c r="FZ15"/>
      <c r="GA15"/>
      <c r="GB15"/>
      <c r="GC15"/>
      <c r="GD15"/>
      <c r="GE15"/>
      <c r="GF15" s="17">
        <v>114505048571</v>
      </c>
      <c r="GG15" s="24" t="s">
        <v>15</v>
      </c>
      <c r="GH15" s="105">
        <v>1</v>
      </c>
      <c r="GI15" s="106">
        <v>0</v>
      </c>
      <c r="GJ15" s="106">
        <v>0</v>
      </c>
      <c r="GK15" s="106">
        <v>1</v>
      </c>
      <c r="GL15" s="106">
        <v>1</v>
      </c>
      <c r="GM15" s="106">
        <v>1</v>
      </c>
      <c r="GN15" s="28">
        <f t="shared" si="19"/>
        <v>66.666666666666657</v>
      </c>
      <c r="GO15"/>
      <c r="GP15"/>
      <c r="GQ15"/>
      <c r="GR15"/>
      <c r="GS15"/>
      <c r="GT15"/>
      <c r="GU15"/>
      <c r="GV15"/>
      <c r="GW15" s="86">
        <v>118499448386</v>
      </c>
      <c r="GX15" s="74" t="s">
        <v>14</v>
      </c>
      <c r="GY15" s="74">
        <v>0</v>
      </c>
      <c r="GZ15" s="74">
        <v>1</v>
      </c>
      <c r="HA15" s="74">
        <v>1</v>
      </c>
      <c r="HB15" s="74">
        <v>1</v>
      </c>
      <c r="HC15" s="74">
        <v>1</v>
      </c>
      <c r="HD15" s="28">
        <f t="shared" si="21"/>
        <v>80</v>
      </c>
      <c r="HE15"/>
      <c r="HF15"/>
      <c r="HG15"/>
      <c r="HH15"/>
      <c r="HI15"/>
      <c r="HJ15"/>
      <c r="HK15"/>
      <c r="HL15"/>
      <c r="HM15"/>
      <c r="HN15"/>
      <c r="HO15"/>
      <c r="HP15" s="17">
        <v>114503516200</v>
      </c>
      <c r="HQ15" s="8" t="s">
        <v>14</v>
      </c>
      <c r="HR15" s="8">
        <v>1</v>
      </c>
      <c r="HS15" s="8">
        <v>1</v>
      </c>
      <c r="HT15" s="28">
        <f t="shared" si="23"/>
        <v>100</v>
      </c>
      <c r="HU15"/>
      <c r="HV15"/>
      <c r="HW15"/>
      <c r="HX15"/>
      <c r="HY15"/>
      <c r="HZ15"/>
      <c r="IA15"/>
      <c r="IB15"/>
      <c r="IC15"/>
      <c r="ID15"/>
      <c r="IE15"/>
      <c r="IF15"/>
      <c r="IG15"/>
      <c r="IH15"/>
      <c r="II15"/>
      <c r="IJ15" s="17">
        <v>114505048571</v>
      </c>
      <c r="IK15" s="24" t="s">
        <v>15</v>
      </c>
      <c r="IL15" s="8">
        <v>0.5</v>
      </c>
      <c r="IM15" s="8">
        <v>0.5</v>
      </c>
      <c r="IN15" s="8">
        <v>0.5</v>
      </c>
      <c r="IO15" s="8">
        <v>1</v>
      </c>
      <c r="IP15" s="8">
        <v>1</v>
      </c>
      <c r="IQ15" s="8">
        <v>1</v>
      </c>
      <c r="IR15" s="8">
        <v>1</v>
      </c>
      <c r="IS15" s="28">
        <f t="shared" si="26"/>
        <v>78.571428571428569</v>
      </c>
      <c r="IT15"/>
      <c r="IU15"/>
      <c r="IV15"/>
      <c r="IW15"/>
      <c r="IX15"/>
      <c r="IY15" s="86">
        <v>118499448386</v>
      </c>
      <c r="IZ15" s="74" t="s">
        <v>14</v>
      </c>
      <c r="JA15" s="8">
        <v>1</v>
      </c>
      <c r="JB15" s="8">
        <v>1</v>
      </c>
      <c r="JC15" s="8">
        <v>0.5</v>
      </c>
      <c r="JD15" s="8">
        <v>0</v>
      </c>
      <c r="JE15" s="8">
        <v>1</v>
      </c>
      <c r="JF15" s="28">
        <f t="shared" si="28"/>
        <v>70</v>
      </c>
      <c r="JG15"/>
      <c r="JH15" s="17">
        <v>118495383508</v>
      </c>
      <c r="JI15" s="8" t="s">
        <v>10</v>
      </c>
      <c r="JJ15" s="27"/>
      <c r="JK15" s="28"/>
      <c r="JL15" s="17">
        <v>114443016475</v>
      </c>
      <c r="JM15" s="17" t="s">
        <v>10</v>
      </c>
      <c r="JN15" s="27">
        <v>0</v>
      </c>
      <c r="JO15" s="28">
        <f t="shared" si="30"/>
        <v>0</v>
      </c>
      <c r="JP15"/>
      <c r="JQ15"/>
      <c r="JR15"/>
      <c r="JS15"/>
      <c r="JT15"/>
      <c r="JU15"/>
      <c r="JV15"/>
      <c r="JW15"/>
      <c r="JX15"/>
      <c r="JY15"/>
      <c r="JZ15"/>
      <c r="KA15"/>
      <c r="KB15"/>
      <c r="KC15"/>
      <c r="KD15"/>
      <c r="KE15"/>
      <c r="KF15"/>
      <c r="KG15"/>
      <c r="KH15"/>
      <c r="KI15"/>
      <c r="KJ15"/>
      <c r="KK15"/>
      <c r="KL15"/>
      <c r="KM15"/>
      <c r="KN15"/>
      <c r="KO15"/>
      <c r="KP15"/>
      <c r="KQ15"/>
      <c r="KR15"/>
      <c r="KS15" s="17">
        <v>114503516200</v>
      </c>
      <c r="KT15" s="8" t="s">
        <v>14</v>
      </c>
      <c r="KU15" s="8">
        <v>1</v>
      </c>
      <c r="KV15" s="8">
        <v>1</v>
      </c>
      <c r="KW15" s="8">
        <v>0.5</v>
      </c>
      <c r="KX15" s="8">
        <v>1</v>
      </c>
      <c r="KY15" s="8">
        <v>1</v>
      </c>
      <c r="KZ15" s="8">
        <v>1</v>
      </c>
      <c r="LA15" s="8">
        <v>1</v>
      </c>
      <c r="LB15" s="8">
        <v>0.5</v>
      </c>
      <c r="LC15" s="8">
        <v>0.5</v>
      </c>
      <c r="LD15" s="8">
        <v>1</v>
      </c>
      <c r="LE15" s="8">
        <v>0</v>
      </c>
      <c r="LF15" s="8">
        <v>1</v>
      </c>
      <c r="LG15" s="8">
        <v>0</v>
      </c>
      <c r="LH15" s="8">
        <v>0</v>
      </c>
      <c r="LI15" s="8">
        <v>1</v>
      </c>
      <c r="LJ15" s="8">
        <v>1</v>
      </c>
      <c r="LK15" s="8">
        <v>1</v>
      </c>
      <c r="LL15" s="8">
        <v>1</v>
      </c>
      <c r="LM15" s="8">
        <v>1</v>
      </c>
      <c r="LN15" s="8">
        <v>1</v>
      </c>
      <c r="LO15" s="8">
        <v>1</v>
      </c>
      <c r="LP15" s="8">
        <v>1</v>
      </c>
      <c r="LQ15" s="8">
        <v>1</v>
      </c>
      <c r="LR15" s="8">
        <v>1</v>
      </c>
      <c r="LS15" s="8">
        <v>0</v>
      </c>
      <c r="LT15" s="28">
        <f t="shared" si="32"/>
        <v>78</v>
      </c>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s="17">
        <v>114477191682</v>
      </c>
      <c r="OE15" s="74" t="s">
        <v>14</v>
      </c>
      <c r="OF15" s="74">
        <v>0</v>
      </c>
      <c r="OG15" s="28">
        <f t="shared" si="36"/>
        <v>0</v>
      </c>
      <c r="OH15" s="17">
        <v>114505048571</v>
      </c>
      <c r="OI15" s="24" t="s">
        <v>15</v>
      </c>
      <c r="OJ15" s="8">
        <v>1</v>
      </c>
      <c r="OK15" s="8">
        <v>1</v>
      </c>
      <c r="OL15" s="8">
        <v>1</v>
      </c>
      <c r="OM15" s="8">
        <v>1</v>
      </c>
      <c r="ON15" s="8">
        <v>1</v>
      </c>
      <c r="OO15" s="8">
        <v>1</v>
      </c>
      <c r="OP15" s="8">
        <v>1</v>
      </c>
      <c r="OQ15" s="8">
        <v>1</v>
      </c>
      <c r="OR15" s="8">
        <v>1</v>
      </c>
      <c r="OS15" s="8">
        <v>1</v>
      </c>
      <c r="OT15" s="8">
        <v>1</v>
      </c>
      <c r="OU15" s="8">
        <v>0</v>
      </c>
      <c r="OV15" s="8">
        <v>1</v>
      </c>
      <c r="OW15" s="8">
        <v>1</v>
      </c>
      <c r="OX15" s="8">
        <v>1</v>
      </c>
      <c r="OY15" s="8">
        <v>1</v>
      </c>
      <c r="OZ15" s="8">
        <v>1</v>
      </c>
      <c r="PA15" s="8">
        <v>1</v>
      </c>
      <c r="PB15" s="8">
        <v>1</v>
      </c>
      <c r="PC15" s="8">
        <v>1</v>
      </c>
      <c r="PD15" s="8">
        <v>1</v>
      </c>
      <c r="PE15" s="8">
        <v>0.5</v>
      </c>
      <c r="PF15" s="8">
        <v>0</v>
      </c>
      <c r="PG15" s="8">
        <v>1</v>
      </c>
      <c r="PH15" s="25">
        <v>1</v>
      </c>
      <c r="PI15" s="8">
        <v>1</v>
      </c>
      <c r="PJ15" s="28">
        <f t="shared" si="37"/>
        <v>90.384615384615387</v>
      </c>
      <c r="PK15"/>
      <c r="PL15"/>
      <c r="PM15"/>
      <c r="PN15"/>
      <c r="PO15"/>
      <c r="PP15"/>
      <c r="PQ15"/>
      <c r="PR15"/>
      <c r="PS15"/>
      <c r="PT15"/>
      <c r="PU15"/>
      <c r="PV15"/>
      <c r="PW15"/>
      <c r="PX15"/>
      <c r="PY15"/>
      <c r="PZ15"/>
      <c r="QA15"/>
      <c r="QB15"/>
      <c r="QC15"/>
      <c r="QD15"/>
      <c r="QE15"/>
      <c r="QF15"/>
      <c r="QG15"/>
      <c r="QH15"/>
      <c r="QI15"/>
      <c r="QJ15"/>
      <c r="QK15"/>
      <c r="QL15"/>
      <c r="QM15" s="86">
        <v>118499448386</v>
      </c>
      <c r="QN15" s="74" t="s">
        <v>14</v>
      </c>
      <c r="QO15" s="8">
        <v>1</v>
      </c>
      <c r="QP15" s="8">
        <v>1</v>
      </c>
      <c r="QQ15" s="70">
        <v>0</v>
      </c>
      <c r="QR15" s="74">
        <v>1</v>
      </c>
      <c r="QS15" s="74">
        <v>1</v>
      </c>
      <c r="QT15" s="74">
        <v>1</v>
      </c>
      <c r="QU15" s="74">
        <v>1</v>
      </c>
      <c r="QV15" s="74">
        <v>0</v>
      </c>
      <c r="QW15" s="74">
        <v>0</v>
      </c>
      <c r="QX15" s="74">
        <v>0</v>
      </c>
      <c r="QY15" s="74">
        <v>1</v>
      </c>
      <c r="QZ15" s="8">
        <v>0</v>
      </c>
      <c r="RA15" s="8">
        <v>1</v>
      </c>
      <c r="RB15" s="8">
        <v>1</v>
      </c>
      <c r="RC15" s="8">
        <v>1</v>
      </c>
      <c r="RD15" s="8">
        <v>1</v>
      </c>
      <c r="RE15" s="8">
        <v>1</v>
      </c>
      <c r="RF15" s="8">
        <v>1</v>
      </c>
      <c r="RG15" s="8">
        <v>0</v>
      </c>
      <c r="RH15" s="8">
        <v>0</v>
      </c>
      <c r="RI15" s="8">
        <v>0.5</v>
      </c>
      <c r="RJ15" s="8">
        <v>1</v>
      </c>
      <c r="RK15" s="8">
        <v>1</v>
      </c>
      <c r="RL15" s="28">
        <f t="shared" si="39"/>
        <v>67.391304347826093</v>
      </c>
      <c r="RM15"/>
      <c r="RN15"/>
      <c r="RO15"/>
      <c r="RP15"/>
      <c r="RQ15"/>
      <c r="RR15"/>
      <c r="RS15" s="17">
        <v>114503516200</v>
      </c>
      <c r="RT15" s="8" t="s">
        <v>14</v>
      </c>
      <c r="RU15" s="8">
        <v>1</v>
      </c>
      <c r="RV15" s="28">
        <f t="shared" si="41"/>
        <v>100</v>
      </c>
      <c r="RW15"/>
      <c r="RX15"/>
      <c r="RY15"/>
      <c r="RZ15"/>
      <c r="SA15"/>
      <c r="SB15"/>
      <c r="SC15"/>
      <c r="SD15"/>
      <c r="SE15"/>
      <c r="SF15" s="17">
        <v>114505048571</v>
      </c>
      <c r="SG15" s="24" t="s">
        <v>15</v>
      </c>
      <c r="SH15" s="8">
        <v>1</v>
      </c>
      <c r="SI15" s="8">
        <v>1</v>
      </c>
      <c r="SJ15" s="28">
        <f t="shared" si="44"/>
        <v>100</v>
      </c>
      <c r="SK15"/>
      <c r="SL15"/>
      <c r="SM15"/>
      <c r="SN15"/>
      <c r="SO15" s="86">
        <v>118499448386</v>
      </c>
      <c r="SP15" s="74" t="s">
        <v>14</v>
      </c>
      <c r="SQ15" s="8">
        <v>1</v>
      </c>
      <c r="SR15" s="28">
        <f t="shared" si="46"/>
        <v>100</v>
      </c>
    </row>
    <row r="16" spans="1:512" x14ac:dyDescent="0.2">
      <c r="A16" s="17">
        <v>118494535350</v>
      </c>
      <c r="B16" s="8" t="s">
        <v>10</v>
      </c>
      <c r="C16" s="8">
        <v>1</v>
      </c>
      <c r="D16" s="8">
        <v>1</v>
      </c>
      <c r="E16" s="8">
        <v>1</v>
      </c>
      <c r="F16" s="98">
        <v>1</v>
      </c>
      <c r="G16" s="28">
        <f t="shared" si="1"/>
        <v>100</v>
      </c>
      <c r="H16" s="17">
        <v>114442728336</v>
      </c>
      <c r="I16" s="17" t="s">
        <v>10</v>
      </c>
      <c r="J16" s="8">
        <v>0</v>
      </c>
      <c r="K16" s="8">
        <v>1</v>
      </c>
      <c r="L16" s="25">
        <v>1</v>
      </c>
      <c r="M16" s="24">
        <v>1</v>
      </c>
      <c r="N16" s="28">
        <f t="shared" si="2"/>
        <v>75</v>
      </c>
      <c r="O16"/>
      <c r="P16"/>
      <c r="Q16"/>
      <c r="R16"/>
      <c r="S16"/>
      <c r="T16"/>
      <c r="U16"/>
      <c r="V16"/>
      <c r="W16"/>
      <c r="X16" s="17">
        <v>114503513167</v>
      </c>
      <c r="Y16" s="8" t="s">
        <v>14</v>
      </c>
      <c r="Z16" s="8">
        <v>1</v>
      </c>
      <c r="AA16" s="8">
        <v>0</v>
      </c>
      <c r="AB16" s="8">
        <v>1</v>
      </c>
      <c r="AC16" s="28">
        <f t="shared" si="4"/>
        <v>66.666666666666657</v>
      </c>
      <c r="AD16"/>
      <c r="AE16"/>
      <c r="AF16"/>
      <c r="AG16"/>
      <c r="AH16"/>
      <c r="AI16"/>
      <c r="AJ16" s="69"/>
      <c r="AK16" s="35"/>
      <c r="AL16" s="7"/>
      <c r="AM16" s="7"/>
      <c r="AN16" s="7"/>
      <c r="AO16" s="7"/>
      <c r="AP16" s="7"/>
      <c r="AQ16" s="7"/>
      <c r="AR16"/>
      <c r="AS16"/>
      <c r="AT16"/>
      <c r="AU16"/>
      <c r="AV16"/>
      <c r="AW16"/>
      <c r="AX16"/>
      <c r="AY16" s="102">
        <v>114473643620</v>
      </c>
      <c r="AZ16" s="103" t="s">
        <v>14</v>
      </c>
      <c r="BA16" s="74">
        <v>1</v>
      </c>
      <c r="BB16" s="74">
        <v>1</v>
      </c>
      <c r="BC16" s="74">
        <v>1</v>
      </c>
      <c r="BD16" s="28">
        <f t="shared" si="8"/>
        <v>100</v>
      </c>
      <c r="BE16"/>
      <c r="BF16"/>
      <c r="BG16"/>
      <c r="BH16"/>
      <c r="BI16"/>
      <c r="BJ16"/>
      <c r="BK16"/>
      <c r="BL16"/>
      <c r="BM16"/>
      <c r="BN16"/>
      <c r="BO16"/>
      <c r="BP16"/>
      <c r="BQ16"/>
      <c r="BR16"/>
      <c r="BS16"/>
      <c r="BT16" s="86">
        <v>118497757314</v>
      </c>
      <c r="BU16" s="74" t="s">
        <v>14</v>
      </c>
      <c r="BV16" s="8">
        <v>1</v>
      </c>
      <c r="BW16" s="28">
        <f t="shared" si="10"/>
        <v>100</v>
      </c>
      <c r="BX16"/>
      <c r="BY16" s="17">
        <v>118494535350</v>
      </c>
      <c r="BZ16" s="8" t="s">
        <v>10</v>
      </c>
      <c r="CA16" s="8">
        <v>1</v>
      </c>
      <c r="CB16" s="20">
        <v>1</v>
      </c>
      <c r="CC16" s="22">
        <v>1</v>
      </c>
      <c r="CD16" s="24">
        <v>1</v>
      </c>
      <c r="CE16" s="20">
        <v>1</v>
      </c>
      <c r="CF16" s="24">
        <v>1</v>
      </c>
      <c r="CG16" s="24">
        <v>0.5</v>
      </c>
      <c r="CH16" s="24">
        <v>0</v>
      </c>
      <c r="CI16" s="24">
        <v>0.6</v>
      </c>
      <c r="CJ16" s="24">
        <v>0.5</v>
      </c>
      <c r="CK16" s="24">
        <v>1</v>
      </c>
      <c r="CL16" s="24">
        <v>1</v>
      </c>
      <c r="CM16" s="8">
        <v>0.5</v>
      </c>
      <c r="CN16" s="8">
        <v>1</v>
      </c>
      <c r="CO16" s="28">
        <f t="shared" si="11"/>
        <v>79.285714285714278</v>
      </c>
      <c r="CP16" s="17">
        <v>114442728336</v>
      </c>
      <c r="CQ16" s="17" t="s">
        <v>10</v>
      </c>
      <c r="CR16" s="8">
        <v>0</v>
      </c>
      <c r="CS16" s="20">
        <v>1</v>
      </c>
      <c r="CT16" s="22">
        <v>1</v>
      </c>
      <c r="CU16" s="24">
        <v>0</v>
      </c>
      <c r="CV16" s="20">
        <v>1</v>
      </c>
      <c r="CW16" s="24"/>
      <c r="CX16" s="24">
        <v>0</v>
      </c>
      <c r="CY16" s="24">
        <v>0</v>
      </c>
      <c r="CZ16" s="24">
        <v>0.8</v>
      </c>
      <c r="DA16" s="24">
        <v>0.5</v>
      </c>
      <c r="DB16" s="24">
        <v>0</v>
      </c>
      <c r="DC16" s="24">
        <v>0</v>
      </c>
      <c r="DD16" s="8">
        <v>0.5</v>
      </c>
      <c r="DE16" s="8">
        <v>0</v>
      </c>
      <c r="DF16" s="28">
        <f t="shared" si="12"/>
        <v>36.92307692307692</v>
      </c>
      <c r="DG16"/>
      <c r="DH16"/>
      <c r="DI16"/>
      <c r="DJ16"/>
      <c r="DK16"/>
      <c r="DL16"/>
      <c r="DM16"/>
      <c r="DN16"/>
      <c r="DO16"/>
      <c r="DP16"/>
      <c r="DQ16"/>
      <c r="DR16"/>
      <c r="DS16"/>
      <c r="DT16"/>
      <c r="DU16"/>
      <c r="DV16"/>
      <c r="DW16"/>
      <c r="DX16"/>
      <c r="DY16"/>
      <c r="DZ16"/>
      <c r="EA16"/>
      <c r="EB16" s="17">
        <v>114444141094</v>
      </c>
      <c r="EC16" s="74" t="s">
        <v>267</v>
      </c>
      <c r="ED16" s="74">
        <v>1</v>
      </c>
      <c r="EE16" s="74">
        <v>0</v>
      </c>
      <c r="EF16" s="74">
        <v>0</v>
      </c>
      <c r="EG16" s="74">
        <v>0</v>
      </c>
      <c r="EH16" s="74">
        <v>1</v>
      </c>
      <c r="EI16" s="74">
        <v>1</v>
      </c>
      <c r="EJ16" s="74">
        <v>1</v>
      </c>
      <c r="EK16" s="74"/>
      <c r="EL16" s="74">
        <v>0</v>
      </c>
      <c r="EM16" s="74">
        <v>0</v>
      </c>
      <c r="EN16" s="76">
        <v>0.2</v>
      </c>
      <c r="EO16" s="74">
        <v>0</v>
      </c>
      <c r="EP16" s="74">
        <v>1</v>
      </c>
      <c r="EQ16" s="74">
        <v>1</v>
      </c>
      <c r="ER16" s="74">
        <v>0.5</v>
      </c>
      <c r="ES16" s="74">
        <v>0</v>
      </c>
      <c r="ET16" s="74"/>
      <c r="EU16" s="74">
        <v>1</v>
      </c>
      <c r="EV16" s="28">
        <f t="shared" si="14"/>
        <v>48.125</v>
      </c>
      <c r="EW16"/>
      <c r="EX16"/>
      <c r="EY16"/>
      <c r="EZ16"/>
      <c r="FA16"/>
      <c r="FB16"/>
      <c r="FC16"/>
      <c r="FD16"/>
      <c r="FE16"/>
      <c r="FF16"/>
      <c r="FG16" s="17">
        <v>114503513167</v>
      </c>
      <c r="FH16" s="8" t="s">
        <v>14</v>
      </c>
      <c r="FI16" s="8">
        <v>1</v>
      </c>
      <c r="FJ16" s="8">
        <v>1</v>
      </c>
      <c r="FK16" s="8">
        <v>1</v>
      </c>
      <c r="FL16" s="8">
        <v>1</v>
      </c>
      <c r="FM16" s="8">
        <v>0.5</v>
      </c>
      <c r="FN16" s="28">
        <f t="shared" si="16"/>
        <v>90</v>
      </c>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s="86">
        <v>118497757314</v>
      </c>
      <c r="GX16" s="74" t="s">
        <v>14</v>
      </c>
      <c r="GY16" s="74">
        <v>1</v>
      </c>
      <c r="GZ16" s="74">
        <v>1</v>
      </c>
      <c r="HA16" s="74">
        <v>1</v>
      </c>
      <c r="HB16" s="74">
        <v>1</v>
      </c>
      <c r="HC16" s="74">
        <v>0</v>
      </c>
      <c r="HD16" s="28">
        <f t="shared" si="21"/>
        <v>80</v>
      </c>
      <c r="HE16"/>
      <c r="HF16"/>
      <c r="HG16"/>
      <c r="HH16"/>
      <c r="HI16"/>
      <c r="HJ16"/>
      <c r="HK16"/>
      <c r="HL16"/>
      <c r="HM16"/>
      <c r="HN16"/>
      <c r="HO16"/>
      <c r="HP16" s="17">
        <v>114503513167</v>
      </c>
      <c r="HQ16" s="8" t="s">
        <v>14</v>
      </c>
      <c r="HR16" s="8">
        <v>1</v>
      </c>
      <c r="HS16" s="8">
        <v>0.5</v>
      </c>
      <c r="HT16" s="28">
        <f t="shared" si="23"/>
        <v>75</v>
      </c>
      <c r="HU16"/>
      <c r="HV16"/>
      <c r="HW16"/>
      <c r="HX16"/>
      <c r="HY16"/>
      <c r="HZ16"/>
      <c r="IA16"/>
      <c r="IB16"/>
      <c r="IC16"/>
      <c r="ID16"/>
      <c r="IE16"/>
      <c r="IF16"/>
      <c r="IG16"/>
      <c r="IH16"/>
      <c r="II16"/>
      <c r="IJ16"/>
      <c r="IK16"/>
      <c r="IL16"/>
      <c r="IM16"/>
      <c r="IN16"/>
      <c r="IO16"/>
      <c r="IP16"/>
      <c r="IQ16"/>
      <c r="IR16"/>
      <c r="IS16"/>
      <c r="IT16"/>
      <c r="IU16"/>
      <c r="IV16"/>
      <c r="IW16"/>
      <c r="IX16"/>
      <c r="IY16" s="86">
        <v>118497757314</v>
      </c>
      <c r="IZ16" s="74" t="s">
        <v>14</v>
      </c>
      <c r="JA16" s="8">
        <v>1</v>
      </c>
      <c r="JB16" s="8">
        <v>1</v>
      </c>
      <c r="JC16" s="8">
        <v>0.5</v>
      </c>
      <c r="JD16" s="8">
        <v>1</v>
      </c>
      <c r="JE16" s="8">
        <v>1</v>
      </c>
      <c r="JF16" s="28">
        <f t="shared" si="28"/>
        <v>90</v>
      </c>
      <c r="JG16"/>
      <c r="JH16" s="17">
        <v>118494535350</v>
      </c>
      <c r="JI16" s="8" t="s">
        <v>10</v>
      </c>
      <c r="JJ16" s="27">
        <v>1</v>
      </c>
      <c r="JK16" s="28">
        <f t="shared" si="29"/>
        <v>100</v>
      </c>
      <c r="JL16" s="17">
        <v>114442728336</v>
      </c>
      <c r="JM16" s="17" t="s">
        <v>10</v>
      </c>
      <c r="JN16" s="27">
        <v>1</v>
      </c>
      <c r="JO16" s="28">
        <f t="shared" si="30"/>
        <v>100</v>
      </c>
      <c r="JP16"/>
      <c r="JQ16"/>
      <c r="JR16"/>
      <c r="JS16"/>
      <c r="JT16"/>
      <c r="JU16"/>
      <c r="JV16"/>
      <c r="JW16"/>
      <c r="JX16"/>
      <c r="JY16"/>
      <c r="JZ16"/>
      <c r="KA16"/>
      <c r="KB16"/>
      <c r="KC16"/>
      <c r="KD16"/>
      <c r="KE16"/>
      <c r="KF16"/>
      <c r="KG16"/>
      <c r="KH16"/>
      <c r="KI16"/>
      <c r="KJ16"/>
      <c r="KK16"/>
      <c r="KL16"/>
      <c r="KM16"/>
      <c r="KN16"/>
      <c r="KO16"/>
      <c r="KP16"/>
      <c r="KQ16"/>
      <c r="KR16"/>
      <c r="KS16" s="17">
        <v>114503513167</v>
      </c>
      <c r="KT16" s="8" t="s">
        <v>14</v>
      </c>
      <c r="KU16" s="8">
        <v>1</v>
      </c>
      <c r="KV16" s="8">
        <v>1</v>
      </c>
      <c r="KW16" s="8">
        <v>0.5</v>
      </c>
      <c r="KX16" s="8">
        <v>1</v>
      </c>
      <c r="KY16" s="8">
        <v>1</v>
      </c>
      <c r="KZ16" s="8">
        <v>0.5</v>
      </c>
      <c r="LA16" s="8">
        <v>0.5</v>
      </c>
      <c r="LB16" s="8">
        <v>0.5</v>
      </c>
      <c r="LC16" s="8">
        <v>1</v>
      </c>
      <c r="LD16" s="8">
        <v>1</v>
      </c>
      <c r="LE16" s="8">
        <v>1</v>
      </c>
      <c r="LF16" s="8">
        <v>1</v>
      </c>
      <c r="LG16" s="8">
        <v>0.5</v>
      </c>
      <c r="LH16" s="8">
        <v>0</v>
      </c>
      <c r="LI16" s="8">
        <v>1</v>
      </c>
      <c r="LJ16" s="8">
        <v>1</v>
      </c>
      <c r="LK16" s="8">
        <v>1</v>
      </c>
      <c r="LL16" s="8">
        <v>1</v>
      </c>
      <c r="LM16" s="8">
        <v>1</v>
      </c>
      <c r="LN16" s="8">
        <v>1</v>
      </c>
      <c r="LO16" s="8">
        <v>1</v>
      </c>
      <c r="LP16" s="8">
        <v>1</v>
      </c>
      <c r="LQ16" s="8">
        <v>1</v>
      </c>
      <c r="LR16" s="8">
        <v>1</v>
      </c>
      <c r="LS16" s="8">
        <v>1</v>
      </c>
      <c r="LT16" s="28">
        <f t="shared" si="32"/>
        <v>86</v>
      </c>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s="17">
        <v>114473643620</v>
      </c>
      <c r="OE16" s="74" t="s">
        <v>14</v>
      </c>
      <c r="OF16" s="74">
        <v>1</v>
      </c>
      <c r="OG16" s="28">
        <f t="shared" si="36"/>
        <v>100</v>
      </c>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s="86">
        <v>118497757314</v>
      </c>
      <c r="QN16" s="74" t="s">
        <v>14</v>
      </c>
      <c r="QO16" s="8">
        <v>1</v>
      </c>
      <c r="QP16" s="8">
        <v>1</v>
      </c>
      <c r="QQ16" s="70">
        <v>1</v>
      </c>
      <c r="QR16" s="74">
        <v>1</v>
      </c>
      <c r="QS16" s="74">
        <v>1</v>
      </c>
      <c r="QT16" s="74">
        <v>1</v>
      </c>
      <c r="QU16" s="74">
        <v>1</v>
      </c>
      <c r="QV16" s="74">
        <v>1</v>
      </c>
      <c r="QW16" s="74">
        <v>1</v>
      </c>
      <c r="QX16" s="74">
        <v>1</v>
      </c>
      <c r="QY16" s="74">
        <v>1</v>
      </c>
      <c r="QZ16" s="8">
        <v>1</v>
      </c>
      <c r="RA16" s="8">
        <v>1</v>
      </c>
      <c r="RB16" s="8">
        <v>1</v>
      </c>
      <c r="RC16" s="8">
        <v>1</v>
      </c>
      <c r="RD16" s="8">
        <v>1</v>
      </c>
      <c r="RE16" s="8">
        <v>1</v>
      </c>
      <c r="RF16" s="8">
        <v>1</v>
      </c>
      <c r="RG16" s="8">
        <v>1</v>
      </c>
      <c r="RH16" s="8">
        <v>1</v>
      </c>
      <c r="RI16" s="8">
        <v>1</v>
      </c>
      <c r="RJ16" s="8">
        <v>1</v>
      </c>
      <c r="RK16" s="8">
        <v>1</v>
      </c>
      <c r="RL16" s="28">
        <f t="shared" si="39"/>
        <v>100</v>
      </c>
      <c r="RM16"/>
      <c r="RN16"/>
      <c r="RO16"/>
      <c r="RP16"/>
      <c r="RQ16"/>
      <c r="RR16"/>
      <c r="RS16" s="17">
        <v>114503513167</v>
      </c>
      <c r="RT16" s="8" t="s">
        <v>14</v>
      </c>
      <c r="RU16" s="8">
        <v>1</v>
      </c>
      <c r="RV16" s="28">
        <f t="shared" si="41"/>
        <v>100</v>
      </c>
      <c r="RW16"/>
      <c r="RX16"/>
      <c r="RY16"/>
      <c r="RZ16"/>
      <c r="SA16"/>
      <c r="SB16"/>
      <c r="SC16"/>
      <c r="SD16"/>
      <c r="SE16"/>
      <c r="SF16"/>
      <c r="SG16"/>
      <c r="SH16"/>
      <c r="SI16"/>
      <c r="SJ16"/>
      <c r="SK16"/>
      <c r="SL16"/>
      <c r="SM16"/>
      <c r="SN16"/>
      <c r="SO16" s="86">
        <v>118497757314</v>
      </c>
      <c r="SP16" s="74" t="s">
        <v>14</v>
      </c>
      <c r="SQ16" s="8">
        <v>0</v>
      </c>
      <c r="SR16" s="28">
        <f t="shared" si="46"/>
        <v>0</v>
      </c>
    </row>
    <row r="17" spans="1:512" x14ac:dyDescent="0.2">
      <c r="A17" s="17">
        <v>118494476082</v>
      </c>
      <c r="B17" s="8" t="s">
        <v>10</v>
      </c>
      <c r="C17" s="8">
        <v>0</v>
      </c>
      <c r="D17" s="8">
        <v>1</v>
      </c>
      <c r="E17" s="8">
        <v>1</v>
      </c>
      <c r="F17" s="98">
        <v>1</v>
      </c>
      <c r="G17" s="28">
        <f t="shared" si="1"/>
        <v>75</v>
      </c>
      <c r="H17" s="17">
        <v>114442487608</v>
      </c>
      <c r="I17" s="17" t="s">
        <v>10</v>
      </c>
      <c r="J17" s="8">
        <v>0</v>
      </c>
      <c r="K17" s="8">
        <v>1</v>
      </c>
      <c r="L17" s="25">
        <v>0</v>
      </c>
      <c r="M17" s="24">
        <v>1</v>
      </c>
      <c r="N17" s="28">
        <f t="shared" si="2"/>
        <v>50</v>
      </c>
      <c r="O17"/>
      <c r="P17"/>
      <c r="Q17"/>
      <c r="R17"/>
      <c r="S17"/>
      <c r="T17"/>
      <c r="U17"/>
      <c r="V17"/>
      <c r="W17"/>
      <c r="X17" s="17">
        <v>114504589929</v>
      </c>
      <c r="Y17" s="8" t="s">
        <v>15</v>
      </c>
      <c r="Z17" s="8">
        <v>1</v>
      </c>
      <c r="AA17" s="8">
        <v>0</v>
      </c>
      <c r="AB17" s="8">
        <v>0</v>
      </c>
      <c r="AC17" s="28">
        <f t="shared" si="4"/>
        <v>33.333333333333329</v>
      </c>
      <c r="AD17"/>
      <c r="AE17"/>
      <c r="AF17"/>
      <c r="AG17"/>
      <c r="AH17"/>
      <c r="AI17"/>
      <c r="AJ17" s="69"/>
      <c r="AK17" s="35"/>
      <c r="AL17" s="7"/>
      <c r="AM17" s="7"/>
      <c r="AN17" s="7"/>
      <c r="AO17" s="7"/>
      <c r="AP17" s="7"/>
      <c r="AQ17" s="7"/>
      <c r="AR17"/>
      <c r="AS17"/>
      <c r="AT17"/>
      <c r="AU17"/>
      <c r="AV17"/>
      <c r="AW17"/>
      <c r="AX17"/>
      <c r="AY17" s="102">
        <v>114473634196</v>
      </c>
      <c r="AZ17" s="103" t="s">
        <v>14</v>
      </c>
      <c r="BA17" s="74">
        <v>0</v>
      </c>
      <c r="BB17" s="74">
        <v>1</v>
      </c>
      <c r="BC17" s="74">
        <v>1</v>
      </c>
      <c r="BD17" s="28">
        <f t="shared" si="8"/>
        <v>66.666666666666657</v>
      </c>
      <c r="BE17"/>
      <c r="BF17"/>
      <c r="BG17"/>
      <c r="BH17"/>
      <c r="BI17"/>
      <c r="BJ17"/>
      <c r="BK17"/>
      <c r="BL17"/>
      <c r="BM17"/>
      <c r="BN17"/>
      <c r="BO17"/>
      <c r="BP17"/>
      <c r="BQ17"/>
      <c r="BR17"/>
      <c r="BS17"/>
      <c r="BT17" s="86">
        <v>118497102054</v>
      </c>
      <c r="BU17" s="74" t="s">
        <v>15</v>
      </c>
      <c r="BV17" s="8">
        <v>1</v>
      </c>
      <c r="BW17" s="28">
        <f t="shared" si="10"/>
        <v>100</v>
      </c>
      <c r="BX17"/>
      <c r="BY17" s="17">
        <v>118494476082</v>
      </c>
      <c r="BZ17" s="8" t="s">
        <v>10</v>
      </c>
      <c r="CA17" s="8">
        <v>0.5</v>
      </c>
      <c r="CB17" s="20">
        <v>1</v>
      </c>
      <c r="CC17" s="22">
        <v>1</v>
      </c>
      <c r="CD17" s="24">
        <v>1</v>
      </c>
      <c r="CE17" s="20">
        <v>1</v>
      </c>
      <c r="CF17" s="24">
        <v>1</v>
      </c>
      <c r="CG17" s="24">
        <v>1</v>
      </c>
      <c r="CH17" s="24">
        <v>0</v>
      </c>
      <c r="CI17" s="24">
        <v>0</v>
      </c>
      <c r="CJ17" s="24">
        <v>0.5</v>
      </c>
      <c r="CK17" s="24">
        <v>1</v>
      </c>
      <c r="CL17" s="24">
        <v>1</v>
      </c>
      <c r="CM17" s="8">
        <v>0.5</v>
      </c>
      <c r="CN17" s="8">
        <v>1</v>
      </c>
      <c r="CO17" s="28">
        <f t="shared" si="11"/>
        <v>75</v>
      </c>
      <c r="CP17" s="17">
        <v>114442487608</v>
      </c>
      <c r="CQ17" s="17" t="s">
        <v>10</v>
      </c>
      <c r="CR17" s="8">
        <v>0.5</v>
      </c>
      <c r="CS17" s="20">
        <v>1</v>
      </c>
      <c r="CT17" s="22">
        <v>1</v>
      </c>
      <c r="CU17" s="24">
        <v>0</v>
      </c>
      <c r="CV17" s="20">
        <v>1</v>
      </c>
      <c r="CW17" s="24">
        <v>0.5</v>
      </c>
      <c r="CX17" s="24">
        <v>0.5</v>
      </c>
      <c r="CY17" s="24">
        <v>0</v>
      </c>
      <c r="CZ17" s="24">
        <v>0</v>
      </c>
      <c r="DA17" s="24">
        <v>0</v>
      </c>
      <c r="DB17" s="24">
        <v>0</v>
      </c>
      <c r="DC17" s="24">
        <v>1</v>
      </c>
      <c r="DD17" s="8">
        <v>0</v>
      </c>
      <c r="DE17" s="8">
        <v>0</v>
      </c>
      <c r="DF17" s="28">
        <f t="shared" si="12"/>
        <v>39.285714285714285</v>
      </c>
      <c r="DG17"/>
      <c r="DH17"/>
      <c r="DI17"/>
      <c r="DJ17"/>
      <c r="DK17"/>
      <c r="DL17"/>
      <c r="DM17"/>
      <c r="DN17"/>
      <c r="DO17"/>
      <c r="DP17"/>
      <c r="DQ17"/>
      <c r="DR17"/>
      <c r="DS17"/>
      <c r="DT17"/>
      <c r="DU17"/>
      <c r="DV17"/>
      <c r="DW17"/>
      <c r="DX17"/>
      <c r="DY17"/>
      <c r="DZ17"/>
      <c r="EA17"/>
      <c r="EB17" s="17">
        <v>114442412717</v>
      </c>
      <c r="EC17" s="74" t="s">
        <v>267</v>
      </c>
      <c r="ED17" s="74">
        <v>1</v>
      </c>
      <c r="EE17" s="74">
        <v>0</v>
      </c>
      <c r="EF17" s="74">
        <v>1</v>
      </c>
      <c r="EG17" s="74">
        <v>0</v>
      </c>
      <c r="EH17" s="74">
        <v>0.5</v>
      </c>
      <c r="EI17" s="74">
        <v>0.5</v>
      </c>
      <c r="EJ17" s="74">
        <v>1</v>
      </c>
      <c r="EK17" s="74"/>
      <c r="EL17" s="74">
        <v>0.5</v>
      </c>
      <c r="EM17" s="74">
        <v>0.5</v>
      </c>
      <c r="EN17" s="76">
        <v>0.4</v>
      </c>
      <c r="EO17" s="74">
        <v>0</v>
      </c>
      <c r="EP17" s="74">
        <v>1</v>
      </c>
      <c r="EQ17" s="74">
        <v>1</v>
      </c>
      <c r="ER17" s="74">
        <v>0.5</v>
      </c>
      <c r="ES17" s="74">
        <v>0</v>
      </c>
      <c r="ET17" s="74"/>
      <c r="EU17" s="74">
        <v>1</v>
      </c>
      <c r="EV17" s="28">
        <f t="shared" si="14"/>
        <v>55.625</v>
      </c>
      <c r="EW17"/>
      <c r="EX17"/>
      <c r="EY17"/>
      <c r="EZ17"/>
      <c r="FA17"/>
      <c r="FB17"/>
      <c r="FC17"/>
      <c r="FD17"/>
      <c r="FE17"/>
      <c r="FF17"/>
      <c r="FG17" s="17">
        <v>114504589929</v>
      </c>
      <c r="FH17" s="8" t="s">
        <v>15</v>
      </c>
      <c r="FI17" s="8">
        <v>1</v>
      </c>
      <c r="FJ17" s="8">
        <v>1</v>
      </c>
      <c r="FK17" s="8">
        <v>0</v>
      </c>
      <c r="FL17" s="8">
        <v>1</v>
      </c>
      <c r="FM17" s="8">
        <v>1</v>
      </c>
      <c r="FN17" s="28">
        <f t="shared" si="16"/>
        <v>80</v>
      </c>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s="86">
        <v>118497102054</v>
      </c>
      <c r="GX17" s="74" t="s">
        <v>15</v>
      </c>
      <c r="GY17" s="74">
        <v>1</v>
      </c>
      <c r="GZ17" s="74">
        <v>1</v>
      </c>
      <c r="HA17" s="74">
        <v>1</v>
      </c>
      <c r="HB17" s="74">
        <v>1</v>
      </c>
      <c r="HC17" s="74">
        <v>0</v>
      </c>
      <c r="HD17" s="28">
        <f t="shared" si="21"/>
        <v>80</v>
      </c>
      <c r="HE17"/>
      <c r="HF17"/>
      <c r="HG17"/>
      <c r="HH17"/>
      <c r="HI17"/>
      <c r="HJ17"/>
      <c r="HK17"/>
      <c r="HL17"/>
      <c r="HM17"/>
      <c r="HN17"/>
      <c r="HO17"/>
      <c r="HP17" s="17">
        <v>114504589929</v>
      </c>
      <c r="HQ17" s="8" t="s">
        <v>15</v>
      </c>
      <c r="HR17" s="8">
        <v>1</v>
      </c>
      <c r="HS17" s="8">
        <v>0</v>
      </c>
      <c r="HT17" s="28">
        <f t="shared" si="23"/>
        <v>50</v>
      </c>
      <c r="HU17"/>
      <c r="HV17"/>
      <c r="HW17"/>
      <c r="HX17"/>
      <c r="HY17"/>
      <c r="HZ17"/>
      <c r="IA17"/>
      <c r="IB17"/>
      <c r="IC17"/>
      <c r="ID17"/>
      <c r="IE17"/>
      <c r="IF17"/>
      <c r="IG17"/>
      <c r="IH17"/>
      <c r="II17"/>
      <c r="IJ17"/>
      <c r="IK17"/>
      <c r="IL17"/>
      <c r="IM17"/>
      <c r="IN17"/>
      <c r="IO17"/>
      <c r="IP17"/>
      <c r="IQ17"/>
      <c r="IR17"/>
      <c r="IS17" s="99"/>
      <c r="IT17"/>
      <c r="IU17"/>
      <c r="IV17"/>
      <c r="IW17"/>
      <c r="IX17"/>
      <c r="IY17" s="86">
        <v>118497102054</v>
      </c>
      <c r="IZ17" s="74" t="s">
        <v>15</v>
      </c>
      <c r="JA17" s="8">
        <v>0.5</v>
      </c>
      <c r="JB17" s="8">
        <v>1</v>
      </c>
      <c r="JC17" s="8">
        <v>0.5</v>
      </c>
      <c r="JD17" s="8">
        <v>1</v>
      </c>
      <c r="JE17" s="8">
        <v>1</v>
      </c>
      <c r="JF17" s="28">
        <f t="shared" si="28"/>
        <v>80</v>
      </c>
      <c r="JG17"/>
      <c r="JH17" s="17">
        <v>118494476082</v>
      </c>
      <c r="JI17" s="8" t="s">
        <v>10</v>
      </c>
      <c r="JJ17" s="27">
        <v>1</v>
      </c>
      <c r="JK17" s="28">
        <f t="shared" si="29"/>
        <v>100</v>
      </c>
      <c r="JL17" s="17">
        <v>114442487608</v>
      </c>
      <c r="JM17" s="17" t="s">
        <v>10</v>
      </c>
      <c r="JN17" s="27">
        <v>0</v>
      </c>
      <c r="JO17" s="28">
        <f t="shared" si="30"/>
        <v>0</v>
      </c>
      <c r="JP17"/>
      <c r="JQ17"/>
      <c r="JR17"/>
      <c r="JS17"/>
      <c r="JT17"/>
      <c r="JU17"/>
      <c r="JV17"/>
      <c r="JW17"/>
      <c r="JX17"/>
      <c r="JY17"/>
      <c r="JZ17"/>
      <c r="KA17"/>
      <c r="KB17"/>
      <c r="KC17"/>
      <c r="KD17"/>
      <c r="KE17"/>
      <c r="KF17"/>
      <c r="KG17"/>
      <c r="KH17"/>
      <c r="KI17"/>
      <c r="KJ17"/>
      <c r="KK17"/>
      <c r="KL17"/>
      <c r="KM17"/>
      <c r="KN17"/>
      <c r="KO17"/>
      <c r="KP17"/>
      <c r="KQ17"/>
      <c r="KR17"/>
      <c r="KS17" s="17">
        <v>114504589929</v>
      </c>
      <c r="KT17" s="8" t="s">
        <v>15</v>
      </c>
      <c r="KU17" s="8">
        <v>1</v>
      </c>
      <c r="KV17" s="8">
        <v>1</v>
      </c>
      <c r="KW17" s="8">
        <v>1</v>
      </c>
      <c r="KX17" s="8">
        <v>1</v>
      </c>
      <c r="KY17" s="8">
        <v>1</v>
      </c>
      <c r="KZ17" s="8">
        <v>1</v>
      </c>
      <c r="LA17" s="8">
        <v>0</v>
      </c>
      <c r="LB17" s="8">
        <v>0</v>
      </c>
      <c r="LC17" s="8">
        <v>0</v>
      </c>
      <c r="LD17" s="8">
        <v>1</v>
      </c>
      <c r="LE17" s="8">
        <v>1</v>
      </c>
      <c r="LF17" s="8">
        <v>1</v>
      </c>
      <c r="LG17" s="8">
        <v>1</v>
      </c>
      <c r="LH17" s="8">
        <v>1</v>
      </c>
      <c r="LI17" s="8">
        <v>1</v>
      </c>
      <c r="LJ17" s="8">
        <v>1</v>
      </c>
      <c r="LK17" s="8">
        <v>1</v>
      </c>
      <c r="LL17" s="8">
        <v>1</v>
      </c>
      <c r="LM17" s="8">
        <v>1</v>
      </c>
      <c r="LN17" s="8">
        <v>1</v>
      </c>
      <c r="LO17" s="8">
        <v>1</v>
      </c>
      <c r="LP17" s="8">
        <v>1</v>
      </c>
      <c r="LQ17" s="8">
        <v>1</v>
      </c>
      <c r="LR17" s="8">
        <v>1</v>
      </c>
      <c r="LS17" s="8">
        <v>1</v>
      </c>
      <c r="LT17" s="28">
        <f t="shared" si="32"/>
        <v>88</v>
      </c>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s="17">
        <v>114473634196</v>
      </c>
      <c r="OE17" s="74" t="s">
        <v>14</v>
      </c>
      <c r="OF17" s="74">
        <v>1</v>
      </c>
      <c r="OG17" s="28">
        <f t="shared" si="36"/>
        <v>100</v>
      </c>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s="86">
        <v>118497102054</v>
      </c>
      <c r="QN17" s="74" t="s">
        <v>15</v>
      </c>
      <c r="QO17" s="8">
        <v>0.5</v>
      </c>
      <c r="QP17" s="8">
        <v>1</v>
      </c>
      <c r="QQ17" s="70">
        <v>0</v>
      </c>
      <c r="QR17" s="74">
        <v>0</v>
      </c>
      <c r="QS17" s="74">
        <v>0</v>
      </c>
      <c r="QT17" s="74">
        <v>0.5</v>
      </c>
      <c r="QU17" s="74">
        <v>0</v>
      </c>
      <c r="QV17" s="74">
        <v>0.3</v>
      </c>
      <c r="QW17" s="74">
        <v>0</v>
      </c>
      <c r="QX17" s="74">
        <v>0.5</v>
      </c>
      <c r="QY17" s="74">
        <v>0.5</v>
      </c>
      <c r="QZ17" s="8">
        <v>0.5</v>
      </c>
      <c r="RA17" s="8">
        <v>0.5</v>
      </c>
      <c r="RB17" s="8">
        <v>0.5</v>
      </c>
      <c r="RC17" s="8">
        <v>0.5</v>
      </c>
      <c r="RD17" s="8">
        <v>0.5</v>
      </c>
      <c r="RE17" s="8">
        <v>0.5</v>
      </c>
      <c r="RF17" s="8">
        <v>0.5</v>
      </c>
      <c r="RG17" s="8">
        <v>0.5</v>
      </c>
      <c r="RH17" s="8">
        <v>0.5</v>
      </c>
      <c r="RI17" s="8">
        <v>0.5</v>
      </c>
      <c r="RJ17" s="8">
        <v>1</v>
      </c>
      <c r="RK17" s="8">
        <v>1</v>
      </c>
      <c r="RL17" s="28">
        <f t="shared" si="39"/>
        <v>44.782608695652179</v>
      </c>
      <c r="RM17"/>
      <c r="RN17"/>
      <c r="RO17"/>
      <c r="RP17"/>
      <c r="RQ17"/>
      <c r="RR17"/>
      <c r="RS17" s="17">
        <v>114504589929</v>
      </c>
      <c r="RT17" s="8" t="s">
        <v>15</v>
      </c>
      <c r="RU17" s="8">
        <v>1</v>
      </c>
      <c r="RV17" s="28">
        <f t="shared" si="41"/>
        <v>100</v>
      </c>
      <c r="RW17"/>
      <c r="RX17"/>
      <c r="RY17"/>
      <c r="RZ17"/>
      <c r="SA17"/>
      <c r="SB17"/>
      <c r="SC17"/>
      <c r="SD17"/>
      <c r="SE17"/>
      <c r="SF17"/>
      <c r="SG17"/>
      <c r="SH17"/>
      <c r="SI17"/>
      <c r="SJ17"/>
      <c r="SK17"/>
      <c r="SL17"/>
      <c r="SM17"/>
      <c r="SN17"/>
      <c r="SO17" s="86">
        <v>118497102054</v>
      </c>
      <c r="SP17" s="74" t="s">
        <v>15</v>
      </c>
      <c r="SQ17" s="8">
        <v>1</v>
      </c>
      <c r="SR17" s="28">
        <f t="shared" si="46"/>
        <v>100</v>
      </c>
    </row>
    <row r="18" spans="1:512" x14ac:dyDescent="0.2">
      <c r="A18" s="17">
        <v>118493218705</v>
      </c>
      <c r="B18" s="8" t="s">
        <v>10</v>
      </c>
      <c r="C18" s="8">
        <v>0</v>
      </c>
      <c r="D18" s="8">
        <v>1</v>
      </c>
      <c r="E18" s="8">
        <v>1</v>
      </c>
      <c r="F18" s="98">
        <v>1</v>
      </c>
      <c r="G18" s="28">
        <f t="shared" si="1"/>
        <v>75</v>
      </c>
      <c r="H18" s="17">
        <v>114442423783</v>
      </c>
      <c r="I18" s="17" t="s">
        <v>10</v>
      </c>
      <c r="J18" s="8">
        <v>0</v>
      </c>
      <c r="K18" s="8">
        <v>1</v>
      </c>
      <c r="L18" s="25">
        <v>0</v>
      </c>
      <c r="M18" s="24">
        <v>1</v>
      </c>
      <c r="N18" s="28">
        <f t="shared" si="2"/>
        <v>50</v>
      </c>
      <c r="O18"/>
      <c r="P18"/>
      <c r="Q18"/>
      <c r="R18"/>
      <c r="S18"/>
      <c r="T18"/>
      <c r="U18"/>
      <c r="V18"/>
      <c r="W18"/>
      <c r="X18"/>
      <c r="Y18"/>
      <c r="Z18"/>
      <c r="AA18"/>
      <c r="AB18"/>
      <c r="AC18"/>
      <c r="AD18"/>
      <c r="AE18"/>
      <c r="AF18"/>
      <c r="AG18"/>
      <c r="AH18"/>
      <c r="AI18"/>
      <c r="AJ18" s="69"/>
      <c r="AK18" s="35"/>
      <c r="AL18" s="7"/>
      <c r="AM18" s="7"/>
      <c r="AN18" s="7"/>
      <c r="AO18" s="7"/>
      <c r="AP18" s="7"/>
      <c r="AQ18" s="7"/>
      <c r="AR18"/>
      <c r="AS18"/>
      <c r="AT18"/>
      <c r="AU18"/>
      <c r="AV18"/>
      <c r="AW18"/>
      <c r="AX18"/>
      <c r="AY18" s="102">
        <v>114473633089</v>
      </c>
      <c r="AZ18" s="103" t="s">
        <v>14</v>
      </c>
      <c r="BA18" s="74">
        <v>0</v>
      </c>
      <c r="BB18" s="74">
        <v>0</v>
      </c>
      <c r="BC18" s="74">
        <v>1</v>
      </c>
      <c r="BD18" s="28">
        <f t="shared" si="8"/>
        <v>33.333333333333329</v>
      </c>
      <c r="BE18"/>
      <c r="BF18"/>
      <c r="BG18"/>
      <c r="BH18"/>
      <c r="BI18"/>
      <c r="BJ18"/>
      <c r="BK18"/>
      <c r="BL18"/>
      <c r="BM18"/>
      <c r="BN18"/>
      <c r="BO18"/>
      <c r="BP18"/>
      <c r="BQ18"/>
      <c r="BR18"/>
      <c r="BS18"/>
      <c r="BT18"/>
      <c r="BU18"/>
      <c r="BV18"/>
      <c r="BW18"/>
      <c r="BX18"/>
      <c r="BY18" s="17">
        <v>118493218705</v>
      </c>
      <c r="BZ18" s="8" t="s">
        <v>10</v>
      </c>
      <c r="CA18" s="8">
        <v>0.5</v>
      </c>
      <c r="CB18" s="20">
        <v>1</v>
      </c>
      <c r="CC18" s="22">
        <v>1</v>
      </c>
      <c r="CD18" s="24">
        <v>0.5</v>
      </c>
      <c r="CE18" s="20">
        <v>1</v>
      </c>
      <c r="CF18" s="24">
        <v>1</v>
      </c>
      <c r="CG18" s="24">
        <v>1</v>
      </c>
      <c r="CH18" s="24">
        <v>0</v>
      </c>
      <c r="CI18" s="24">
        <v>1</v>
      </c>
      <c r="CJ18" s="24">
        <v>0.5</v>
      </c>
      <c r="CK18" s="24">
        <v>1</v>
      </c>
      <c r="CL18" s="24"/>
      <c r="CM18" s="8"/>
      <c r="CN18" s="8"/>
      <c r="CO18" s="28">
        <f t="shared" si="11"/>
        <v>77.272727272727266</v>
      </c>
      <c r="CP18" s="17">
        <v>114442423783</v>
      </c>
      <c r="CQ18" s="17" t="s">
        <v>10</v>
      </c>
      <c r="CR18" s="8">
        <v>1</v>
      </c>
      <c r="CS18" s="20">
        <v>1</v>
      </c>
      <c r="CT18" s="22">
        <v>1</v>
      </c>
      <c r="CU18" s="24">
        <v>0.5</v>
      </c>
      <c r="CV18" s="20">
        <v>1</v>
      </c>
      <c r="CW18" s="24">
        <v>0.5</v>
      </c>
      <c r="CX18" s="24">
        <v>0.5</v>
      </c>
      <c r="CY18" s="24">
        <v>0</v>
      </c>
      <c r="CZ18" s="24">
        <v>0</v>
      </c>
      <c r="DA18" s="24">
        <v>0</v>
      </c>
      <c r="DB18" s="24">
        <v>1</v>
      </c>
      <c r="DC18" s="24">
        <v>0</v>
      </c>
      <c r="DD18" s="8">
        <v>0</v>
      </c>
      <c r="DE18" s="8">
        <v>0</v>
      </c>
      <c r="DF18" s="28">
        <f t="shared" si="12"/>
        <v>46.428571428571431</v>
      </c>
      <c r="DG18"/>
      <c r="DH18"/>
      <c r="DI18"/>
      <c r="DJ18"/>
      <c r="DK18"/>
      <c r="DL18"/>
      <c r="DM18"/>
      <c r="DN18"/>
      <c r="DO18"/>
      <c r="DP18"/>
      <c r="DQ18"/>
      <c r="DR18"/>
      <c r="DS18"/>
      <c r="DT18"/>
      <c r="DU18"/>
      <c r="DV18"/>
      <c r="DW18"/>
      <c r="DX18"/>
      <c r="DY18"/>
      <c r="DZ18"/>
      <c r="EA18"/>
      <c r="EB18" s="17">
        <v>114442396193</v>
      </c>
      <c r="EC18" s="74" t="s">
        <v>267</v>
      </c>
      <c r="ED18" s="74">
        <v>0.5</v>
      </c>
      <c r="EE18" s="74">
        <v>0</v>
      </c>
      <c r="EF18" s="74">
        <v>0</v>
      </c>
      <c r="EG18" s="74">
        <v>1</v>
      </c>
      <c r="EH18" s="74">
        <v>0.5</v>
      </c>
      <c r="EI18" s="74">
        <v>0.5</v>
      </c>
      <c r="EJ18" s="74">
        <v>1</v>
      </c>
      <c r="EK18" s="74"/>
      <c r="EL18" s="74">
        <v>0.5</v>
      </c>
      <c r="EM18" s="74">
        <v>0.5</v>
      </c>
      <c r="EN18" s="76">
        <v>0.3</v>
      </c>
      <c r="EO18" s="74">
        <v>0.5</v>
      </c>
      <c r="EP18" s="74">
        <v>1</v>
      </c>
      <c r="EQ18" s="74"/>
      <c r="ER18" s="74">
        <v>0.5</v>
      </c>
      <c r="ES18" s="74">
        <v>0</v>
      </c>
      <c r="ET18" s="74"/>
      <c r="EU18" s="74">
        <v>1</v>
      </c>
      <c r="EV18" s="28">
        <f t="shared" si="14"/>
        <v>52</v>
      </c>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s="17">
        <v>118493218705</v>
      </c>
      <c r="JI18" s="8" t="s">
        <v>10</v>
      </c>
      <c r="JJ18" s="27">
        <v>1</v>
      </c>
      <c r="JK18" s="28">
        <f t="shared" si="29"/>
        <v>100</v>
      </c>
      <c r="JL18" s="17">
        <v>114442423783</v>
      </c>
      <c r="JM18" s="17" t="s">
        <v>10</v>
      </c>
      <c r="JN18" s="27">
        <v>0</v>
      </c>
      <c r="JO18" s="28">
        <f t="shared" si="30"/>
        <v>0</v>
      </c>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s="17">
        <v>114473633089</v>
      </c>
      <c r="OE18" s="74" t="s">
        <v>14</v>
      </c>
      <c r="OF18" s="74">
        <v>0</v>
      </c>
      <c r="OG18" s="28">
        <f t="shared" si="36"/>
        <v>0</v>
      </c>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row>
    <row r="19" spans="1:512" x14ac:dyDescent="0.2">
      <c r="A19" s="17">
        <v>118492964361</v>
      </c>
      <c r="B19" s="8" t="s">
        <v>10</v>
      </c>
      <c r="C19" s="8">
        <v>1</v>
      </c>
      <c r="D19" s="8">
        <v>1</v>
      </c>
      <c r="E19" s="8">
        <v>1</v>
      </c>
      <c r="F19" s="98">
        <v>1</v>
      </c>
      <c r="G19" s="28">
        <f t="shared" si="1"/>
        <v>100</v>
      </c>
      <c r="H19" s="17">
        <v>114441599209</v>
      </c>
      <c r="I19" s="17" t="s">
        <v>10</v>
      </c>
      <c r="J19" s="8">
        <v>1</v>
      </c>
      <c r="K19" s="8">
        <v>1</v>
      </c>
      <c r="L19" s="25">
        <v>1</v>
      </c>
      <c r="M19" s="24">
        <v>1</v>
      </c>
      <c r="N19" s="28">
        <f t="shared" si="2"/>
        <v>100</v>
      </c>
      <c r="O19"/>
      <c r="P19"/>
      <c r="Q19"/>
      <c r="R19"/>
      <c r="S19"/>
      <c r="T19"/>
      <c r="U19"/>
      <c r="V19"/>
      <c r="W19"/>
      <c r="X19"/>
      <c r="Y19"/>
      <c r="Z19"/>
      <c r="AA19"/>
      <c r="AB19"/>
      <c r="AC19"/>
      <c r="AD19"/>
      <c r="AE19"/>
      <c r="AF19"/>
      <c r="AG19"/>
      <c r="AH19"/>
      <c r="AI19"/>
      <c r="AJ19" s="69"/>
      <c r="AK19" s="35"/>
      <c r="AL19" s="7"/>
      <c r="AM19" s="7"/>
      <c r="AN19" s="7"/>
      <c r="AO19" s="7"/>
      <c r="AP19" s="7"/>
      <c r="AQ19" s="7"/>
      <c r="AR19"/>
      <c r="AS19"/>
      <c r="AT19"/>
      <c r="AU19"/>
      <c r="AV19"/>
      <c r="AW19"/>
      <c r="AX19"/>
      <c r="AY19" s="102">
        <v>114435490174</v>
      </c>
      <c r="AZ19" s="103" t="s">
        <v>14</v>
      </c>
      <c r="BA19" s="74">
        <v>0</v>
      </c>
      <c r="BB19" s="74">
        <v>0</v>
      </c>
      <c r="BC19" s="74">
        <v>1</v>
      </c>
      <c r="BD19" s="28">
        <f t="shared" si="8"/>
        <v>33.333333333333329</v>
      </c>
      <c r="BE19"/>
      <c r="BF19"/>
      <c r="BG19"/>
      <c r="BH19"/>
      <c r="BI19"/>
      <c r="BJ19"/>
      <c r="BK19"/>
      <c r="BL19"/>
      <c r="BM19"/>
      <c r="BN19"/>
      <c r="BO19"/>
      <c r="BP19"/>
      <c r="BQ19"/>
      <c r="BR19"/>
      <c r="BS19"/>
      <c r="BT19"/>
      <c r="BU19"/>
      <c r="BV19"/>
      <c r="BW19"/>
      <c r="BX19"/>
      <c r="BY19" s="17">
        <v>118492964361</v>
      </c>
      <c r="BZ19" s="8" t="s">
        <v>10</v>
      </c>
      <c r="CA19" s="8">
        <v>1</v>
      </c>
      <c r="CB19" s="20">
        <v>1</v>
      </c>
      <c r="CC19" s="22">
        <v>1</v>
      </c>
      <c r="CD19" s="24">
        <v>1</v>
      </c>
      <c r="CE19" s="20">
        <v>1</v>
      </c>
      <c r="CF19" s="24">
        <v>0.5</v>
      </c>
      <c r="CG19" s="24">
        <v>0.5</v>
      </c>
      <c r="CH19" s="24">
        <v>0</v>
      </c>
      <c r="CI19" s="24">
        <v>0.4</v>
      </c>
      <c r="CJ19" s="24">
        <v>0</v>
      </c>
      <c r="CK19" s="24">
        <v>1</v>
      </c>
      <c r="CL19" s="24">
        <v>0</v>
      </c>
      <c r="CM19" s="8">
        <v>0</v>
      </c>
      <c r="CN19" s="8">
        <v>1</v>
      </c>
      <c r="CO19" s="28">
        <f t="shared" si="11"/>
        <v>60</v>
      </c>
      <c r="CP19" s="17">
        <v>114441599209</v>
      </c>
      <c r="CQ19" s="17" t="s">
        <v>10</v>
      </c>
      <c r="CR19" s="8">
        <v>1</v>
      </c>
      <c r="CS19" s="20">
        <v>1</v>
      </c>
      <c r="CT19" s="22">
        <v>1</v>
      </c>
      <c r="CU19" s="24">
        <v>1</v>
      </c>
      <c r="CV19" s="20">
        <v>1</v>
      </c>
      <c r="CW19" s="24">
        <v>1</v>
      </c>
      <c r="CX19" s="24">
        <v>0.5</v>
      </c>
      <c r="CY19" s="24">
        <v>0</v>
      </c>
      <c r="CZ19" s="24">
        <v>0.8</v>
      </c>
      <c r="DA19" s="24">
        <v>0.5</v>
      </c>
      <c r="DB19" s="24">
        <v>1</v>
      </c>
      <c r="DC19" s="24">
        <v>1</v>
      </c>
      <c r="DD19" s="8">
        <v>1</v>
      </c>
      <c r="DE19" s="8">
        <v>1</v>
      </c>
      <c r="DF19" s="28">
        <f t="shared" si="12"/>
        <v>84.285714285714292</v>
      </c>
      <c r="DG19"/>
      <c r="DH19"/>
      <c r="DI19"/>
      <c r="DJ19"/>
      <c r="DK19"/>
      <c r="DL19"/>
      <c r="DM19"/>
      <c r="DN19"/>
      <c r="DO19"/>
      <c r="DP19"/>
      <c r="DQ19"/>
      <c r="DR19"/>
      <c r="DS19"/>
      <c r="DT19"/>
      <c r="DU19"/>
      <c r="DV19"/>
      <c r="DW19"/>
      <c r="DX19"/>
      <c r="DY19"/>
      <c r="DZ19"/>
      <c r="EA19"/>
      <c r="EB19" s="17">
        <v>114435490174</v>
      </c>
      <c r="EC19" s="74" t="s">
        <v>14</v>
      </c>
      <c r="ED19" s="74">
        <v>1</v>
      </c>
      <c r="EE19" s="74">
        <v>1</v>
      </c>
      <c r="EF19" s="74">
        <v>0</v>
      </c>
      <c r="EG19" s="74">
        <v>0</v>
      </c>
      <c r="EH19" s="74">
        <v>0.5</v>
      </c>
      <c r="EI19" s="74">
        <v>0.5</v>
      </c>
      <c r="EJ19" s="74">
        <v>1</v>
      </c>
      <c r="EK19" s="74"/>
      <c r="EL19" s="74">
        <v>0.5</v>
      </c>
      <c r="EM19" s="74">
        <v>0.5</v>
      </c>
      <c r="EN19" s="76">
        <v>0.8</v>
      </c>
      <c r="EO19" s="74">
        <v>0.5</v>
      </c>
      <c r="EP19" s="74">
        <v>1</v>
      </c>
      <c r="EQ19" s="74">
        <v>1</v>
      </c>
      <c r="ER19" s="74">
        <v>0.5</v>
      </c>
      <c r="ES19" s="74">
        <v>1</v>
      </c>
      <c r="ET19" s="74">
        <v>0.5</v>
      </c>
      <c r="EU19" s="74">
        <v>0.5</v>
      </c>
      <c r="EV19" s="28">
        <f t="shared" si="14"/>
        <v>63.529411764705891</v>
      </c>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s="17">
        <v>118492964361</v>
      </c>
      <c r="JI19" s="8" t="s">
        <v>10</v>
      </c>
      <c r="JJ19" s="27">
        <v>1</v>
      </c>
      <c r="JK19" s="28">
        <f t="shared" si="29"/>
        <v>100</v>
      </c>
      <c r="JL19" s="17">
        <v>114441599209</v>
      </c>
      <c r="JM19" s="17" t="s">
        <v>10</v>
      </c>
      <c r="JN19" s="27">
        <v>1</v>
      </c>
      <c r="JO19" s="28">
        <f t="shared" si="30"/>
        <v>100</v>
      </c>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s="17">
        <v>114435490174</v>
      </c>
      <c r="OE19" s="74" t="s">
        <v>14</v>
      </c>
      <c r="OF19" s="74">
        <v>0</v>
      </c>
      <c r="OG19" s="28">
        <f t="shared" si="36"/>
        <v>0</v>
      </c>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row>
    <row r="20" spans="1:512" x14ac:dyDescent="0.2">
      <c r="A20" s="17">
        <v>118492799093</v>
      </c>
      <c r="B20" s="8" t="s">
        <v>10</v>
      </c>
      <c r="C20" s="8">
        <v>0</v>
      </c>
      <c r="D20" s="8">
        <v>1</v>
      </c>
      <c r="E20" s="8">
        <v>1</v>
      </c>
      <c r="F20" s="98">
        <v>1</v>
      </c>
      <c r="G20" s="28">
        <f t="shared" si="1"/>
        <v>75</v>
      </c>
      <c r="H20" s="17">
        <v>114439302009</v>
      </c>
      <c r="I20" s="17" t="s">
        <v>10</v>
      </c>
      <c r="J20" s="8">
        <v>0</v>
      </c>
      <c r="K20" s="8">
        <v>1</v>
      </c>
      <c r="L20" s="25">
        <v>0</v>
      </c>
      <c r="M20" s="24">
        <v>1</v>
      </c>
      <c r="N20" s="28">
        <f t="shared" si="2"/>
        <v>50</v>
      </c>
      <c r="O20"/>
      <c r="P20"/>
      <c r="Q20"/>
      <c r="R20"/>
      <c r="S20"/>
      <c r="T20"/>
      <c r="U20"/>
      <c r="V20"/>
      <c r="W20"/>
      <c r="X20"/>
      <c r="Y20"/>
      <c r="Z20"/>
      <c r="AA20"/>
      <c r="AB20"/>
      <c r="AC20"/>
      <c r="AD20"/>
      <c r="AE20"/>
      <c r="AF20"/>
      <c r="AG20"/>
      <c r="AH20"/>
      <c r="AI20"/>
      <c r="AJ20" s="69"/>
      <c r="AK20" s="35"/>
      <c r="AL20" s="7"/>
      <c r="AM20" s="7"/>
      <c r="AN20" s="7"/>
      <c r="AO20" s="7"/>
      <c r="AP20" s="7"/>
      <c r="AQ20" s="7"/>
      <c r="AR20"/>
      <c r="AS20"/>
      <c r="AT20"/>
      <c r="AU20"/>
      <c r="AV20"/>
      <c r="AW20"/>
      <c r="AX20"/>
      <c r="AY20" s="102">
        <v>114433536113</v>
      </c>
      <c r="AZ20" s="103" t="s">
        <v>15</v>
      </c>
      <c r="BA20" s="74">
        <v>0</v>
      </c>
      <c r="BB20" s="74">
        <v>0</v>
      </c>
      <c r="BC20" s="74">
        <v>0</v>
      </c>
      <c r="BD20" s="28">
        <f t="shared" si="8"/>
        <v>0</v>
      </c>
      <c r="BE20"/>
      <c r="BF20"/>
      <c r="BG20"/>
      <c r="BH20"/>
      <c r="BI20"/>
      <c r="BJ20"/>
      <c r="BK20"/>
      <c r="BL20"/>
      <c r="BM20"/>
      <c r="BN20"/>
      <c r="BO20"/>
      <c r="BP20"/>
      <c r="BQ20"/>
      <c r="BR20"/>
      <c r="BS20"/>
      <c r="BT20"/>
      <c r="BU20"/>
      <c r="BV20"/>
      <c r="BW20"/>
      <c r="BX20"/>
      <c r="BY20" s="17">
        <v>118492799093</v>
      </c>
      <c r="BZ20" s="8" t="s">
        <v>10</v>
      </c>
      <c r="CA20" s="8">
        <v>0.5</v>
      </c>
      <c r="CB20" s="20">
        <v>1</v>
      </c>
      <c r="CC20" s="22">
        <v>1</v>
      </c>
      <c r="CD20" s="24">
        <v>0.5</v>
      </c>
      <c r="CE20" s="20">
        <v>1</v>
      </c>
      <c r="CF20" s="24">
        <v>0.5</v>
      </c>
      <c r="CG20" s="24">
        <v>0.5</v>
      </c>
      <c r="CH20" s="24">
        <v>0.5</v>
      </c>
      <c r="CI20" s="24">
        <v>0.4</v>
      </c>
      <c r="CJ20" s="24">
        <v>0</v>
      </c>
      <c r="CK20" s="24">
        <v>0</v>
      </c>
      <c r="CL20" s="24">
        <v>1</v>
      </c>
      <c r="CM20" s="8">
        <v>0.5</v>
      </c>
      <c r="CN20" s="8">
        <v>1</v>
      </c>
      <c r="CO20" s="28">
        <f t="shared" si="11"/>
        <v>60</v>
      </c>
      <c r="CP20" s="17">
        <v>114439302009</v>
      </c>
      <c r="CQ20" s="17" t="s">
        <v>10</v>
      </c>
      <c r="CR20" s="8">
        <v>0.5</v>
      </c>
      <c r="CS20" s="20">
        <v>1</v>
      </c>
      <c r="CT20" s="22">
        <v>1</v>
      </c>
      <c r="CU20" s="24">
        <v>0</v>
      </c>
      <c r="CV20" s="20">
        <v>1</v>
      </c>
      <c r="CW20" s="24">
        <v>0.5</v>
      </c>
      <c r="CX20" s="24">
        <v>0</v>
      </c>
      <c r="CY20" s="24">
        <v>0</v>
      </c>
      <c r="CZ20" s="24">
        <v>0.2</v>
      </c>
      <c r="DA20" s="24">
        <v>0</v>
      </c>
      <c r="DB20" s="24">
        <v>0</v>
      </c>
      <c r="DC20" s="24">
        <v>0</v>
      </c>
      <c r="DD20" s="8">
        <v>0</v>
      </c>
      <c r="DE20" s="8">
        <v>0</v>
      </c>
      <c r="DF20" s="28">
        <f t="shared" si="12"/>
        <v>30</v>
      </c>
      <c r="DG20"/>
      <c r="DH20"/>
      <c r="DI20"/>
      <c r="DJ20"/>
      <c r="DK20"/>
      <c r="DL20"/>
      <c r="DM20"/>
      <c r="DN20"/>
      <c r="DO20"/>
      <c r="DP20"/>
      <c r="DQ20"/>
      <c r="DR20"/>
      <c r="DS20"/>
      <c r="DT20"/>
      <c r="DU20"/>
      <c r="DV20"/>
      <c r="DW20"/>
      <c r="DX20"/>
      <c r="DY20"/>
      <c r="DZ20"/>
      <c r="EA20"/>
      <c r="EB20" s="17">
        <v>114433536113</v>
      </c>
      <c r="EC20" s="74" t="s">
        <v>15</v>
      </c>
      <c r="ED20" s="74">
        <v>0</v>
      </c>
      <c r="EE20" s="74">
        <v>0</v>
      </c>
      <c r="EF20" s="74">
        <v>0</v>
      </c>
      <c r="EG20" s="74">
        <v>0</v>
      </c>
      <c r="EH20" s="74">
        <v>0</v>
      </c>
      <c r="EI20" s="74">
        <v>0.5</v>
      </c>
      <c r="EJ20" s="74">
        <v>1</v>
      </c>
      <c r="EK20" s="74"/>
      <c r="EL20" s="74">
        <v>0</v>
      </c>
      <c r="EM20" s="74">
        <v>0</v>
      </c>
      <c r="EN20" s="76">
        <v>0.4</v>
      </c>
      <c r="EO20" s="74">
        <v>0</v>
      </c>
      <c r="EP20" s="74">
        <v>0</v>
      </c>
      <c r="EQ20" s="74"/>
      <c r="ER20" s="74">
        <v>0.5</v>
      </c>
      <c r="ES20" s="74">
        <v>0.5</v>
      </c>
      <c r="ET20" s="74"/>
      <c r="EU20" s="74">
        <v>1</v>
      </c>
      <c r="EV20" s="28">
        <f t="shared" si="14"/>
        <v>26</v>
      </c>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s="17">
        <v>118492799093</v>
      </c>
      <c r="JI20" s="8" t="s">
        <v>10</v>
      </c>
      <c r="JJ20" s="27">
        <v>1</v>
      </c>
      <c r="JK20" s="28">
        <f t="shared" si="29"/>
        <v>100</v>
      </c>
      <c r="JL20" s="17">
        <v>114439302009</v>
      </c>
      <c r="JM20" s="17" t="s">
        <v>10</v>
      </c>
      <c r="JN20" s="27">
        <v>0</v>
      </c>
      <c r="JO20" s="28">
        <f t="shared" si="30"/>
        <v>0</v>
      </c>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s="17">
        <v>114433536113</v>
      </c>
      <c r="OE20" s="74" t="s">
        <v>15</v>
      </c>
      <c r="OF20" s="74">
        <v>0</v>
      </c>
      <c r="OG20" s="28">
        <f t="shared" si="36"/>
        <v>0</v>
      </c>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row>
    <row r="21" spans="1:512" x14ac:dyDescent="0.2">
      <c r="A21" s="17">
        <v>118492258769</v>
      </c>
      <c r="B21" s="8" t="s">
        <v>10</v>
      </c>
      <c r="C21" s="8">
        <v>0</v>
      </c>
      <c r="D21" s="8">
        <v>1</v>
      </c>
      <c r="E21" s="8">
        <v>0</v>
      </c>
      <c r="F21" s="98">
        <v>1</v>
      </c>
      <c r="G21" s="28">
        <f t="shared" si="1"/>
        <v>50</v>
      </c>
      <c r="H21" s="17">
        <v>114437254719</v>
      </c>
      <c r="I21" s="17" t="s">
        <v>10</v>
      </c>
      <c r="J21" s="8">
        <v>0</v>
      </c>
      <c r="K21" s="8">
        <v>1</v>
      </c>
      <c r="L21" s="25">
        <v>0</v>
      </c>
      <c r="M21" s="24">
        <v>1</v>
      </c>
      <c r="N21" s="28">
        <f t="shared" si="2"/>
        <v>50</v>
      </c>
      <c r="O21"/>
      <c r="P21"/>
      <c r="Q21"/>
      <c r="R21"/>
      <c r="S21"/>
      <c r="T21"/>
      <c r="U21"/>
      <c r="V21"/>
      <c r="W21"/>
      <c r="X21"/>
      <c r="Y21"/>
      <c r="Z21"/>
      <c r="AA21"/>
      <c r="AB21"/>
      <c r="AC21"/>
      <c r="AD21"/>
      <c r="AE21"/>
      <c r="AF21"/>
      <c r="AG21"/>
      <c r="AH21"/>
      <c r="AI21"/>
      <c r="AJ21" s="69"/>
      <c r="AK21" s="35"/>
      <c r="AL21" s="7"/>
      <c r="AM21" s="7"/>
      <c r="AN21" s="7"/>
      <c r="AO21" s="7"/>
      <c r="AP21" s="7"/>
      <c r="AQ21" s="7"/>
      <c r="AR21"/>
      <c r="AS21"/>
      <c r="AT21"/>
      <c r="AU21"/>
      <c r="AV21"/>
      <c r="AW21"/>
      <c r="AX21"/>
      <c r="AY21"/>
      <c r="AZ21"/>
      <c r="BA21"/>
      <c r="BB21"/>
      <c r="BC21"/>
      <c r="BD21"/>
      <c r="BE21"/>
      <c r="BF21"/>
      <c r="BG21"/>
      <c r="BH21"/>
      <c r="BI21"/>
      <c r="BJ21"/>
      <c r="BK21"/>
      <c r="BL21"/>
      <c r="BM21"/>
      <c r="BN21"/>
      <c r="BO21"/>
      <c r="BP21"/>
      <c r="BQ21"/>
      <c r="BR21"/>
      <c r="BS21"/>
      <c r="BT21"/>
      <c r="BU21"/>
      <c r="BV21"/>
      <c r="BW21"/>
      <c r="BX21"/>
      <c r="BY21" s="17">
        <v>118492258769</v>
      </c>
      <c r="BZ21" s="8" t="s">
        <v>10</v>
      </c>
      <c r="CA21" s="8">
        <v>0</v>
      </c>
      <c r="CB21" s="20">
        <v>1</v>
      </c>
      <c r="CC21" s="22">
        <v>1</v>
      </c>
      <c r="CD21" s="24">
        <v>0</v>
      </c>
      <c r="CE21" s="20">
        <v>0.5</v>
      </c>
      <c r="CF21" s="24">
        <v>0</v>
      </c>
      <c r="CG21" s="24">
        <v>0.5</v>
      </c>
      <c r="CH21" s="24">
        <v>0</v>
      </c>
      <c r="CI21" s="24">
        <v>0</v>
      </c>
      <c r="CJ21" s="24">
        <v>0</v>
      </c>
      <c r="CK21" s="24">
        <v>0</v>
      </c>
      <c r="CL21" s="24">
        <v>0</v>
      </c>
      <c r="CM21" s="8">
        <v>0</v>
      </c>
      <c r="CN21" s="8">
        <v>0</v>
      </c>
      <c r="CO21" s="28">
        <f t="shared" si="11"/>
        <v>21.428571428571427</v>
      </c>
      <c r="CP21" s="17">
        <v>114437254719</v>
      </c>
      <c r="CQ21" s="17" t="s">
        <v>10</v>
      </c>
      <c r="CR21" s="8">
        <v>0.5</v>
      </c>
      <c r="CS21" s="20">
        <v>1</v>
      </c>
      <c r="CT21" s="22">
        <v>0</v>
      </c>
      <c r="CU21" s="24">
        <v>0</v>
      </c>
      <c r="CV21" s="20">
        <v>1</v>
      </c>
      <c r="CW21" s="24"/>
      <c r="CX21" s="24">
        <v>0</v>
      </c>
      <c r="CY21" s="24">
        <v>0</v>
      </c>
      <c r="CZ21" s="24">
        <v>0.6</v>
      </c>
      <c r="DA21" s="24">
        <v>0</v>
      </c>
      <c r="DB21" s="24">
        <v>0</v>
      </c>
      <c r="DC21" s="24">
        <v>0</v>
      </c>
      <c r="DD21" s="8">
        <v>0</v>
      </c>
      <c r="DE21" s="8">
        <v>0.5</v>
      </c>
      <c r="DF21" s="28">
        <f t="shared" si="12"/>
        <v>27.692307692307693</v>
      </c>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s="17">
        <v>118492258769</v>
      </c>
      <c r="JI21" s="8" t="s">
        <v>10</v>
      </c>
      <c r="JJ21" s="27"/>
      <c r="JK21" s="28"/>
      <c r="JL21" s="17">
        <v>114437254719</v>
      </c>
      <c r="JM21" s="17" t="s">
        <v>10</v>
      </c>
      <c r="JN21" s="27">
        <v>0</v>
      </c>
      <c r="JO21" s="28">
        <f t="shared" si="30"/>
        <v>0</v>
      </c>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row>
    <row r="22" spans="1:512" x14ac:dyDescent="0.2">
      <c r="A22" s="17">
        <v>118492246820</v>
      </c>
      <c r="B22" s="8" t="s">
        <v>10</v>
      </c>
      <c r="C22" s="8">
        <v>0</v>
      </c>
      <c r="D22" s="8">
        <v>1</v>
      </c>
      <c r="E22" s="8">
        <v>0</v>
      </c>
      <c r="F22" s="98">
        <v>1</v>
      </c>
      <c r="G22" s="28">
        <f t="shared" si="1"/>
        <v>50</v>
      </c>
      <c r="H22" s="17">
        <v>114437227803</v>
      </c>
      <c r="I22" s="17" t="s">
        <v>10</v>
      </c>
      <c r="J22" s="8">
        <v>1</v>
      </c>
      <c r="K22" s="8">
        <v>1</v>
      </c>
      <c r="L22" s="25">
        <v>1</v>
      </c>
      <c r="M22" s="24">
        <v>1</v>
      </c>
      <c r="N22" s="28">
        <f t="shared" si="2"/>
        <v>100</v>
      </c>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s="17">
        <v>118492246820</v>
      </c>
      <c r="BZ22" s="8" t="s">
        <v>10</v>
      </c>
      <c r="CA22" s="8">
        <v>0</v>
      </c>
      <c r="CB22" s="20">
        <v>1</v>
      </c>
      <c r="CC22" s="22">
        <v>0</v>
      </c>
      <c r="CD22" s="24">
        <v>0</v>
      </c>
      <c r="CE22" s="20">
        <v>0</v>
      </c>
      <c r="CF22" s="24">
        <v>0.5</v>
      </c>
      <c r="CG22" s="24">
        <v>0.5</v>
      </c>
      <c r="CH22" s="24">
        <v>0</v>
      </c>
      <c r="CI22" s="24">
        <v>0</v>
      </c>
      <c r="CJ22" s="24">
        <v>0</v>
      </c>
      <c r="CK22" s="24">
        <v>0</v>
      </c>
      <c r="CL22" s="24">
        <v>0</v>
      </c>
      <c r="CM22" s="8">
        <v>0</v>
      </c>
      <c r="CN22" s="8">
        <v>0</v>
      </c>
      <c r="CO22" s="28">
        <f t="shared" si="11"/>
        <v>14.285714285714285</v>
      </c>
      <c r="CP22" s="17">
        <v>114437227803</v>
      </c>
      <c r="CQ22" s="17" t="s">
        <v>10</v>
      </c>
      <c r="CR22" s="8">
        <v>1</v>
      </c>
      <c r="CS22" s="20">
        <v>1</v>
      </c>
      <c r="CT22" s="22">
        <v>1</v>
      </c>
      <c r="CU22" s="24">
        <v>1</v>
      </c>
      <c r="CV22" s="20">
        <v>1</v>
      </c>
      <c r="CW22" s="24">
        <v>1</v>
      </c>
      <c r="CX22" s="24">
        <v>0.5</v>
      </c>
      <c r="CY22" s="24">
        <v>0</v>
      </c>
      <c r="CZ22" s="24">
        <v>0.6</v>
      </c>
      <c r="DA22" s="24">
        <v>0</v>
      </c>
      <c r="DB22" s="24">
        <v>1</v>
      </c>
      <c r="DC22" s="24">
        <v>0.5</v>
      </c>
      <c r="DD22" s="8">
        <v>0.5</v>
      </c>
      <c r="DE22" s="8">
        <v>1</v>
      </c>
      <c r="DF22" s="28">
        <f t="shared" si="12"/>
        <v>72.142857142857139</v>
      </c>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s="17">
        <v>118492246820</v>
      </c>
      <c r="JI22" s="8" t="s">
        <v>10</v>
      </c>
      <c r="JJ22" s="27"/>
      <c r="JK22" s="28"/>
      <c r="JL22" s="17">
        <v>114437227803</v>
      </c>
      <c r="JM22" s="17" t="s">
        <v>10</v>
      </c>
      <c r="JN22" s="27">
        <v>1</v>
      </c>
      <c r="JO22" s="28">
        <f t="shared" si="30"/>
        <v>100</v>
      </c>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row>
    <row r="23" spans="1:512" x14ac:dyDescent="0.2">
      <c r="A23" s="17">
        <v>118492204836</v>
      </c>
      <c r="B23" s="8" t="s">
        <v>10</v>
      </c>
      <c r="C23" s="8">
        <v>1</v>
      </c>
      <c r="D23" s="8">
        <v>1</v>
      </c>
      <c r="E23" s="8">
        <v>1</v>
      </c>
      <c r="F23" s="98">
        <v>1</v>
      </c>
      <c r="G23" s="28">
        <f t="shared" si="1"/>
        <v>100</v>
      </c>
      <c r="H23" s="17">
        <v>114436644744</v>
      </c>
      <c r="I23" s="17" t="s">
        <v>10</v>
      </c>
      <c r="J23" s="8">
        <v>1</v>
      </c>
      <c r="K23" s="8">
        <v>0</v>
      </c>
      <c r="L23" s="25">
        <v>1</v>
      </c>
      <c r="M23" s="24">
        <v>1</v>
      </c>
      <c r="N23" s="28">
        <f t="shared" si="2"/>
        <v>75</v>
      </c>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s="17">
        <v>118492204836</v>
      </c>
      <c r="BZ23" s="8" t="s">
        <v>10</v>
      </c>
      <c r="CA23" s="8">
        <v>1</v>
      </c>
      <c r="CB23" s="20">
        <v>1</v>
      </c>
      <c r="CC23" s="22">
        <v>1</v>
      </c>
      <c r="CD23" s="24">
        <v>1</v>
      </c>
      <c r="CE23" s="20">
        <v>1</v>
      </c>
      <c r="CF23" s="24">
        <v>1</v>
      </c>
      <c r="CG23" s="24">
        <v>0.5</v>
      </c>
      <c r="CH23" s="24">
        <v>0.5</v>
      </c>
      <c r="CI23" s="24">
        <v>0.8</v>
      </c>
      <c r="CJ23" s="24">
        <v>0.5</v>
      </c>
      <c r="CK23" s="24">
        <v>1</v>
      </c>
      <c r="CL23" s="24">
        <v>1</v>
      </c>
      <c r="CM23" s="8">
        <v>0.5</v>
      </c>
      <c r="CN23" s="8">
        <v>1</v>
      </c>
      <c r="CO23" s="28">
        <f t="shared" si="11"/>
        <v>84.285714285714292</v>
      </c>
      <c r="CP23" s="17">
        <v>114436644744</v>
      </c>
      <c r="CQ23" s="17" t="s">
        <v>10</v>
      </c>
      <c r="CR23" s="8">
        <v>1</v>
      </c>
      <c r="CS23" s="20">
        <v>1</v>
      </c>
      <c r="CT23" s="22">
        <v>1</v>
      </c>
      <c r="CU23" s="24">
        <v>1</v>
      </c>
      <c r="CV23" s="20">
        <v>1</v>
      </c>
      <c r="CW23" s="24">
        <v>1</v>
      </c>
      <c r="CX23" s="24">
        <v>0.5</v>
      </c>
      <c r="CY23" s="24">
        <v>0</v>
      </c>
      <c r="CZ23" s="24">
        <v>0.8</v>
      </c>
      <c r="DA23" s="24">
        <v>1</v>
      </c>
      <c r="DB23" s="24">
        <v>1</v>
      </c>
      <c r="DC23" s="24">
        <v>0.5</v>
      </c>
      <c r="DD23" s="8">
        <v>1</v>
      </c>
      <c r="DE23" s="8">
        <v>1</v>
      </c>
      <c r="DF23" s="28">
        <f t="shared" si="12"/>
        <v>84.285714285714292</v>
      </c>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s="17">
        <v>118492204836</v>
      </c>
      <c r="JI23" s="8" t="s">
        <v>10</v>
      </c>
      <c r="JJ23" s="27">
        <v>1</v>
      </c>
      <c r="JK23" s="28">
        <f t="shared" si="29"/>
        <v>100</v>
      </c>
      <c r="JL23" s="17">
        <v>114436644744</v>
      </c>
      <c r="JM23" s="17" t="s">
        <v>10</v>
      </c>
      <c r="JN23" s="27">
        <v>1</v>
      </c>
      <c r="JO23" s="28">
        <f t="shared" si="30"/>
        <v>100</v>
      </c>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row>
    <row r="24" spans="1:512" x14ac:dyDescent="0.2">
      <c r="A24" s="17">
        <v>118491589286</v>
      </c>
      <c r="B24" s="8" t="s">
        <v>10</v>
      </c>
      <c r="C24" s="8">
        <v>0</v>
      </c>
      <c r="D24" s="8">
        <v>1</v>
      </c>
      <c r="E24" s="8">
        <v>1</v>
      </c>
      <c r="F24" s="98">
        <v>1</v>
      </c>
      <c r="G24" s="28">
        <f t="shared" si="1"/>
        <v>75</v>
      </c>
      <c r="H24" s="17">
        <v>114436605396</v>
      </c>
      <c r="I24" s="17" t="s">
        <v>10</v>
      </c>
      <c r="J24" s="8">
        <v>0</v>
      </c>
      <c r="K24" s="8">
        <v>1</v>
      </c>
      <c r="L24" s="25">
        <v>1</v>
      </c>
      <c r="M24" s="24">
        <v>1</v>
      </c>
      <c r="N24" s="28">
        <f t="shared" si="2"/>
        <v>75</v>
      </c>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s="17">
        <v>118491589286</v>
      </c>
      <c r="BZ24" s="8" t="s">
        <v>10</v>
      </c>
      <c r="CA24" s="8">
        <v>1</v>
      </c>
      <c r="CB24" s="20">
        <v>1</v>
      </c>
      <c r="CC24" s="22">
        <v>1</v>
      </c>
      <c r="CD24" s="24">
        <v>1</v>
      </c>
      <c r="CE24" s="20">
        <v>1</v>
      </c>
      <c r="CF24" s="24">
        <v>1</v>
      </c>
      <c r="CG24" s="24">
        <v>0.5</v>
      </c>
      <c r="CH24" s="24">
        <v>0</v>
      </c>
      <c r="CI24" s="24">
        <v>0.8</v>
      </c>
      <c r="CJ24" s="24">
        <v>0.5</v>
      </c>
      <c r="CK24" s="24">
        <v>1</v>
      </c>
      <c r="CL24" s="24">
        <v>0.5</v>
      </c>
      <c r="CM24" s="8">
        <v>0.5</v>
      </c>
      <c r="CN24" s="8">
        <v>1</v>
      </c>
      <c r="CO24" s="28">
        <f t="shared" si="11"/>
        <v>77.142857142857153</v>
      </c>
      <c r="CP24" s="17">
        <v>114436605396</v>
      </c>
      <c r="CQ24" s="17" t="s">
        <v>10</v>
      </c>
      <c r="CR24" s="8">
        <v>1</v>
      </c>
      <c r="CS24" s="20">
        <v>1</v>
      </c>
      <c r="CT24" s="22">
        <v>1</v>
      </c>
      <c r="CU24" s="24">
        <v>1</v>
      </c>
      <c r="CV24" s="20">
        <v>1</v>
      </c>
      <c r="CW24" s="24">
        <v>1</v>
      </c>
      <c r="CX24" s="24">
        <v>0.5</v>
      </c>
      <c r="CY24" s="24">
        <v>0</v>
      </c>
      <c r="CZ24" s="24">
        <v>1</v>
      </c>
      <c r="DA24" s="24">
        <v>0.5</v>
      </c>
      <c r="DB24" s="24">
        <v>1</v>
      </c>
      <c r="DC24" s="24">
        <v>1</v>
      </c>
      <c r="DD24" s="8">
        <v>0.5</v>
      </c>
      <c r="DE24" s="8">
        <v>1</v>
      </c>
      <c r="DF24" s="28">
        <f t="shared" si="12"/>
        <v>82.142857142857139</v>
      </c>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s="17">
        <v>118491589286</v>
      </c>
      <c r="JI24" s="8" t="s">
        <v>10</v>
      </c>
      <c r="JJ24" s="27">
        <v>1</v>
      </c>
      <c r="JK24" s="28">
        <f t="shared" si="29"/>
        <v>100</v>
      </c>
      <c r="JL24" s="17">
        <v>114436605396</v>
      </c>
      <c r="JM24" s="17" t="s">
        <v>10</v>
      </c>
      <c r="JN24" s="27">
        <v>1</v>
      </c>
      <c r="JO24" s="28">
        <f t="shared" si="30"/>
        <v>100</v>
      </c>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row>
    <row r="25" spans="1:512" x14ac:dyDescent="0.2">
      <c r="A25" s="17">
        <v>118491554717</v>
      </c>
      <c r="B25" s="8" t="s">
        <v>10</v>
      </c>
      <c r="C25" s="8">
        <v>0</v>
      </c>
      <c r="D25" s="8">
        <v>1</v>
      </c>
      <c r="E25" s="8">
        <v>1</v>
      </c>
      <c r="F25" s="98">
        <v>1</v>
      </c>
      <c r="G25" s="28">
        <f t="shared" si="1"/>
        <v>75</v>
      </c>
      <c r="H25" s="17">
        <v>114436596022</v>
      </c>
      <c r="I25" s="17" t="s">
        <v>10</v>
      </c>
      <c r="J25" s="8">
        <v>1</v>
      </c>
      <c r="K25" s="8">
        <v>1</v>
      </c>
      <c r="L25" s="25">
        <v>1</v>
      </c>
      <c r="M25" s="24">
        <v>1</v>
      </c>
      <c r="N25" s="28">
        <f t="shared" si="2"/>
        <v>100</v>
      </c>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s="17">
        <v>118491554717</v>
      </c>
      <c r="BZ25" s="8" t="s">
        <v>10</v>
      </c>
      <c r="CA25" s="8">
        <v>1</v>
      </c>
      <c r="CB25" s="20">
        <v>1</v>
      </c>
      <c r="CC25" s="22">
        <v>1</v>
      </c>
      <c r="CD25" s="24">
        <v>1</v>
      </c>
      <c r="CE25" s="20">
        <v>1</v>
      </c>
      <c r="CF25" s="24">
        <v>1</v>
      </c>
      <c r="CG25" s="24">
        <v>1</v>
      </c>
      <c r="CH25" s="24">
        <v>0</v>
      </c>
      <c r="CI25" s="24">
        <v>0.6</v>
      </c>
      <c r="CJ25" s="24">
        <v>0</v>
      </c>
      <c r="CK25" s="24">
        <v>1</v>
      </c>
      <c r="CL25" s="24">
        <v>0.5</v>
      </c>
      <c r="CM25" s="8">
        <v>1</v>
      </c>
      <c r="CN25" s="8">
        <v>1</v>
      </c>
      <c r="CO25" s="28">
        <f t="shared" si="11"/>
        <v>79.285714285714278</v>
      </c>
      <c r="CP25" s="17">
        <v>114436596022</v>
      </c>
      <c r="CQ25" s="17" t="s">
        <v>10</v>
      </c>
      <c r="CR25" s="8">
        <v>1</v>
      </c>
      <c r="CS25" s="20">
        <v>1</v>
      </c>
      <c r="CT25" s="22">
        <v>1</v>
      </c>
      <c r="CU25" s="24">
        <v>1</v>
      </c>
      <c r="CV25" s="20">
        <v>0</v>
      </c>
      <c r="CW25" s="24">
        <v>0.5</v>
      </c>
      <c r="CX25" s="24">
        <v>0.5</v>
      </c>
      <c r="CY25" s="24">
        <v>0</v>
      </c>
      <c r="CZ25" s="24">
        <v>0.8</v>
      </c>
      <c r="DA25" s="24">
        <v>0.5</v>
      </c>
      <c r="DB25" s="24">
        <v>1</v>
      </c>
      <c r="DC25" s="24">
        <v>1</v>
      </c>
      <c r="DD25" s="8">
        <v>1</v>
      </c>
      <c r="DE25" s="8">
        <v>1</v>
      </c>
      <c r="DF25" s="28">
        <f t="shared" si="12"/>
        <v>73.571428571428584</v>
      </c>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s="17">
        <v>118491554717</v>
      </c>
      <c r="JI25" s="8" t="s">
        <v>10</v>
      </c>
      <c r="JJ25" s="27">
        <v>1</v>
      </c>
      <c r="JK25" s="28">
        <f t="shared" si="29"/>
        <v>100</v>
      </c>
      <c r="JL25" s="17">
        <v>114436596022</v>
      </c>
      <c r="JM25" s="17" t="s">
        <v>10</v>
      </c>
      <c r="JN25" s="27">
        <v>1</v>
      </c>
      <c r="JO25" s="28">
        <f t="shared" si="30"/>
        <v>100</v>
      </c>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row>
    <row r="26" spans="1:512" x14ac:dyDescent="0.2">
      <c r="A26" s="17">
        <v>118491249020</v>
      </c>
      <c r="B26" s="8" t="s">
        <v>10</v>
      </c>
      <c r="C26" s="8">
        <v>0</v>
      </c>
      <c r="D26" s="8">
        <v>1</v>
      </c>
      <c r="E26" s="8">
        <v>1</v>
      </c>
      <c r="F26" s="98">
        <v>1</v>
      </c>
      <c r="G26" s="28">
        <f t="shared" si="1"/>
        <v>75</v>
      </c>
      <c r="H26" s="17">
        <v>114432828942</v>
      </c>
      <c r="I26" s="17" t="s">
        <v>10</v>
      </c>
      <c r="J26" s="8">
        <v>0</v>
      </c>
      <c r="K26" s="8">
        <v>1</v>
      </c>
      <c r="L26" s="25">
        <v>1</v>
      </c>
      <c r="M26" s="24">
        <v>0</v>
      </c>
      <c r="N26" s="28">
        <f t="shared" si="2"/>
        <v>50</v>
      </c>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s="17">
        <v>118491249020</v>
      </c>
      <c r="BZ26" s="8" t="s">
        <v>10</v>
      </c>
      <c r="CA26" s="8">
        <v>1</v>
      </c>
      <c r="CB26" s="20">
        <v>1</v>
      </c>
      <c r="CC26" s="22">
        <v>1</v>
      </c>
      <c r="CD26" s="24">
        <v>1</v>
      </c>
      <c r="CE26" s="20">
        <v>1</v>
      </c>
      <c r="CF26" s="24"/>
      <c r="CG26" s="24">
        <v>0.5</v>
      </c>
      <c r="CH26" s="24">
        <v>0</v>
      </c>
      <c r="CI26" s="24">
        <v>0.6</v>
      </c>
      <c r="CJ26" s="24">
        <v>0</v>
      </c>
      <c r="CK26" s="24">
        <v>1</v>
      </c>
      <c r="CL26" s="24">
        <v>0</v>
      </c>
      <c r="CM26" s="8">
        <v>1</v>
      </c>
      <c r="CN26" s="8">
        <v>1</v>
      </c>
      <c r="CO26" s="28">
        <f t="shared" si="11"/>
        <v>70</v>
      </c>
      <c r="CP26" s="17">
        <v>114432828942</v>
      </c>
      <c r="CQ26" s="17" t="s">
        <v>10</v>
      </c>
      <c r="CR26" s="8">
        <v>0.5</v>
      </c>
      <c r="CS26" s="20">
        <v>1</v>
      </c>
      <c r="CT26" s="22">
        <v>0</v>
      </c>
      <c r="CU26" s="24">
        <v>0.5</v>
      </c>
      <c r="CV26" s="20">
        <v>0</v>
      </c>
      <c r="CW26" s="24">
        <v>0.5</v>
      </c>
      <c r="CX26" s="24">
        <v>0.5</v>
      </c>
      <c r="CY26" s="24">
        <v>0</v>
      </c>
      <c r="CZ26" s="24">
        <v>0.4</v>
      </c>
      <c r="DA26" s="24">
        <v>0</v>
      </c>
      <c r="DB26" s="24">
        <v>0</v>
      </c>
      <c r="DC26" s="24"/>
      <c r="DD26" s="8">
        <v>0.5</v>
      </c>
      <c r="DE26" s="8">
        <v>0</v>
      </c>
      <c r="DF26" s="28">
        <f t="shared" si="12"/>
        <v>30</v>
      </c>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s="17">
        <v>118491249020</v>
      </c>
      <c r="JI26" s="8" t="s">
        <v>10</v>
      </c>
      <c r="JJ26" s="27">
        <v>1</v>
      </c>
      <c r="JK26" s="28">
        <f t="shared" si="29"/>
        <v>100</v>
      </c>
      <c r="JL26" s="17">
        <v>114432828942</v>
      </c>
      <c r="JM26" s="17" t="s">
        <v>10</v>
      </c>
      <c r="JN26" s="27">
        <v>1</v>
      </c>
      <c r="JO26" s="28">
        <f t="shared" si="30"/>
        <v>100</v>
      </c>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row>
    <row r="27" spans="1:512" x14ac:dyDescent="0.2">
      <c r="A27" s="17">
        <v>118489207862</v>
      </c>
      <c r="B27" s="8" t="s">
        <v>10</v>
      </c>
      <c r="C27" s="8">
        <v>1</v>
      </c>
      <c r="D27" s="8">
        <v>1</v>
      </c>
      <c r="E27" s="8">
        <v>1</v>
      </c>
      <c r="F27" s="98">
        <v>1</v>
      </c>
      <c r="G27" s="28">
        <f t="shared" si="1"/>
        <v>100</v>
      </c>
      <c r="H27" s="17">
        <v>114432800937</v>
      </c>
      <c r="I27" s="17" t="s">
        <v>10</v>
      </c>
      <c r="J27" s="8">
        <v>0</v>
      </c>
      <c r="K27" s="8">
        <v>1</v>
      </c>
      <c r="L27" s="25">
        <v>1</v>
      </c>
      <c r="M27" s="24">
        <v>1</v>
      </c>
      <c r="N27" s="28">
        <f t="shared" si="2"/>
        <v>75</v>
      </c>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s="17">
        <v>118489207862</v>
      </c>
      <c r="BZ27" s="8" t="s">
        <v>10</v>
      </c>
      <c r="CA27" s="8">
        <v>1</v>
      </c>
      <c r="CB27" s="20">
        <v>1</v>
      </c>
      <c r="CC27" s="22">
        <v>1</v>
      </c>
      <c r="CD27" s="24">
        <v>1</v>
      </c>
      <c r="CE27" s="20">
        <v>1</v>
      </c>
      <c r="CF27" s="24">
        <v>1</v>
      </c>
      <c r="CG27" s="24">
        <v>1</v>
      </c>
      <c r="CH27" s="24">
        <v>0</v>
      </c>
      <c r="CI27" s="24">
        <v>0.8</v>
      </c>
      <c r="CJ27" s="24">
        <v>0.5</v>
      </c>
      <c r="CK27" s="24">
        <v>1</v>
      </c>
      <c r="CL27" s="24">
        <v>0.5</v>
      </c>
      <c r="CM27" s="8">
        <v>1</v>
      </c>
      <c r="CN27" s="8">
        <v>1</v>
      </c>
      <c r="CO27" s="28">
        <f t="shared" si="11"/>
        <v>84.285714285714292</v>
      </c>
      <c r="CP27" s="17">
        <v>114432800937</v>
      </c>
      <c r="CQ27" s="17" t="s">
        <v>10</v>
      </c>
      <c r="CR27" s="8">
        <v>1</v>
      </c>
      <c r="CS27" s="20">
        <v>1</v>
      </c>
      <c r="CT27" s="22">
        <v>0</v>
      </c>
      <c r="CU27" s="24">
        <v>1</v>
      </c>
      <c r="CV27" s="20">
        <v>1</v>
      </c>
      <c r="CW27" s="24">
        <v>1</v>
      </c>
      <c r="CX27" s="24">
        <v>0.5</v>
      </c>
      <c r="CY27" s="24">
        <v>0</v>
      </c>
      <c r="CZ27" s="24">
        <v>0.8</v>
      </c>
      <c r="DA27" s="24">
        <v>0.5</v>
      </c>
      <c r="DB27" s="24">
        <v>1</v>
      </c>
      <c r="DC27" s="24"/>
      <c r="DD27" s="8">
        <v>0</v>
      </c>
      <c r="DE27" s="8">
        <v>0</v>
      </c>
      <c r="DF27" s="28">
        <f t="shared" si="12"/>
        <v>60</v>
      </c>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s="17">
        <v>118489207862</v>
      </c>
      <c r="JI27" s="8" t="s">
        <v>10</v>
      </c>
      <c r="JJ27" s="27">
        <v>1</v>
      </c>
      <c r="JK27" s="28">
        <f t="shared" si="29"/>
        <v>100</v>
      </c>
      <c r="JL27" s="17">
        <v>114432800937</v>
      </c>
      <c r="JM27" s="17" t="s">
        <v>10</v>
      </c>
      <c r="JN27" s="27">
        <v>1</v>
      </c>
      <c r="JO27" s="28">
        <f t="shared" si="30"/>
        <v>100</v>
      </c>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row>
    <row r="28" spans="1:512" x14ac:dyDescent="0.2">
      <c r="A28" s="17">
        <v>118488455240</v>
      </c>
      <c r="B28" s="8" t="s">
        <v>10</v>
      </c>
      <c r="C28" s="8">
        <v>1</v>
      </c>
      <c r="D28" s="8">
        <v>1</v>
      </c>
      <c r="E28" s="8">
        <v>1</v>
      </c>
      <c r="F28" s="98">
        <v>1</v>
      </c>
      <c r="G28" s="28">
        <f t="shared" si="1"/>
        <v>100</v>
      </c>
      <c r="H28" s="17">
        <v>114443525159</v>
      </c>
      <c r="I28" s="17" t="s">
        <v>11</v>
      </c>
      <c r="J28" s="8">
        <v>1</v>
      </c>
      <c r="K28" s="8">
        <v>1</v>
      </c>
      <c r="L28" s="25">
        <v>1</v>
      </c>
      <c r="M28" s="24">
        <v>1</v>
      </c>
      <c r="N28" s="28">
        <f t="shared" si="2"/>
        <v>100</v>
      </c>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s="17">
        <v>118488455240</v>
      </c>
      <c r="BZ28" s="8" t="s">
        <v>10</v>
      </c>
      <c r="CA28" s="8">
        <v>1</v>
      </c>
      <c r="CB28" s="20">
        <v>1</v>
      </c>
      <c r="CC28" s="22">
        <v>1</v>
      </c>
      <c r="CD28" s="24">
        <v>1</v>
      </c>
      <c r="CE28" s="20">
        <v>1</v>
      </c>
      <c r="CF28" s="24">
        <v>1</v>
      </c>
      <c r="CG28" s="24">
        <v>0.5</v>
      </c>
      <c r="CH28" s="24">
        <v>0</v>
      </c>
      <c r="CI28" s="24">
        <v>1</v>
      </c>
      <c r="CJ28" s="24">
        <v>1</v>
      </c>
      <c r="CK28" s="24">
        <v>1</v>
      </c>
      <c r="CL28" s="24">
        <v>1</v>
      </c>
      <c r="CM28" s="8">
        <v>1</v>
      </c>
      <c r="CN28" s="8">
        <v>1</v>
      </c>
      <c r="CO28" s="28">
        <f t="shared" si="11"/>
        <v>89.285714285714292</v>
      </c>
      <c r="CP28" s="17">
        <v>114443525159</v>
      </c>
      <c r="CQ28" s="17" t="s">
        <v>11</v>
      </c>
      <c r="CR28" s="8">
        <v>1</v>
      </c>
      <c r="CS28" s="20">
        <v>1</v>
      </c>
      <c r="CT28" s="22">
        <v>1</v>
      </c>
      <c r="CU28" s="24">
        <v>0.5</v>
      </c>
      <c r="CV28" s="20">
        <v>1</v>
      </c>
      <c r="CW28" s="24">
        <v>0.5</v>
      </c>
      <c r="CX28" s="24">
        <v>0.5</v>
      </c>
      <c r="CY28" s="24">
        <v>0</v>
      </c>
      <c r="CZ28" s="24">
        <v>1</v>
      </c>
      <c r="DA28" s="24">
        <v>0.5</v>
      </c>
      <c r="DB28" s="24">
        <v>0</v>
      </c>
      <c r="DC28" s="24"/>
      <c r="DD28" s="8"/>
      <c r="DE28" s="8"/>
      <c r="DF28" s="28">
        <f t="shared" si="12"/>
        <v>63.636363636363633</v>
      </c>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s="17">
        <v>118488455240</v>
      </c>
      <c r="JI28" s="8" t="s">
        <v>10</v>
      </c>
      <c r="JJ28" s="27">
        <v>1</v>
      </c>
      <c r="JK28" s="28">
        <f t="shared" si="29"/>
        <v>100</v>
      </c>
      <c r="JL28" s="17">
        <v>114443525159</v>
      </c>
      <c r="JM28" s="17" t="s">
        <v>11</v>
      </c>
      <c r="JN28" s="27">
        <v>1</v>
      </c>
      <c r="JO28" s="28">
        <f t="shared" si="30"/>
        <v>100</v>
      </c>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row>
    <row r="29" spans="1:512" x14ac:dyDescent="0.2">
      <c r="A29" s="17">
        <v>118485938147</v>
      </c>
      <c r="B29" s="8" t="s">
        <v>10</v>
      </c>
      <c r="C29" s="8">
        <v>1</v>
      </c>
      <c r="D29" s="8">
        <v>0</v>
      </c>
      <c r="E29" s="8">
        <v>1</v>
      </c>
      <c r="F29" s="98">
        <v>1</v>
      </c>
      <c r="G29" s="28">
        <f t="shared" si="1"/>
        <v>75</v>
      </c>
      <c r="H29" s="17">
        <v>114440343944</v>
      </c>
      <c r="I29" s="17" t="s">
        <v>11</v>
      </c>
      <c r="J29" s="8">
        <v>0</v>
      </c>
      <c r="K29" s="8">
        <v>1</v>
      </c>
      <c r="L29" s="25">
        <v>1</v>
      </c>
      <c r="M29" s="24">
        <v>1</v>
      </c>
      <c r="N29" s="28">
        <f t="shared" si="2"/>
        <v>75</v>
      </c>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s="17">
        <v>118485938147</v>
      </c>
      <c r="BZ29" s="8" t="s">
        <v>10</v>
      </c>
      <c r="CA29" s="8">
        <v>1</v>
      </c>
      <c r="CB29" s="20">
        <v>1</v>
      </c>
      <c r="CC29" s="22">
        <v>1</v>
      </c>
      <c r="CD29" s="24">
        <v>1</v>
      </c>
      <c r="CE29" s="20">
        <v>1</v>
      </c>
      <c r="CF29" s="24">
        <v>1</v>
      </c>
      <c r="CG29" s="24">
        <v>0.5</v>
      </c>
      <c r="CH29" s="24">
        <v>0.5</v>
      </c>
      <c r="CI29" s="24">
        <v>0.8</v>
      </c>
      <c r="CJ29" s="24">
        <v>1</v>
      </c>
      <c r="CK29" s="24">
        <v>1</v>
      </c>
      <c r="CL29" s="24">
        <v>1</v>
      </c>
      <c r="CM29" s="8">
        <v>1</v>
      </c>
      <c r="CN29" s="8">
        <v>1</v>
      </c>
      <c r="CO29" s="28">
        <f t="shared" si="11"/>
        <v>91.428571428571431</v>
      </c>
      <c r="CP29" s="17">
        <v>114440343944</v>
      </c>
      <c r="CQ29" s="17" t="s">
        <v>11</v>
      </c>
      <c r="CR29" s="8">
        <v>0.5</v>
      </c>
      <c r="CS29" s="20">
        <v>1</v>
      </c>
      <c r="CT29" s="22">
        <v>1</v>
      </c>
      <c r="CU29" s="24">
        <v>0.5</v>
      </c>
      <c r="CV29" s="20">
        <v>1</v>
      </c>
      <c r="CW29" s="24">
        <v>0.5</v>
      </c>
      <c r="CX29" s="24">
        <v>0</v>
      </c>
      <c r="CY29" s="24">
        <v>0</v>
      </c>
      <c r="CZ29" s="24">
        <v>0.6</v>
      </c>
      <c r="DA29" s="24">
        <v>0</v>
      </c>
      <c r="DB29" s="24">
        <v>1</v>
      </c>
      <c r="DC29" s="24">
        <v>0</v>
      </c>
      <c r="DD29" s="8">
        <v>0.5</v>
      </c>
      <c r="DE29" s="8">
        <v>0.5</v>
      </c>
      <c r="DF29" s="28">
        <f t="shared" si="12"/>
        <v>50.714285714285708</v>
      </c>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s="17">
        <v>118485938147</v>
      </c>
      <c r="JI29" s="8" t="s">
        <v>10</v>
      </c>
      <c r="JJ29" s="27">
        <v>1</v>
      </c>
      <c r="JK29" s="28">
        <f t="shared" si="29"/>
        <v>100</v>
      </c>
      <c r="JL29" s="17">
        <v>114440343944</v>
      </c>
      <c r="JM29" s="17" t="s">
        <v>11</v>
      </c>
      <c r="JN29" s="27">
        <v>1</v>
      </c>
      <c r="JO29" s="28">
        <f t="shared" si="30"/>
        <v>100</v>
      </c>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row>
    <row r="30" spans="1:512" x14ac:dyDescent="0.2">
      <c r="A30" s="17">
        <v>118485826805</v>
      </c>
      <c r="B30" s="8" t="s">
        <v>10</v>
      </c>
      <c r="C30" s="8">
        <v>1</v>
      </c>
      <c r="D30" s="8">
        <v>1</v>
      </c>
      <c r="E30" s="8">
        <v>1</v>
      </c>
      <c r="F30" s="98">
        <v>1</v>
      </c>
      <c r="G30" s="28">
        <f t="shared" si="1"/>
        <v>100</v>
      </c>
      <c r="H30" s="17">
        <v>114437054541</v>
      </c>
      <c r="I30" s="17" t="s">
        <v>11</v>
      </c>
      <c r="J30" s="8">
        <v>1</v>
      </c>
      <c r="K30" s="8">
        <v>1</v>
      </c>
      <c r="L30" s="25">
        <v>1</v>
      </c>
      <c r="M30" s="24">
        <v>1</v>
      </c>
      <c r="N30" s="28">
        <f t="shared" si="2"/>
        <v>100</v>
      </c>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s="17">
        <v>118485826805</v>
      </c>
      <c r="BZ30" s="8" t="s">
        <v>10</v>
      </c>
      <c r="CA30" s="8">
        <v>0.5</v>
      </c>
      <c r="CB30" s="20">
        <v>1</v>
      </c>
      <c r="CC30" s="22">
        <v>1</v>
      </c>
      <c r="CD30" s="24">
        <v>1</v>
      </c>
      <c r="CE30" s="20">
        <v>1</v>
      </c>
      <c r="CF30" s="24">
        <v>0.5</v>
      </c>
      <c r="CG30" s="24">
        <v>0.5</v>
      </c>
      <c r="CH30" s="24">
        <v>0</v>
      </c>
      <c r="CI30" s="24">
        <v>0.6</v>
      </c>
      <c r="CJ30" s="24">
        <v>0.5</v>
      </c>
      <c r="CK30" s="24">
        <v>1</v>
      </c>
      <c r="CL30" s="24">
        <v>1</v>
      </c>
      <c r="CM30" s="8">
        <v>0.5</v>
      </c>
      <c r="CN30" s="8">
        <v>1</v>
      </c>
      <c r="CO30" s="28">
        <f t="shared" si="11"/>
        <v>72.142857142857139</v>
      </c>
      <c r="CP30" s="17">
        <v>114437054541</v>
      </c>
      <c r="CQ30" s="17" t="s">
        <v>11</v>
      </c>
      <c r="CR30" s="8">
        <v>1</v>
      </c>
      <c r="CS30" s="20">
        <v>1</v>
      </c>
      <c r="CT30" s="22">
        <v>1</v>
      </c>
      <c r="CU30" s="24">
        <v>1</v>
      </c>
      <c r="CV30" s="20">
        <v>1</v>
      </c>
      <c r="CW30" s="24">
        <v>1</v>
      </c>
      <c r="CX30" s="24">
        <v>0.5</v>
      </c>
      <c r="CY30" s="24">
        <v>0.5</v>
      </c>
      <c r="CZ30" s="24">
        <v>0.8</v>
      </c>
      <c r="DA30" s="24">
        <v>0.5</v>
      </c>
      <c r="DB30" s="24">
        <v>1</v>
      </c>
      <c r="DC30" s="24">
        <v>1</v>
      </c>
      <c r="DD30" s="8">
        <v>0.5</v>
      </c>
      <c r="DE30" s="8">
        <v>1</v>
      </c>
      <c r="DF30" s="28">
        <f t="shared" si="12"/>
        <v>84.285714285714292</v>
      </c>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s="17">
        <v>118485826805</v>
      </c>
      <c r="JI30" s="8" t="s">
        <v>10</v>
      </c>
      <c r="JJ30" s="27">
        <v>1</v>
      </c>
      <c r="JK30" s="28">
        <f t="shared" si="29"/>
        <v>100</v>
      </c>
      <c r="JL30" s="17">
        <v>114437054541</v>
      </c>
      <c r="JM30" s="17" t="s">
        <v>11</v>
      </c>
      <c r="JN30" s="27">
        <v>1</v>
      </c>
      <c r="JO30" s="28">
        <f t="shared" si="30"/>
        <v>100</v>
      </c>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row>
    <row r="31" spans="1:512" x14ac:dyDescent="0.2">
      <c r="A31" s="17">
        <v>118485379668</v>
      </c>
      <c r="B31" s="8" t="s">
        <v>10</v>
      </c>
      <c r="C31" s="8">
        <v>1</v>
      </c>
      <c r="D31" s="8">
        <v>1</v>
      </c>
      <c r="E31" s="8">
        <v>1</v>
      </c>
      <c r="F31" s="98">
        <v>1</v>
      </c>
      <c r="G31" s="28">
        <f t="shared" si="1"/>
        <v>100</v>
      </c>
      <c r="H31" s="17">
        <v>114443323395</v>
      </c>
      <c r="I31" s="17" t="s">
        <v>12</v>
      </c>
      <c r="J31" s="8">
        <v>1</v>
      </c>
      <c r="K31" s="8">
        <v>1</v>
      </c>
      <c r="L31" s="25">
        <v>1</v>
      </c>
      <c r="M31" s="24">
        <v>1</v>
      </c>
      <c r="N31" s="28">
        <f t="shared" si="2"/>
        <v>100</v>
      </c>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s="17">
        <v>118485379668</v>
      </c>
      <c r="BZ31" s="8" t="s">
        <v>10</v>
      </c>
      <c r="CA31" s="8">
        <v>0</v>
      </c>
      <c r="CB31" s="20">
        <v>1</v>
      </c>
      <c r="CC31" s="22">
        <v>1</v>
      </c>
      <c r="CD31" s="24">
        <v>0</v>
      </c>
      <c r="CE31" s="20">
        <v>1</v>
      </c>
      <c r="CF31" s="24">
        <v>0.5</v>
      </c>
      <c r="CG31" s="24">
        <v>0.5</v>
      </c>
      <c r="CH31" s="24">
        <v>0</v>
      </c>
      <c r="CI31" s="24">
        <v>0.6</v>
      </c>
      <c r="CJ31" s="24">
        <v>0</v>
      </c>
      <c r="CK31" s="24">
        <v>0</v>
      </c>
      <c r="CL31" s="24">
        <v>0</v>
      </c>
      <c r="CM31" s="8">
        <v>0</v>
      </c>
      <c r="CN31" s="8">
        <v>0</v>
      </c>
      <c r="CO31" s="28">
        <f t="shared" si="11"/>
        <v>32.857142857142854</v>
      </c>
      <c r="CP31" s="17">
        <v>114443323395</v>
      </c>
      <c r="CQ31" s="17" t="s">
        <v>12</v>
      </c>
      <c r="CR31" s="8">
        <v>1</v>
      </c>
      <c r="CS31" s="20">
        <v>1</v>
      </c>
      <c r="CT31" s="22">
        <v>1</v>
      </c>
      <c r="CU31" s="24">
        <v>0.5</v>
      </c>
      <c r="CV31" s="20">
        <v>1</v>
      </c>
      <c r="CW31" s="24">
        <v>0.5</v>
      </c>
      <c r="CX31" s="24">
        <v>0.5</v>
      </c>
      <c r="CY31" s="24">
        <v>0</v>
      </c>
      <c r="CZ31" s="24">
        <v>0.8</v>
      </c>
      <c r="DA31" s="24">
        <v>0.5</v>
      </c>
      <c r="DB31" s="24">
        <v>1</v>
      </c>
      <c r="DC31" s="24">
        <v>1</v>
      </c>
      <c r="DD31" s="8">
        <v>0.5</v>
      </c>
      <c r="DE31" s="8">
        <v>1</v>
      </c>
      <c r="DF31" s="28">
        <f t="shared" si="12"/>
        <v>73.571428571428584</v>
      </c>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s="17">
        <v>118485379668</v>
      </c>
      <c r="JI31" s="8" t="s">
        <v>10</v>
      </c>
      <c r="JJ31" s="27">
        <v>1</v>
      </c>
      <c r="JK31" s="28">
        <f t="shared" si="29"/>
        <v>100</v>
      </c>
      <c r="JL31" s="17">
        <v>114443323395</v>
      </c>
      <c r="JM31" s="17" t="s">
        <v>12</v>
      </c>
      <c r="JN31" s="27">
        <v>1</v>
      </c>
      <c r="JO31" s="28">
        <f t="shared" si="30"/>
        <v>100</v>
      </c>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row>
    <row r="32" spans="1:512" x14ac:dyDescent="0.2">
      <c r="A32" s="17">
        <v>118485364433</v>
      </c>
      <c r="B32" s="8" t="s">
        <v>10</v>
      </c>
      <c r="C32" s="8">
        <v>1</v>
      </c>
      <c r="D32" s="8">
        <v>1</v>
      </c>
      <c r="E32" s="8">
        <v>1</v>
      </c>
      <c r="F32" s="98">
        <v>1</v>
      </c>
      <c r="G32" s="28">
        <f t="shared" si="1"/>
        <v>100</v>
      </c>
      <c r="H32" s="17">
        <v>114440627000</v>
      </c>
      <c r="I32" s="17" t="s">
        <v>267</v>
      </c>
      <c r="J32" s="8">
        <v>1</v>
      </c>
      <c r="K32" s="8">
        <v>0</v>
      </c>
      <c r="L32" s="25">
        <v>1</v>
      </c>
      <c r="M32" s="24">
        <v>1</v>
      </c>
      <c r="N32" s="28">
        <f t="shared" si="2"/>
        <v>75</v>
      </c>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s="17">
        <v>118485364433</v>
      </c>
      <c r="BZ32" s="8" t="s">
        <v>10</v>
      </c>
      <c r="CA32" s="8">
        <v>1</v>
      </c>
      <c r="CB32" s="20">
        <v>1</v>
      </c>
      <c r="CC32" s="22">
        <v>1</v>
      </c>
      <c r="CD32" s="24">
        <v>1</v>
      </c>
      <c r="CE32" s="20">
        <v>1</v>
      </c>
      <c r="CF32" s="24">
        <v>1</v>
      </c>
      <c r="CG32" s="24">
        <v>0</v>
      </c>
      <c r="CH32" s="24">
        <v>0</v>
      </c>
      <c r="CI32" s="24">
        <v>0.8</v>
      </c>
      <c r="CJ32" s="24">
        <v>0.5</v>
      </c>
      <c r="CK32" s="24">
        <v>1</v>
      </c>
      <c r="CL32" s="24">
        <v>1</v>
      </c>
      <c r="CM32" s="8">
        <v>1</v>
      </c>
      <c r="CN32" s="8">
        <v>1</v>
      </c>
      <c r="CO32" s="28">
        <f t="shared" si="11"/>
        <v>80.714285714285722</v>
      </c>
      <c r="CP32" s="17">
        <v>114440627000</v>
      </c>
      <c r="CQ32" s="17" t="s">
        <v>267</v>
      </c>
      <c r="CR32" s="8">
        <v>0.5</v>
      </c>
      <c r="CS32" s="20">
        <v>1</v>
      </c>
      <c r="CT32" s="22">
        <v>0</v>
      </c>
      <c r="CU32" s="24">
        <v>0.5</v>
      </c>
      <c r="CV32" s="20">
        <v>1</v>
      </c>
      <c r="CW32" s="24">
        <v>1</v>
      </c>
      <c r="CX32" s="24">
        <v>0.5</v>
      </c>
      <c r="CY32" s="24">
        <v>0</v>
      </c>
      <c r="CZ32" s="24">
        <v>0.4</v>
      </c>
      <c r="DA32" s="24">
        <v>0</v>
      </c>
      <c r="DB32" s="24">
        <v>1</v>
      </c>
      <c r="DC32" s="24">
        <v>0</v>
      </c>
      <c r="DD32" s="8">
        <v>0.5</v>
      </c>
      <c r="DE32" s="8">
        <v>1</v>
      </c>
      <c r="DF32" s="28">
        <f t="shared" si="12"/>
        <v>52.857142857142861</v>
      </c>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s="17">
        <v>118485364433</v>
      </c>
      <c r="JI32" s="8" t="s">
        <v>10</v>
      </c>
      <c r="JJ32" s="27">
        <v>1</v>
      </c>
      <c r="JK32" s="28">
        <f t="shared" si="29"/>
        <v>100</v>
      </c>
      <c r="JL32" s="17">
        <v>114440627000</v>
      </c>
      <c r="JM32" s="17" t="s">
        <v>267</v>
      </c>
      <c r="JN32" s="27">
        <v>1</v>
      </c>
      <c r="JO32" s="28">
        <f t="shared" si="30"/>
        <v>100</v>
      </c>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row>
    <row r="33" spans="1:512" x14ac:dyDescent="0.2">
      <c r="A33" s="17">
        <v>118485176145</v>
      </c>
      <c r="B33" s="8" t="s">
        <v>10</v>
      </c>
      <c r="C33" s="8">
        <v>1</v>
      </c>
      <c r="D33" s="8">
        <v>1</v>
      </c>
      <c r="E33" s="8">
        <v>1</v>
      </c>
      <c r="F33" s="98">
        <v>1</v>
      </c>
      <c r="G33" s="28">
        <f t="shared" si="1"/>
        <v>100</v>
      </c>
      <c r="H33" s="17">
        <v>114439535857</v>
      </c>
      <c r="I33" s="17" t="s">
        <v>267</v>
      </c>
      <c r="J33" s="8">
        <v>0</v>
      </c>
      <c r="K33" s="8">
        <v>1</v>
      </c>
      <c r="L33" s="25">
        <v>1</v>
      </c>
      <c r="M33" s="24">
        <v>1</v>
      </c>
      <c r="N33" s="28">
        <f t="shared" si="2"/>
        <v>75</v>
      </c>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s="17">
        <v>118485176145</v>
      </c>
      <c r="BZ33" s="8" t="s">
        <v>10</v>
      </c>
      <c r="CA33" s="8">
        <v>0.5</v>
      </c>
      <c r="CB33" s="20">
        <v>1</v>
      </c>
      <c r="CC33" s="22">
        <v>1</v>
      </c>
      <c r="CD33" s="24">
        <v>0.5</v>
      </c>
      <c r="CE33" s="20">
        <v>1</v>
      </c>
      <c r="CF33" s="24">
        <v>0.5</v>
      </c>
      <c r="CG33" s="24">
        <v>0</v>
      </c>
      <c r="CH33" s="24">
        <v>0</v>
      </c>
      <c r="CI33" s="24">
        <v>0.6</v>
      </c>
      <c r="CJ33" s="24">
        <v>0.5</v>
      </c>
      <c r="CK33" s="24">
        <v>1</v>
      </c>
      <c r="CL33" s="24">
        <v>0</v>
      </c>
      <c r="CM33" s="8">
        <v>0</v>
      </c>
      <c r="CN33" s="8">
        <v>0.5</v>
      </c>
      <c r="CO33" s="28">
        <f t="shared" si="11"/>
        <v>50.714285714285708</v>
      </c>
      <c r="CP33" s="17">
        <v>114439535857</v>
      </c>
      <c r="CQ33" s="17" t="s">
        <v>267</v>
      </c>
      <c r="CR33" s="8">
        <v>0.5</v>
      </c>
      <c r="CS33" s="20">
        <v>1</v>
      </c>
      <c r="CT33" s="22">
        <v>1</v>
      </c>
      <c r="CU33" s="24">
        <v>0.5</v>
      </c>
      <c r="CV33" s="20">
        <v>0</v>
      </c>
      <c r="CW33" s="24"/>
      <c r="CX33" s="24">
        <v>0.5</v>
      </c>
      <c r="CY33" s="24">
        <v>0.5</v>
      </c>
      <c r="CZ33" s="24">
        <v>0.4</v>
      </c>
      <c r="DA33" s="24">
        <v>0</v>
      </c>
      <c r="DB33" s="24">
        <v>1</v>
      </c>
      <c r="DC33" s="24">
        <v>1</v>
      </c>
      <c r="DD33" s="8">
        <v>0.5</v>
      </c>
      <c r="DE33" s="8">
        <v>1</v>
      </c>
      <c r="DF33" s="28">
        <f t="shared" si="12"/>
        <v>60.769230769230774</v>
      </c>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s="17">
        <v>118485176145</v>
      </c>
      <c r="JI33" s="8" t="s">
        <v>10</v>
      </c>
      <c r="JJ33" s="27"/>
      <c r="JK33" s="28"/>
      <c r="JL33" s="17">
        <v>114439535857</v>
      </c>
      <c r="JM33" s="17" t="s">
        <v>267</v>
      </c>
      <c r="JN33" s="27">
        <v>1</v>
      </c>
      <c r="JO33" s="28">
        <f t="shared" si="30"/>
        <v>100</v>
      </c>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row>
    <row r="34" spans="1:512" x14ac:dyDescent="0.2">
      <c r="A34" s="17">
        <v>118484906109</v>
      </c>
      <c r="B34" s="8" t="s">
        <v>10</v>
      </c>
      <c r="C34" s="8">
        <v>0</v>
      </c>
      <c r="D34" s="8">
        <v>1</v>
      </c>
      <c r="E34" s="8">
        <v>1</v>
      </c>
      <c r="F34" s="98">
        <v>1</v>
      </c>
      <c r="G34" s="28">
        <f t="shared" si="1"/>
        <v>75</v>
      </c>
      <c r="H34" s="17">
        <v>114436501835</v>
      </c>
      <c r="I34" s="17" t="s">
        <v>267</v>
      </c>
      <c r="J34" s="8">
        <v>1</v>
      </c>
      <c r="K34" s="8">
        <v>0</v>
      </c>
      <c r="L34" s="25">
        <v>0</v>
      </c>
      <c r="M34" s="24">
        <v>1</v>
      </c>
      <c r="N34" s="28">
        <f t="shared" si="2"/>
        <v>50</v>
      </c>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s="17">
        <v>118484906109</v>
      </c>
      <c r="BZ34" s="8" t="s">
        <v>10</v>
      </c>
      <c r="CA34" s="8">
        <v>1</v>
      </c>
      <c r="CB34" s="20">
        <v>1</v>
      </c>
      <c r="CC34" s="22">
        <v>1</v>
      </c>
      <c r="CD34" s="24">
        <v>1</v>
      </c>
      <c r="CE34" s="20">
        <v>1</v>
      </c>
      <c r="CF34" s="24">
        <v>1</v>
      </c>
      <c r="CG34" s="24">
        <v>1</v>
      </c>
      <c r="CH34" s="24">
        <v>0</v>
      </c>
      <c r="CI34" s="24">
        <v>0.6</v>
      </c>
      <c r="CJ34" s="24">
        <v>0</v>
      </c>
      <c r="CK34" s="24">
        <v>1</v>
      </c>
      <c r="CL34" s="24">
        <v>0</v>
      </c>
      <c r="CM34" s="8">
        <v>0</v>
      </c>
      <c r="CN34" s="8">
        <v>1</v>
      </c>
      <c r="CO34" s="28">
        <f t="shared" si="11"/>
        <v>68.571428571428569</v>
      </c>
      <c r="CP34" s="17">
        <v>114436501835</v>
      </c>
      <c r="CQ34" s="17" t="s">
        <v>267</v>
      </c>
      <c r="CR34" s="8">
        <v>1</v>
      </c>
      <c r="CS34" s="20">
        <v>1</v>
      </c>
      <c r="CT34" s="22">
        <v>1</v>
      </c>
      <c r="CU34" s="24">
        <v>1</v>
      </c>
      <c r="CV34" s="20">
        <v>0</v>
      </c>
      <c r="CW34" s="24"/>
      <c r="CX34" s="24">
        <v>0.5</v>
      </c>
      <c r="CY34" s="24">
        <v>0</v>
      </c>
      <c r="CZ34" s="24">
        <v>0.6</v>
      </c>
      <c r="DA34" s="24">
        <v>0</v>
      </c>
      <c r="DB34" s="24">
        <v>0</v>
      </c>
      <c r="DC34" s="24">
        <v>0</v>
      </c>
      <c r="DD34" s="8">
        <v>1</v>
      </c>
      <c r="DE34" s="8">
        <v>1</v>
      </c>
      <c r="DF34" s="28">
        <f t="shared" si="12"/>
        <v>54.615384615384613</v>
      </c>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s="17">
        <v>118484906109</v>
      </c>
      <c r="JI34" s="8" t="s">
        <v>10</v>
      </c>
      <c r="JJ34" s="27">
        <v>1</v>
      </c>
      <c r="JK34" s="28">
        <f t="shared" si="29"/>
        <v>100</v>
      </c>
      <c r="JL34" s="17">
        <v>114436501835</v>
      </c>
      <c r="JM34" s="17" t="s">
        <v>267</v>
      </c>
      <c r="JN34" s="27">
        <v>0</v>
      </c>
      <c r="JO34" s="28">
        <f t="shared" si="30"/>
        <v>0</v>
      </c>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row>
    <row r="35" spans="1:512" x14ac:dyDescent="0.2">
      <c r="A35" s="17">
        <v>118484139402</v>
      </c>
      <c r="B35" s="8" t="s">
        <v>10</v>
      </c>
      <c r="C35" s="8">
        <v>1</v>
      </c>
      <c r="D35" s="8">
        <v>1</v>
      </c>
      <c r="E35" s="8">
        <v>1</v>
      </c>
      <c r="F35" s="98">
        <v>1</v>
      </c>
      <c r="G35" s="28">
        <f t="shared" si="1"/>
        <v>100</v>
      </c>
      <c r="H35" s="17">
        <v>114433170040</v>
      </c>
      <c r="I35" s="17" t="s">
        <v>267</v>
      </c>
      <c r="J35" s="8">
        <v>0</v>
      </c>
      <c r="K35" s="8">
        <v>0</v>
      </c>
      <c r="L35" s="25">
        <v>0</v>
      </c>
      <c r="M35" s="24">
        <v>1</v>
      </c>
      <c r="N35" s="28">
        <f t="shared" si="2"/>
        <v>25</v>
      </c>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s="17">
        <v>118484139402</v>
      </c>
      <c r="BZ35" s="8" t="s">
        <v>10</v>
      </c>
      <c r="CA35" s="8">
        <v>1</v>
      </c>
      <c r="CB35" s="20">
        <v>1</v>
      </c>
      <c r="CC35" s="22">
        <v>1</v>
      </c>
      <c r="CD35" s="24">
        <v>1</v>
      </c>
      <c r="CE35" s="20">
        <v>0.5</v>
      </c>
      <c r="CF35" s="24">
        <v>1</v>
      </c>
      <c r="CG35" s="24">
        <v>1</v>
      </c>
      <c r="CH35" s="24">
        <v>0.5</v>
      </c>
      <c r="CI35" s="24">
        <v>0.8</v>
      </c>
      <c r="CJ35" s="24">
        <v>1</v>
      </c>
      <c r="CK35" s="24">
        <v>1</v>
      </c>
      <c r="CL35" s="24">
        <v>1</v>
      </c>
      <c r="CM35" s="8">
        <v>1</v>
      </c>
      <c r="CN35" s="8">
        <v>1</v>
      </c>
      <c r="CO35" s="28">
        <f t="shared" si="11"/>
        <v>91.428571428571431</v>
      </c>
      <c r="CP35" s="17">
        <v>114433170040</v>
      </c>
      <c r="CQ35" s="17" t="s">
        <v>267</v>
      </c>
      <c r="CR35" s="8">
        <v>0.5</v>
      </c>
      <c r="CS35" s="20">
        <v>0</v>
      </c>
      <c r="CT35" s="22">
        <v>1</v>
      </c>
      <c r="CU35" s="24">
        <v>0.5</v>
      </c>
      <c r="CV35" s="20">
        <v>0.5</v>
      </c>
      <c r="CW35" s="24">
        <v>0.5</v>
      </c>
      <c r="CX35" s="24">
        <v>0.5</v>
      </c>
      <c r="CY35" s="24">
        <v>0</v>
      </c>
      <c r="CZ35" s="24">
        <v>0.4</v>
      </c>
      <c r="DA35" s="24">
        <v>0</v>
      </c>
      <c r="DB35" s="24">
        <v>1</v>
      </c>
      <c r="DC35" s="24"/>
      <c r="DD35" s="8">
        <v>0.5</v>
      </c>
      <c r="DE35" s="8">
        <v>1</v>
      </c>
      <c r="DF35" s="28">
        <f t="shared" si="12"/>
        <v>49.230769230769234</v>
      </c>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s="17">
        <v>118484139402</v>
      </c>
      <c r="JI35" s="8" t="s">
        <v>10</v>
      </c>
      <c r="JJ35" s="27">
        <v>1</v>
      </c>
      <c r="JK35" s="28">
        <f t="shared" si="29"/>
        <v>100</v>
      </c>
      <c r="JL35" s="17">
        <v>114433170040</v>
      </c>
      <c r="JM35" s="17" t="s">
        <v>267</v>
      </c>
      <c r="JN35" s="27">
        <v>1</v>
      </c>
      <c r="JO35" s="28">
        <f t="shared" si="30"/>
        <v>100</v>
      </c>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row>
    <row r="36" spans="1:512" x14ac:dyDescent="0.2">
      <c r="A36" s="17">
        <v>118484093895</v>
      </c>
      <c r="B36" s="8" t="s">
        <v>10</v>
      </c>
      <c r="C36" s="8">
        <v>0</v>
      </c>
      <c r="D36" s="8">
        <v>1</v>
      </c>
      <c r="E36" s="8">
        <v>0</v>
      </c>
      <c r="F36" s="98">
        <v>1</v>
      </c>
      <c r="G36" s="28">
        <f t="shared" si="1"/>
        <v>50</v>
      </c>
      <c r="H36" s="17">
        <v>114458570074</v>
      </c>
      <c r="I36" s="17" t="s">
        <v>14</v>
      </c>
      <c r="J36" s="8">
        <v>1</v>
      </c>
      <c r="K36" s="8">
        <v>1</v>
      </c>
      <c r="L36" s="25">
        <v>0</v>
      </c>
      <c r="M36" s="24">
        <v>1</v>
      </c>
      <c r="N36" s="28">
        <f t="shared" si="2"/>
        <v>75</v>
      </c>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s="17">
        <v>118484093895</v>
      </c>
      <c r="BZ36" s="8" t="s">
        <v>10</v>
      </c>
      <c r="CA36" s="8">
        <v>0.5</v>
      </c>
      <c r="CB36" s="20">
        <v>1</v>
      </c>
      <c r="CC36" s="22">
        <v>0</v>
      </c>
      <c r="CD36" s="24">
        <v>0.5</v>
      </c>
      <c r="CE36" s="20">
        <v>1</v>
      </c>
      <c r="CF36" s="24">
        <v>0.5</v>
      </c>
      <c r="CG36" s="24">
        <v>0.5</v>
      </c>
      <c r="CH36" s="24">
        <v>0</v>
      </c>
      <c r="CI36" s="24">
        <v>0.4</v>
      </c>
      <c r="CJ36" s="24">
        <v>0</v>
      </c>
      <c r="CK36" s="24">
        <v>0</v>
      </c>
      <c r="CL36" s="24">
        <v>0</v>
      </c>
      <c r="CM36" s="8">
        <v>0</v>
      </c>
      <c r="CN36" s="8">
        <v>1</v>
      </c>
      <c r="CO36" s="28">
        <f t="shared" si="11"/>
        <v>38.571428571428577</v>
      </c>
      <c r="CP36" s="17">
        <v>114458570074</v>
      </c>
      <c r="CQ36" s="17" t="s">
        <v>14</v>
      </c>
      <c r="CR36" s="8">
        <v>0</v>
      </c>
      <c r="CS36" s="20">
        <v>1</v>
      </c>
      <c r="CT36" s="22">
        <v>1</v>
      </c>
      <c r="CU36" s="24">
        <v>0</v>
      </c>
      <c r="CV36" s="20">
        <v>1</v>
      </c>
      <c r="CW36" s="24"/>
      <c r="CX36" s="24">
        <v>0.5</v>
      </c>
      <c r="CY36" s="24">
        <v>0</v>
      </c>
      <c r="CZ36" s="24">
        <v>0.4</v>
      </c>
      <c r="DA36" s="24">
        <v>0</v>
      </c>
      <c r="DB36" s="24">
        <v>0</v>
      </c>
      <c r="DC36" s="24">
        <v>0</v>
      </c>
      <c r="DD36" s="8">
        <v>0</v>
      </c>
      <c r="DE36" s="8">
        <v>0</v>
      </c>
      <c r="DF36" s="28">
        <f t="shared" si="12"/>
        <v>30</v>
      </c>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s="17">
        <v>118484093895</v>
      </c>
      <c r="JI36" s="8" t="s">
        <v>10</v>
      </c>
      <c r="JJ36" s="27"/>
      <c r="JK36" s="28"/>
      <c r="JL36" s="17">
        <v>114458570074</v>
      </c>
      <c r="JM36" s="17" t="s">
        <v>14</v>
      </c>
      <c r="JN36" s="27">
        <v>0</v>
      </c>
      <c r="JO36" s="28">
        <f t="shared" si="30"/>
        <v>0</v>
      </c>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row>
    <row r="37" spans="1:512" x14ac:dyDescent="0.2">
      <c r="A37" s="17">
        <v>118483550117</v>
      </c>
      <c r="B37" s="8" t="s">
        <v>10</v>
      </c>
      <c r="C37" s="8">
        <v>0</v>
      </c>
      <c r="D37" s="8">
        <v>1</v>
      </c>
      <c r="E37" s="8">
        <v>0</v>
      </c>
      <c r="F37" s="98">
        <v>1</v>
      </c>
      <c r="G37" s="28">
        <f t="shared" si="1"/>
        <v>50</v>
      </c>
      <c r="H37" s="17">
        <v>114443301247</v>
      </c>
      <c r="I37" s="17" t="s">
        <v>15</v>
      </c>
      <c r="J37" s="8">
        <v>1</v>
      </c>
      <c r="K37" s="8">
        <v>1</v>
      </c>
      <c r="L37" s="25">
        <v>0</v>
      </c>
      <c r="M37" s="24">
        <v>1</v>
      </c>
      <c r="N37" s="28">
        <f t="shared" si="2"/>
        <v>75</v>
      </c>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s="17">
        <v>118483550117</v>
      </c>
      <c r="BZ37" s="8" t="s">
        <v>10</v>
      </c>
      <c r="CA37" s="8">
        <v>0</v>
      </c>
      <c r="CB37" s="20">
        <v>1</v>
      </c>
      <c r="CC37" s="22">
        <v>1</v>
      </c>
      <c r="CD37" s="24">
        <v>0</v>
      </c>
      <c r="CE37" s="20">
        <v>1</v>
      </c>
      <c r="CF37" s="24">
        <v>0</v>
      </c>
      <c r="CG37" s="24">
        <v>0</v>
      </c>
      <c r="CH37" s="24">
        <v>0.5</v>
      </c>
      <c r="CI37" s="24">
        <v>0.2</v>
      </c>
      <c r="CJ37" s="24">
        <v>0</v>
      </c>
      <c r="CK37" s="24">
        <v>0</v>
      </c>
      <c r="CL37" s="24">
        <v>1</v>
      </c>
      <c r="CM37" s="8">
        <v>0</v>
      </c>
      <c r="CN37" s="8">
        <v>1</v>
      </c>
      <c r="CO37" s="28">
        <f t="shared" si="11"/>
        <v>40.714285714285715</v>
      </c>
      <c r="CP37" s="17">
        <v>114443301247</v>
      </c>
      <c r="CQ37" s="17" t="s">
        <v>15</v>
      </c>
      <c r="CR37" s="8">
        <v>0</v>
      </c>
      <c r="CS37" s="20">
        <v>1</v>
      </c>
      <c r="CT37" s="22">
        <v>0</v>
      </c>
      <c r="CU37" s="24">
        <v>0</v>
      </c>
      <c r="CV37" s="20">
        <v>0</v>
      </c>
      <c r="CW37" s="24">
        <v>0</v>
      </c>
      <c r="CX37" s="24">
        <v>0</v>
      </c>
      <c r="CY37" s="24">
        <v>0</v>
      </c>
      <c r="CZ37" s="24">
        <v>0.2</v>
      </c>
      <c r="DA37" s="24">
        <v>0</v>
      </c>
      <c r="DB37" s="24">
        <v>0</v>
      </c>
      <c r="DC37" s="24">
        <v>0</v>
      </c>
      <c r="DD37" s="8">
        <v>0</v>
      </c>
      <c r="DE37" s="8">
        <v>0</v>
      </c>
      <c r="DF37" s="28">
        <f t="shared" si="12"/>
        <v>8.5714285714285712</v>
      </c>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s="17">
        <v>118483550117</v>
      </c>
      <c r="JI37" s="8" t="s">
        <v>10</v>
      </c>
      <c r="JJ37" s="27"/>
      <c r="JK37" s="28"/>
      <c r="JL37" s="17">
        <v>114443301247</v>
      </c>
      <c r="JM37" s="17" t="s">
        <v>15</v>
      </c>
      <c r="JN37" s="27">
        <v>0</v>
      </c>
      <c r="JO37" s="28">
        <f t="shared" si="30"/>
        <v>0</v>
      </c>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row>
    <row r="38" spans="1:512" x14ac:dyDescent="0.2">
      <c r="A38" s="17">
        <v>118482108143</v>
      </c>
      <c r="B38" s="8" t="s">
        <v>10</v>
      </c>
      <c r="C38" s="8">
        <v>1</v>
      </c>
      <c r="D38" s="8">
        <v>1</v>
      </c>
      <c r="E38" s="8">
        <v>1</v>
      </c>
      <c r="F38" s="98">
        <v>1</v>
      </c>
      <c r="G38" s="28">
        <f t="shared" si="1"/>
        <v>100</v>
      </c>
      <c r="H38" s="17">
        <v>114439749423</v>
      </c>
      <c r="I38" s="17" t="s">
        <v>15</v>
      </c>
      <c r="J38" s="8">
        <v>0</v>
      </c>
      <c r="K38" s="8">
        <v>1</v>
      </c>
      <c r="L38" s="25">
        <v>1</v>
      </c>
      <c r="M38" s="24">
        <v>1</v>
      </c>
      <c r="N38" s="28">
        <f t="shared" si="2"/>
        <v>75</v>
      </c>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s="17">
        <v>118482108143</v>
      </c>
      <c r="BZ38" s="8" t="s">
        <v>10</v>
      </c>
      <c r="CA38" s="8">
        <v>1</v>
      </c>
      <c r="CB38" s="20">
        <v>1</v>
      </c>
      <c r="CC38" s="22">
        <v>1</v>
      </c>
      <c r="CD38" s="24">
        <v>1</v>
      </c>
      <c r="CE38" s="20">
        <v>1</v>
      </c>
      <c r="CF38" s="24">
        <v>1</v>
      </c>
      <c r="CG38" s="24">
        <v>0.5</v>
      </c>
      <c r="CH38" s="24">
        <v>0.5</v>
      </c>
      <c r="CI38" s="24">
        <v>0.8</v>
      </c>
      <c r="CJ38" s="24">
        <v>0.5</v>
      </c>
      <c r="CK38" s="24">
        <v>1</v>
      </c>
      <c r="CL38" s="24">
        <v>1</v>
      </c>
      <c r="CM38" s="8">
        <v>1</v>
      </c>
      <c r="CN38" s="8">
        <v>1</v>
      </c>
      <c r="CO38" s="28">
        <f t="shared" si="11"/>
        <v>87.857142857142861</v>
      </c>
      <c r="CP38" s="17">
        <v>114439749423</v>
      </c>
      <c r="CQ38" s="17" t="s">
        <v>15</v>
      </c>
      <c r="CR38" s="8">
        <v>0.5</v>
      </c>
      <c r="CS38" s="20">
        <v>1</v>
      </c>
      <c r="CT38" s="22">
        <v>1</v>
      </c>
      <c r="CU38" s="24">
        <v>0.5</v>
      </c>
      <c r="CV38" s="20">
        <v>1</v>
      </c>
      <c r="CW38" s="24">
        <v>0</v>
      </c>
      <c r="CX38" s="24">
        <v>0</v>
      </c>
      <c r="CY38" s="24">
        <v>0</v>
      </c>
      <c r="CZ38" s="24">
        <v>0.2</v>
      </c>
      <c r="DA38" s="24">
        <v>0</v>
      </c>
      <c r="DB38" s="24">
        <v>1</v>
      </c>
      <c r="DC38" s="24">
        <v>0</v>
      </c>
      <c r="DD38" s="8">
        <v>0.5</v>
      </c>
      <c r="DE38" s="8">
        <v>0</v>
      </c>
      <c r="DF38" s="28">
        <f t="shared" si="12"/>
        <v>40.714285714285715</v>
      </c>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s="17">
        <v>118482108143</v>
      </c>
      <c r="JI38" s="8" t="s">
        <v>10</v>
      </c>
      <c r="JJ38" s="27">
        <v>1</v>
      </c>
      <c r="JK38" s="28">
        <f t="shared" si="29"/>
        <v>100</v>
      </c>
      <c r="JL38" s="17">
        <v>114439749423</v>
      </c>
      <c r="JM38" s="17" t="s">
        <v>15</v>
      </c>
      <c r="JN38" s="27">
        <v>0</v>
      </c>
      <c r="JO38" s="28">
        <f t="shared" si="30"/>
        <v>0</v>
      </c>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row>
    <row r="39" spans="1:512" x14ac:dyDescent="0.2">
      <c r="A39" s="17">
        <v>118477988485</v>
      </c>
      <c r="B39" s="8" t="s">
        <v>10</v>
      </c>
      <c r="C39" s="8">
        <v>0</v>
      </c>
      <c r="D39" s="8">
        <v>0</v>
      </c>
      <c r="E39" s="8">
        <v>0</v>
      </c>
      <c r="F39" s="98">
        <v>1</v>
      </c>
      <c r="G39" s="28">
        <f t="shared" si="1"/>
        <v>25</v>
      </c>
      <c r="H39" s="17">
        <v>114439283106</v>
      </c>
      <c r="I39" s="17" t="s">
        <v>15</v>
      </c>
      <c r="J39" s="8">
        <v>0</v>
      </c>
      <c r="K39" s="8">
        <v>1</v>
      </c>
      <c r="L39" s="25">
        <v>1</v>
      </c>
      <c r="M39" s="24">
        <v>1</v>
      </c>
      <c r="N39" s="28">
        <f t="shared" si="2"/>
        <v>75</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s="17">
        <v>118477988485</v>
      </c>
      <c r="BZ39" s="8" t="s">
        <v>10</v>
      </c>
      <c r="CA39" s="8">
        <v>0.5</v>
      </c>
      <c r="CB39" s="20">
        <v>1</v>
      </c>
      <c r="CC39" s="22">
        <v>0</v>
      </c>
      <c r="CD39" s="24">
        <v>0</v>
      </c>
      <c r="CE39" s="20">
        <v>0.5</v>
      </c>
      <c r="CF39" s="24">
        <v>0</v>
      </c>
      <c r="CG39" s="24">
        <v>0.5</v>
      </c>
      <c r="CH39" s="24">
        <v>0</v>
      </c>
      <c r="CI39" s="24">
        <v>0.2</v>
      </c>
      <c r="CJ39" s="24">
        <v>0</v>
      </c>
      <c r="CK39" s="24">
        <v>0</v>
      </c>
      <c r="CL39" s="24">
        <v>0</v>
      </c>
      <c r="CM39" s="8">
        <v>0</v>
      </c>
      <c r="CN39" s="8">
        <v>1</v>
      </c>
      <c r="CO39" s="28">
        <f t="shared" si="11"/>
        <v>26.428571428571431</v>
      </c>
      <c r="CP39" s="17">
        <v>114439283106</v>
      </c>
      <c r="CQ39" s="17" t="s">
        <v>15</v>
      </c>
      <c r="CR39" s="8">
        <v>1</v>
      </c>
      <c r="CS39" s="20">
        <v>1</v>
      </c>
      <c r="CT39" s="22">
        <v>1</v>
      </c>
      <c r="CU39" s="24">
        <v>0.5</v>
      </c>
      <c r="CV39" s="20">
        <v>1</v>
      </c>
      <c r="CW39" s="24">
        <v>0</v>
      </c>
      <c r="CX39" s="24">
        <v>0.5</v>
      </c>
      <c r="CY39" s="24">
        <v>0.5</v>
      </c>
      <c r="CZ39" s="24">
        <v>0.4</v>
      </c>
      <c r="DA39" s="24">
        <v>0</v>
      </c>
      <c r="DB39" s="24">
        <v>1</v>
      </c>
      <c r="DC39" s="24">
        <v>1</v>
      </c>
      <c r="DD39" s="8">
        <v>0.5</v>
      </c>
      <c r="DE39" s="8">
        <v>1</v>
      </c>
      <c r="DF39" s="28">
        <f t="shared" si="12"/>
        <v>67.142857142857153</v>
      </c>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s="17">
        <v>118477988485</v>
      </c>
      <c r="JI39" s="8" t="s">
        <v>10</v>
      </c>
      <c r="JJ39" s="27"/>
      <c r="JK39" s="28"/>
      <c r="JL39" s="17">
        <v>114439283106</v>
      </c>
      <c r="JM39" s="17" t="s">
        <v>15</v>
      </c>
      <c r="JN39" s="27">
        <v>0</v>
      </c>
      <c r="JO39" s="28">
        <f t="shared" si="30"/>
        <v>0</v>
      </c>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row>
    <row r="40" spans="1:512" x14ac:dyDescent="0.2">
      <c r="A40" s="17">
        <v>118477323873</v>
      </c>
      <c r="B40" s="8" t="s">
        <v>10</v>
      </c>
      <c r="C40" s="8">
        <v>1</v>
      </c>
      <c r="D40" s="8">
        <v>1</v>
      </c>
      <c r="E40" s="8">
        <v>1</v>
      </c>
      <c r="F40" s="98">
        <v>1</v>
      </c>
      <c r="G40" s="28">
        <f t="shared" si="1"/>
        <v>100</v>
      </c>
      <c r="H40"/>
      <c r="I40"/>
      <c r="J40"/>
      <c r="K40"/>
      <c r="L40"/>
      <c r="M40"/>
      <c r="N40" s="99"/>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s="17">
        <v>118477323873</v>
      </c>
      <c r="BZ40" s="8" t="s">
        <v>10</v>
      </c>
      <c r="CA40" s="8">
        <v>0.5</v>
      </c>
      <c r="CB40" s="20">
        <v>1</v>
      </c>
      <c r="CC40" s="22">
        <v>1</v>
      </c>
      <c r="CD40" s="24">
        <v>0.5</v>
      </c>
      <c r="CE40" s="20">
        <v>1</v>
      </c>
      <c r="CF40" s="24">
        <v>0.5</v>
      </c>
      <c r="CG40" s="24">
        <v>0.5</v>
      </c>
      <c r="CH40" s="24">
        <v>0.5</v>
      </c>
      <c r="CI40" s="24">
        <v>0.4</v>
      </c>
      <c r="CJ40" s="24">
        <v>0</v>
      </c>
      <c r="CK40" s="24">
        <v>1</v>
      </c>
      <c r="CL40" s="24"/>
      <c r="CM40" s="8"/>
      <c r="CN40" s="8"/>
      <c r="CO40" s="28">
        <f t="shared" si="11"/>
        <v>62.727272727272734</v>
      </c>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s="17">
        <v>118477323873</v>
      </c>
      <c r="JI40" s="8" t="s">
        <v>10</v>
      </c>
      <c r="JJ40" s="27">
        <v>1</v>
      </c>
      <c r="JK40" s="28">
        <f t="shared" si="29"/>
        <v>100</v>
      </c>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row>
    <row r="41" spans="1:512" x14ac:dyDescent="0.2">
      <c r="A41" s="17">
        <v>118476426486</v>
      </c>
      <c r="B41" s="8" t="s">
        <v>10</v>
      </c>
      <c r="C41" s="8">
        <v>0</v>
      </c>
      <c r="D41" s="8">
        <v>1</v>
      </c>
      <c r="E41" s="8">
        <v>0</v>
      </c>
      <c r="F41" s="98">
        <v>1</v>
      </c>
      <c r="G41" s="28">
        <f t="shared" si="1"/>
        <v>50</v>
      </c>
      <c r="H41"/>
      <c r="I41"/>
      <c r="J41"/>
      <c r="K41"/>
      <c r="L41"/>
      <c r="M41"/>
      <c r="N41" s="99"/>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s="17">
        <v>118476426486</v>
      </c>
      <c r="BZ41" s="8" t="s">
        <v>10</v>
      </c>
      <c r="CA41" s="8">
        <v>1</v>
      </c>
      <c r="CB41" s="20">
        <v>1</v>
      </c>
      <c r="CC41" s="22">
        <v>0</v>
      </c>
      <c r="CD41" s="24">
        <v>1</v>
      </c>
      <c r="CE41" s="20">
        <v>1</v>
      </c>
      <c r="CF41" s="24">
        <v>1</v>
      </c>
      <c r="CG41" s="24">
        <v>1</v>
      </c>
      <c r="CH41" s="24">
        <v>0</v>
      </c>
      <c r="CI41" s="24">
        <v>0.8</v>
      </c>
      <c r="CJ41" s="24">
        <v>0.5</v>
      </c>
      <c r="CK41" s="24">
        <v>1</v>
      </c>
      <c r="CL41" s="24">
        <v>0</v>
      </c>
      <c r="CM41" s="8">
        <v>0.5</v>
      </c>
      <c r="CN41" s="8">
        <v>0.5</v>
      </c>
      <c r="CO41" s="28">
        <f t="shared" si="11"/>
        <v>66.428571428571431</v>
      </c>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s="17">
        <v>118476426486</v>
      </c>
      <c r="JI41" s="8" t="s">
        <v>10</v>
      </c>
      <c r="JJ41" s="27"/>
      <c r="JK41" s="28"/>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row>
    <row r="42" spans="1:512" x14ac:dyDescent="0.2">
      <c r="A42" s="17">
        <v>118475452780</v>
      </c>
      <c r="B42" s="8" t="s">
        <v>10</v>
      </c>
      <c r="C42" s="8">
        <v>1</v>
      </c>
      <c r="D42" s="8">
        <v>1</v>
      </c>
      <c r="E42" s="8">
        <v>0</v>
      </c>
      <c r="F42" s="98">
        <v>1</v>
      </c>
      <c r="G42" s="28">
        <f t="shared" si="1"/>
        <v>75</v>
      </c>
      <c r="H42"/>
      <c r="I42"/>
      <c r="J42"/>
      <c r="K42"/>
      <c r="L42"/>
      <c r="M42"/>
      <c r="N42" s="99"/>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s="17">
        <v>118475452780</v>
      </c>
      <c r="BZ42" s="8" t="s">
        <v>10</v>
      </c>
      <c r="CA42" s="8">
        <v>0.5</v>
      </c>
      <c r="CB42" s="20">
        <v>1</v>
      </c>
      <c r="CC42" s="22">
        <v>1</v>
      </c>
      <c r="CD42" s="24">
        <v>0.5</v>
      </c>
      <c r="CE42" s="20">
        <v>1</v>
      </c>
      <c r="CF42" s="24">
        <v>0.5</v>
      </c>
      <c r="CG42" s="24">
        <v>0.5</v>
      </c>
      <c r="CH42" s="24">
        <v>0</v>
      </c>
      <c r="CI42" s="24">
        <v>0.8</v>
      </c>
      <c r="CJ42" s="24">
        <v>0</v>
      </c>
      <c r="CK42" s="24">
        <v>1</v>
      </c>
      <c r="CL42" s="24">
        <v>0.5</v>
      </c>
      <c r="CM42" s="8">
        <v>0.5</v>
      </c>
      <c r="CN42" s="8">
        <v>1</v>
      </c>
      <c r="CO42" s="28">
        <f t="shared" si="11"/>
        <v>62.857142857142868</v>
      </c>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s="17">
        <v>118475452780</v>
      </c>
      <c r="JI42" s="8" t="s">
        <v>10</v>
      </c>
      <c r="JJ42" s="27"/>
      <c r="JK42" s="28"/>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row>
    <row r="43" spans="1:512" x14ac:dyDescent="0.2">
      <c r="A43" s="17">
        <v>118474414403</v>
      </c>
      <c r="B43" s="8" t="s">
        <v>10</v>
      </c>
      <c r="C43" s="8">
        <v>0</v>
      </c>
      <c r="D43" s="8">
        <v>1</v>
      </c>
      <c r="E43" s="8">
        <v>1</v>
      </c>
      <c r="F43" s="98">
        <v>1</v>
      </c>
      <c r="G43" s="28">
        <f t="shared" si="1"/>
        <v>75</v>
      </c>
      <c r="H43"/>
      <c r="I43"/>
      <c r="J43"/>
      <c r="K43"/>
      <c r="L43"/>
      <c r="M43"/>
      <c r="N43" s="99"/>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s="17">
        <v>118474414403</v>
      </c>
      <c r="BZ43" s="8" t="s">
        <v>10</v>
      </c>
      <c r="CA43" s="8">
        <v>1</v>
      </c>
      <c r="CB43" s="20">
        <v>0</v>
      </c>
      <c r="CC43" s="22">
        <v>1</v>
      </c>
      <c r="CD43" s="24">
        <v>0.5</v>
      </c>
      <c r="CE43" s="20">
        <v>1</v>
      </c>
      <c r="CF43" s="24">
        <v>1</v>
      </c>
      <c r="CG43" s="24">
        <v>0.5</v>
      </c>
      <c r="CH43" s="24">
        <v>0</v>
      </c>
      <c r="CI43" s="24">
        <v>0.8</v>
      </c>
      <c r="CJ43" s="24">
        <v>0.5</v>
      </c>
      <c r="CK43" s="24">
        <v>0</v>
      </c>
      <c r="CL43" s="24">
        <v>0.5</v>
      </c>
      <c r="CM43" s="8">
        <v>0.5</v>
      </c>
      <c r="CN43" s="8">
        <v>1</v>
      </c>
      <c r="CO43" s="28">
        <f t="shared" si="11"/>
        <v>59.285714285714285</v>
      </c>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s="17">
        <v>118474414403</v>
      </c>
      <c r="JI43" s="8" t="s">
        <v>10</v>
      </c>
      <c r="JJ43" s="27">
        <v>1</v>
      </c>
      <c r="JK43" s="28">
        <f t="shared" si="29"/>
        <v>100</v>
      </c>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row>
    <row r="44" spans="1:512" x14ac:dyDescent="0.2">
      <c r="A44" s="17">
        <v>118473434892</v>
      </c>
      <c r="B44" s="8" t="s">
        <v>10</v>
      </c>
      <c r="C44" s="8">
        <v>1</v>
      </c>
      <c r="D44" s="8">
        <v>1</v>
      </c>
      <c r="E44" s="8">
        <v>1</v>
      </c>
      <c r="F44" s="98">
        <v>1</v>
      </c>
      <c r="G44" s="28">
        <f t="shared" si="1"/>
        <v>100</v>
      </c>
      <c r="H44"/>
      <c r="I44"/>
      <c r="J44"/>
      <c r="K44"/>
      <c r="L44"/>
      <c r="M44"/>
      <c r="N44" s="99"/>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s="17">
        <v>118473434892</v>
      </c>
      <c r="BZ44" s="8" t="s">
        <v>10</v>
      </c>
      <c r="CA44" s="8">
        <v>1</v>
      </c>
      <c r="CB44" s="20">
        <v>1</v>
      </c>
      <c r="CC44" s="22">
        <v>0</v>
      </c>
      <c r="CD44" s="24">
        <v>1</v>
      </c>
      <c r="CE44" s="20">
        <v>0</v>
      </c>
      <c r="CF44" s="24">
        <v>1</v>
      </c>
      <c r="CG44" s="24">
        <v>0.5</v>
      </c>
      <c r="CH44" s="24">
        <v>0</v>
      </c>
      <c r="CI44" s="24">
        <v>0.8</v>
      </c>
      <c r="CJ44" s="24">
        <v>0.5</v>
      </c>
      <c r="CK44" s="24">
        <v>1</v>
      </c>
      <c r="CL44" s="24">
        <v>0.5</v>
      </c>
      <c r="CM44" s="8">
        <v>0.5</v>
      </c>
      <c r="CN44" s="8">
        <v>1</v>
      </c>
      <c r="CO44" s="28">
        <f t="shared" si="11"/>
        <v>62.857142857142868</v>
      </c>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s="17">
        <v>118473434892</v>
      </c>
      <c r="JI44" s="8" t="s">
        <v>10</v>
      </c>
      <c r="JJ44" s="27">
        <v>1</v>
      </c>
      <c r="JK44" s="28">
        <f t="shared" si="29"/>
        <v>100</v>
      </c>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row>
    <row r="45" spans="1:512" x14ac:dyDescent="0.2">
      <c r="A45" s="17">
        <v>118473384915</v>
      </c>
      <c r="B45" s="8" t="s">
        <v>10</v>
      </c>
      <c r="C45" s="8">
        <v>1</v>
      </c>
      <c r="D45" s="8">
        <v>0</v>
      </c>
      <c r="E45" s="8">
        <v>1</v>
      </c>
      <c r="F45" s="98">
        <v>1</v>
      </c>
      <c r="G45" s="28">
        <f t="shared" si="1"/>
        <v>75</v>
      </c>
      <c r="H45"/>
      <c r="I45"/>
      <c r="J45"/>
      <c r="K45"/>
      <c r="L45"/>
      <c r="M45"/>
      <c r="N45" s="99"/>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s="17">
        <v>118473384915</v>
      </c>
      <c r="BZ45" s="8" t="s">
        <v>10</v>
      </c>
      <c r="CA45" s="8">
        <v>1</v>
      </c>
      <c r="CB45" s="20">
        <v>1</v>
      </c>
      <c r="CC45" s="22">
        <v>1</v>
      </c>
      <c r="CD45" s="24">
        <v>1</v>
      </c>
      <c r="CE45" s="20">
        <v>1</v>
      </c>
      <c r="CF45" s="24">
        <v>1</v>
      </c>
      <c r="CG45" s="24">
        <v>0.5</v>
      </c>
      <c r="CH45" s="24">
        <v>0.5</v>
      </c>
      <c r="CI45" s="24">
        <v>0.6</v>
      </c>
      <c r="CJ45" s="24">
        <v>0</v>
      </c>
      <c r="CK45" s="24">
        <v>1</v>
      </c>
      <c r="CL45" s="24">
        <v>0.5</v>
      </c>
      <c r="CM45" s="8">
        <v>0.5</v>
      </c>
      <c r="CN45" s="8">
        <v>1</v>
      </c>
      <c r="CO45" s="28">
        <f t="shared" si="11"/>
        <v>75.714285714285708</v>
      </c>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s="17">
        <v>118473384915</v>
      </c>
      <c r="JI45" s="8" t="s">
        <v>10</v>
      </c>
      <c r="JJ45" s="27">
        <v>1</v>
      </c>
      <c r="JK45" s="28">
        <f t="shared" si="29"/>
        <v>100</v>
      </c>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row>
    <row r="46" spans="1:512" x14ac:dyDescent="0.2">
      <c r="A46" s="17">
        <v>118473281443</v>
      </c>
      <c r="B46" s="8" t="s">
        <v>10</v>
      </c>
      <c r="C46" s="8">
        <v>1</v>
      </c>
      <c r="D46" s="8">
        <v>1</v>
      </c>
      <c r="E46" s="8">
        <v>0</v>
      </c>
      <c r="F46" s="98">
        <v>1</v>
      </c>
      <c r="G46" s="28">
        <f t="shared" si="1"/>
        <v>75</v>
      </c>
      <c r="H46"/>
      <c r="I46"/>
      <c r="J46"/>
      <c r="K46"/>
      <c r="L46"/>
      <c r="M46"/>
      <c r="N46" s="99"/>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s="17">
        <v>118473281443</v>
      </c>
      <c r="BZ46" s="8" t="s">
        <v>10</v>
      </c>
      <c r="CA46" s="8">
        <v>0</v>
      </c>
      <c r="CB46" s="20">
        <v>1</v>
      </c>
      <c r="CC46" s="22">
        <v>0</v>
      </c>
      <c r="CD46" s="24">
        <v>0</v>
      </c>
      <c r="CE46" s="20">
        <v>0</v>
      </c>
      <c r="CF46" s="24"/>
      <c r="CG46" s="24">
        <v>0</v>
      </c>
      <c r="CH46" s="24">
        <v>0</v>
      </c>
      <c r="CI46" s="24">
        <v>0</v>
      </c>
      <c r="CJ46" s="24">
        <v>0</v>
      </c>
      <c r="CK46" s="24">
        <v>0</v>
      </c>
      <c r="CL46" s="24">
        <v>0</v>
      </c>
      <c r="CM46" s="8">
        <v>0</v>
      </c>
      <c r="CN46" s="8">
        <v>0</v>
      </c>
      <c r="CO46" s="28">
        <f t="shared" si="11"/>
        <v>7.6923076923076925</v>
      </c>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s="17">
        <v>118473281443</v>
      </c>
      <c r="JI46" s="8" t="s">
        <v>10</v>
      </c>
      <c r="JJ46" s="27"/>
      <c r="JK46" s="28"/>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row>
    <row r="47" spans="1:512" x14ac:dyDescent="0.2">
      <c r="A47" s="17">
        <v>118473273874</v>
      </c>
      <c r="B47" s="8" t="s">
        <v>10</v>
      </c>
      <c r="C47" s="8">
        <v>1</v>
      </c>
      <c r="D47" s="8">
        <v>1</v>
      </c>
      <c r="E47" s="8">
        <v>0</v>
      </c>
      <c r="F47" s="98">
        <v>1</v>
      </c>
      <c r="G47" s="28">
        <f t="shared" si="1"/>
        <v>75</v>
      </c>
      <c r="H47"/>
      <c r="I47"/>
      <c r="J47"/>
      <c r="K47"/>
      <c r="L47"/>
      <c r="M47"/>
      <c r="N47" s="99"/>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s="17">
        <v>118473273874</v>
      </c>
      <c r="BZ47" s="8" t="s">
        <v>10</v>
      </c>
      <c r="CA47" s="8">
        <v>0.5</v>
      </c>
      <c r="CB47" s="20">
        <v>1</v>
      </c>
      <c r="CC47" s="22">
        <v>1</v>
      </c>
      <c r="CD47" s="24">
        <v>0</v>
      </c>
      <c r="CE47" s="20">
        <v>0</v>
      </c>
      <c r="CF47" s="24">
        <v>0.5</v>
      </c>
      <c r="CG47" s="24">
        <v>0.5</v>
      </c>
      <c r="CH47" s="24">
        <v>0</v>
      </c>
      <c r="CI47" s="24">
        <v>0.2</v>
      </c>
      <c r="CJ47" s="24">
        <v>0</v>
      </c>
      <c r="CK47" s="24">
        <v>0</v>
      </c>
      <c r="CL47" s="24">
        <v>0</v>
      </c>
      <c r="CM47" s="8">
        <v>0</v>
      </c>
      <c r="CN47" s="8">
        <v>0</v>
      </c>
      <c r="CO47" s="28">
        <f t="shared" si="11"/>
        <v>26.428571428571431</v>
      </c>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s="17">
        <v>118473273874</v>
      </c>
      <c r="JI47" s="8" t="s">
        <v>10</v>
      </c>
      <c r="JJ47" s="27"/>
      <c r="JK47" s="28"/>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row>
    <row r="48" spans="1:512" x14ac:dyDescent="0.2">
      <c r="A48" s="17">
        <v>118473262462</v>
      </c>
      <c r="B48" s="8" t="s">
        <v>10</v>
      </c>
      <c r="C48" s="8">
        <v>0</v>
      </c>
      <c r="D48" s="8">
        <v>1</v>
      </c>
      <c r="E48" s="8">
        <v>0</v>
      </c>
      <c r="F48" s="98">
        <v>1</v>
      </c>
      <c r="G48" s="28">
        <f t="shared" si="1"/>
        <v>50</v>
      </c>
      <c r="H48"/>
      <c r="I48"/>
      <c r="J48"/>
      <c r="K48"/>
      <c r="L48"/>
      <c r="M48"/>
      <c r="N48" s="99"/>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s="17">
        <v>118473262462</v>
      </c>
      <c r="BZ48" s="8" t="s">
        <v>10</v>
      </c>
      <c r="CA48" s="8">
        <v>0.5</v>
      </c>
      <c r="CB48" s="20">
        <v>1</v>
      </c>
      <c r="CC48" s="22">
        <v>1</v>
      </c>
      <c r="CD48" s="24">
        <v>0.5</v>
      </c>
      <c r="CE48" s="20">
        <v>1</v>
      </c>
      <c r="CF48" s="24">
        <v>0</v>
      </c>
      <c r="CG48" s="24">
        <v>0.5</v>
      </c>
      <c r="CH48" s="24">
        <v>0.5</v>
      </c>
      <c r="CI48" s="24">
        <v>0.4</v>
      </c>
      <c r="CJ48" s="24">
        <v>0.5</v>
      </c>
      <c r="CK48" s="24">
        <v>1</v>
      </c>
      <c r="CL48" s="24"/>
      <c r="CM48" s="8"/>
      <c r="CN48" s="8"/>
      <c r="CO48" s="28">
        <f t="shared" si="11"/>
        <v>62.727272727272734</v>
      </c>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s="17">
        <v>118473262462</v>
      </c>
      <c r="JI48" s="8" t="s">
        <v>10</v>
      </c>
      <c r="JJ48" s="27">
        <v>1</v>
      </c>
      <c r="JK48" s="28">
        <f t="shared" si="29"/>
        <v>100</v>
      </c>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row>
    <row r="49" spans="1:512" x14ac:dyDescent="0.2">
      <c r="A49" s="17">
        <v>118473130452</v>
      </c>
      <c r="B49" s="8" t="s">
        <v>10</v>
      </c>
      <c r="C49" s="8">
        <v>0</v>
      </c>
      <c r="D49" s="8">
        <v>1</v>
      </c>
      <c r="E49" s="8">
        <v>1</v>
      </c>
      <c r="F49" s="98">
        <v>1</v>
      </c>
      <c r="G49" s="28">
        <f t="shared" si="1"/>
        <v>75</v>
      </c>
      <c r="H49"/>
      <c r="I49"/>
      <c r="J49"/>
      <c r="K49"/>
      <c r="L49"/>
      <c r="M49"/>
      <c r="N49" s="9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s="17">
        <v>118473130452</v>
      </c>
      <c r="BZ49" s="8" t="s">
        <v>10</v>
      </c>
      <c r="CA49" s="8">
        <v>0.5</v>
      </c>
      <c r="CB49" s="20">
        <v>1</v>
      </c>
      <c r="CC49" s="22">
        <v>1</v>
      </c>
      <c r="CD49" s="24">
        <v>0.5</v>
      </c>
      <c r="CE49" s="20">
        <v>1</v>
      </c>
      <c r="CF49" s="24"/>
      <c r="CG49" s="24">
        <v>0.5</v>
      </c>
      <c r="CH49" s="24">
        <v>0.5</v>
      </c>
      <c r="CI49" s="24">
        <v>0.6</v>
      </c>
      <c r="CJ49" s="24">
        <v>0.5</v>
      </c>
      <c r="CK49" s="24">
        <v>1</v>
      </c>
      <c r="CL49" s="24">
        <v>0.5</v>
      </c>
      <c r="CM49" s="8">
        <v>0.5</v>
      </c>
      <c r="CN49" s="8">
        <v>1</v>
      </c>
      <c r="CO49" s="28">
        <f t="shared" si="11"/>
        <v>70</v>
      </c>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s="17">
        <v>118473130452</v>
      </c>
      <c r="JI49" s="8" t="s">
        <v>10</v>
      </c>
      <c r="JJ49" s="27">
        <v>1</v>
      </c>
      <c r="JK49" s="28">
        <f t="shared" si="29"/>
        <v>100</v>
      </c>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row>
    <row r="50" spans="1:512" x14ac:dyDescent="0.2">
      <c r="A50" s="17">
        <v>118472766031</v>
      </c>
      <c r="B50" s="8" t="s">
        <v>10</v>
      </c>
      <c r="C50" s="8">
        <v>0</v>
      </c>
      <c r="D50" s="8">
        <v>0</v>
      </c>
      <c r="E50" s="8">
        <v>1</v>
      </c>
      <c r="F50" s="98">
        <v>1</v>
      </c>
      <c r="G50" s="28">
        <f t="shared" si="1"/>
        <v>50</v>
      </c>
      <c r="H50"/>
      <c r="I50"/>
      <c r="J50"/>
      <c r="K50"/>
      <c r="L50"/>
      <c r="M50"/>
      <c r="N50" s="99"/>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s="17">
        <v>118472766031</v>
      </c>
      <c r="BZ50" s="8" t="s">
        <v>10</v>
      </c>
      <c r="CA50" s="8">
        <v>1</v>
      </c>
      <c r="CB50" s="20">
        <v>1</v>
      </c>
      <c r="CC50" s="22">
        <v>0</v>
      </c>
      <c r="CD50" s="24">
        <v>1</v>
      </c>
      <c r="CE50" s="20">
        <v>1</v>
      </c>
      <c r="CF50" s="24">
        <v>0.5</v>
      </c>
      <c r="CG50" s="24">
        <v>0.5</v>
      </c>
      <c r="CH50" s="24">
        <v>0.5</v>
      </c>
      <c r="CI50" s="24">
        <v>0.8</v>
      </c>
      <c r="CJ50" s="24">
        <v>0.5</v>
      </c>
      <c r="CK50" s="24">
        <v>1</v>
      </c>
      <c r="CL50" s="24">
        <v>1</v>
      </c>
      <c r="CM50" s="8">
        <v>1</v>
      </c>
      <c r="CN50" s="8">
        <v>1</v>
      </c>
      <c r="CO50" s="28">
        <f t="shared" si="11"/>
        <v>77.142857142857153</v>
      </c>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s="17">
        <v>118472766031</v>
      </c>
      <c r="JI50" s="8" t="s">
        <v>10</v>
      </c>
      <c r="JJ50" s="27">
        <v>1</v>
      </c>
      <c r="JK50" s="28">
        <f t="shared" si="29"/>
        <v>100</v>
      </c>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row>
    <row r="51" spans="1:512" x14ac:dyDescent="0.2">
      <c r="A51" s="17">
        <v>118472702871</v>
      </c>
      <c r="B51" s="8" t="s">
        <v>10</v>
      </c>
      <c r="C51" s="8">
        <v>0</v>
      </c>
      <c r="D51" s="8">
        <v>1</v>
      </c>
      <c r="E51" s="8">
        <v>1</v>
      </c>
      <c r="F51" s="98">
        <v>1</v>
      </c>
      <c r="G51" s="28">
        <f t="shared" si="1"/>
        <v>75</v>
      </c>
      <c r="H51"/>
      <c r="I51"/>
      <c r="J51"/>
      <c r="K51"/>
      <c r="L51"/>
      <c r="M51"/>
      <c r="N51" s="99"/>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s="17">
        <v>118472702871</v>
      </c>
      <c r="BZ51" s="8" t="s">
        <v>10</v>
      </c>
      <c r="CA51" s="8">
        <v>1</v>
      </c>
      <c r="CB51" s="20">
        <v>0</v>
      </c>
      <c r="CC51" s="22">
        <v>0</v>
      </c>
      <c r="CD51" s="24">
        <v>0.5</v>
      </c>
      <c r="CE51" s="20">
        <v>0</v>
      </c>
      <c r="CF51" s="24">
        <v>0.5</v>
      </c>
      <c r="CG51" s="24">
        <v>0</v>
      </c>
      <c r="CH51" s="24">
        <v>0</v>
      </c>
      <c r="CI51" s="24">
        <v>0.8</v>
      </c>
      <c r="CJ51" s="24">
        <v>0.5</v>
      </c>
      <c r="CK51" s="24">
        <v>0</v>
      </c>
      <c r="CL51" s="24">
        <v>0</v>
      </c>
      <c r="CM51" s="8">
        <v>0.5</v>
      </c>
      <c r="CN51" s="8">
        <v>0.5</v>
      </c>
      <c r="CO51" s="28">
        <f t="shared" si="11"/>
        <v>30.714285714285712</v>
      </c>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s="17">
        <v>118472702871</v>
      </c>
      <c r="JI51" s="8" t="s">
        <v>10</v>
      </c>
      <c r="JJ51" s="27">
        <v>1</v>
      </c>
      <c r="JK51" s="28">
        <f t="shared" si="29"/>
        <v>100</v>
      </c>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row>
    <row r="52" spans="1:512" x14ac:dyDescent="0.2">
      <c r="A52" s="17">
        <v>118469755397</v>
      </c>
      <c r="B52" s="8" t="s">
        <v>10</v>
      </c>
      <c r="C52" s="8">
        <v>1</v>
      </c>
      <c r="D52" s="8">
        <v>1</v>
      </c>
      <c r="E52" s="8">
        <v>1</v>
      </c>
      <c r="F52" s="98">
        <v>1</v>
      </c>
      <c r="G52" s="28">
        <f t="shared" si="1"/>
        <v>100</v>
      </c>
      <c r="H52"/>
      <c r="I52"/>
      <c r="J52"/>
      <c r="K52"/>
      <c r="L52"/>
      <c r="M52"/>
      <c r="N52" s="99"/>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s="17">
        <v>118469755397</v>
      </c>
      <c r="BZ52" s="8" t="s">
        <v>10</v>
      </c>
      <c r="CA52" s="8">
        <v>0.5</v>
      </c>
      <c r="CB52" s="20">
        <v>1</v>
      </c>
      <c r="CC52" s="22">
        <v>1</v>
      </c>
      <c r="CD52" s="24">
        <v>0.5</v>
      </c>
      <c r="CE52" s="20">
        <v>1</v>
      </c>
      <c r="CF52" s="24">
        <v>1</v>
      </c>
      <c r="CG52" s="24">
        <v>0.5</v>
      </c>
      <c r="CH52" s="24">
        <v>0</v>
      </c>
      <c r="CI52" s="24">
        <v>0.6</v>
      </c>
      <c r="CJ52" s="24">
        <v>0</v>
      </c>
      <c r="CK52" s="24">
        <v>1</v>
      </c>
      <c r="CL52" s="24"/>
      <c r="CM52" s="8"/>
      <c r="CN52" s="8"/>
      <c r="CO52" s="28">
        <f t="shared" si="11"/>
        <v>64.545454545454533</v>
      </c>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s="17">
        <v>118469755397</v>
      </c>
      <c r="JI52" s="8" t="s">
        <v>10</v>
      </c>
      <c r="JJ52" s="27">
        <v>1</v>
      </c>
      <c r="JK52" s="28">
        <f t="shared" si="29"/>
        <v>100</v>
      </c>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row>
    <row r="53" spans="1:512" x14ac:dyDescent="0.2">
      <c r="A53" s="17">
        <v>118469273690</v>
      </c>
      <c r="B53" s="8" t="s">
        <v>10</v>
      </c>
      <c r="C53" s="8">
        <v>1</v>
      </c>
      <c r="D53" s="8">
        <v>1</v>
      </c>
      <c r="E53" s="8">
        <v>1</v>
      </c>
      <c r="F53" s="98">
        <v>1</v>
      </c>
      <c r="G53" s="28">
        <f t="shared" si="1"/>
        <v>100</v>
      </c>
      <c r="H53"/>
      <c r="I53"/>
      <c r="J53"/>
      <c r="K53"/>
      <c r="L53"/>
      <c r="M53"/>
      <c r="N53" s="99"/>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s="17">
        <v>118469273690</v>
      </c>
      <c r="BZ53" s="8" t="s">
        <v>10</v>
      </c>
      <c r="CA53" s="8">
        <v>0</v>
      </c>
      <c r="CB53" s="20">
        <v>1</v>
      </c>
      <c r="CC53" s="22">
        <v>0</v>
      </c>
      <c r="CD53" s="24">
        <v>0</v>
      </c>
      <c r="CE53" s="20">
        <v>0</v>
      </c>
      <c r="CF53" s="24">
        <v>0.5</v>
      </c>
      <c r="CG53" s="24">
        <v>0.5</v>
      </c>
      <c r="CH53" s="24">
        <v>0</v>
      </c>
      <c r="CI53" s="24">
        <v>0.6</v>
      </c>
      <c r="CJ53" s="24">
        <v>0</v>
      </c>
      <c r="CK53" s="24">
        <v>0</v>
      </c>
      <c r="CL53" s="24">
        <v>0</v>
      </c>
      <c r="CM53" s="8">
        <v>0.5</v>
      </c>
      <c r="CN53" s="8">
        <v>1</v>
      </c>
      <c r="CO53" s="28">
        <f t="shared" si="11"/>
        <v>29.285714285714281</v>
      </c>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s="17">
        <v>118469273690</v>
      </c>
      <c r="JI53" s="8" t="s">
        <v>10</v>
      </c>
      <c r="JJ53" s="27">
        <v>1</v>
      </c>
      <c r="JK53" s="28">
        <f t="shared" si="29"/>
        <v>100</v>
      </c>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row>
    <row r="54" spans="1:512" x14ac:dyDescent="0.2">
      <c r="A54" s="17">
        <v>118469091604</v>
      </c>
      <c r="B54" s="8" t="s">
        <v>10</v>
      </c>
      <c r="C54" s="8">
        <v>0</v>
      </c>
      <c r="D54" s="8">
        <v>1</v>
      </c>
      <c r="E54" s="8">
        <v>1</v>
      </c>
      <c r="F54" s="98">
        <v>1</v>
      </c>
      <c r="G54" s="28">
        <f t="shared" si="1"/>
        <v>75</v>
      </c>
      <c r="H54"/>
      <c r="I54"/>
      <c r="J54"/>
      <c r="K54"/>
      <c r="L54"/>
      <c r="M54"/>
      <c r="N54" s="99"/>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s="17">
        <v>118469091604</v>
      </c>
      <c r="BZ54" s="8" t="s">
        <v>10</v>
      </c>
      <c r="CA54" s="8">
        <v>1</v>
      </c>
      <c r="CB54" s="20">
        <v>0</v>
      </c>
      <c r="CC54" s="22">
        <v>1</v>
      </c>
      <c r="CD54" s="24">
        <v>1</v>
      </c>
      <c r="CE54" s="20">
        <v>0</v>
      </c>
      <c r="CF54" s="24">
        <v>1</v>
      </c>
      <c r="CG54" s="24">
        <v>1</v>
      </c>
      <c r="CH54" s="24">
        <v>0</v>
      </c>
      <c r="CI54" s="24">
        <v>0.8</v>
      </c>
      <c r="CJ54" s="24">
        <v>0.5</v>
      </c>
      <c r="CK54" s="24">
        <v>1</v>
      </c>
      <c r="CL54" s="24">
        <v>0.5</v>
      </c>
      <c r="CM54" s="8">
        <v>1</v>
      </c>
      <c r="CN54" s="8">
        <v>1</v>
      </c>
      <c r="CO54" s="28">
        <f t="shared" si="11"/>
        <v>70</v>
      </c>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s="17">
        <v>118469091604</v>
      </c>
      <c r="JI54" s="8" t="s">
        <v>10</v>
      </c>
      <c r="JJ54" s="27">
        <v>1</v>
      </c>
      <c r="JK54" s="28">
        <f t="shared" si="29"/>
        <v>100</v>
      </c>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row>
    <row r="55" spans="1:512" x14ac:dyDescent="0.2">
      <c r="A55" s="17">
        <v>118449104690</v>
      </c>
      <c r="B55" s="8" t="s">
        <v>10</v>
      </c>
      <c r="C55" s="8">
        <v>1</v>
      </c>
      <c r="D55" s="8">
        <v>1</v>
      </c>
      <c r="E55" s="8">
        <v>1</v>
      </c>
      <c r="F55" s="98">
        <v>1</v>
      </c>
      <c r="G55" s="28">
        <f t="shared" si="1"/>
        <v>100</v>
      </c>
      <c r="H55"/>
      <c r="I55"/>
      <c r="J55"/>
      <c r="K55"/>
      <c r="L55"/>
      <c r="M55"/>
      <c r="N55" s="99"/>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s="17">
        <v>118449104690</v>
      </c>
      <c r="BZ55" s="8" t="s">
        <v>10</v>
      </c>
      <c r="CA55" s="8">
        <v>1</v>
      </c>
      <c r="CB55" s="20">
        <v>1</v>
      </c>
      <c r="CC55" s="22">
        <v>1</v>
      </c>
      <c r="CD55" s="24">
        <v>1</v>
      </c>
      <c r="CE55" s="20">
        <v>1</v>
      </c>
      <c r="CF55" s="24">
        <v>0.5</v>
      </c>
      <c r="CG55" s="24">
        <v>0.5</v>
      </c>
      <c r="CH55" s="24">
        <v>0.5</v>
      </c>
      <c r="CI55" s="24">
        <v>1</v>
      </c>
      <c r="CJ55" s="24">
        <v>1</v>
      </c>
      <c r="CK55" s="24">
        <v>1</v>
      </c>
      <c r="CL55" s="24">
        <v>1</v>
      </c>
      <c r="CM55" s="8">
        <v>1</v>
      </c>
      <c r="CN55" s="8">
        <v>1</v>
      </c>
      <c r="CO55" s="28">
        <f t="shared" si="11"/>
        <v>89.285714285714292</v>
      </c>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s="17">
        <v>118449104690</v>
      </c>
      <c r="JI55" s="8" t="s">
        <v>10</v>
      </c>
      <c r="JJ55" s="27">
        <v>1</v>
      </c>
      <c r="JK55" s="28">
        <f t="shared" si="29"/>
        <v>100</v>
      </c>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row>
    <row r="56" spans="1:512" x14ac:dyDescent="0.2">
      <c r="A56" s="17">
        <v>118447834535</v>
      </c>
      <c r="B56" s="8" t="s">
        <v>10</v>
      </c>
      <c r="C56" s="8">
        <v>1</v>
      </c>
      <c r="D56" s="8">
        <v>1</v>
      </c>
      <c r="E56" s="8">
        <v>1</v>
      </c>
      <c r="F56" s="98">
        <v>1</v>
      </c>
      <c r="G56" s="28">
        <f t="shared" si="1"/>
        <v>100</v>
      </c>
      <c r="H56"/>
      <c r="I56"/>
      <c r="J56"/>
      <c r="K56"/>
      <c r="L56"/>
      <c r="M56"/>
      <c r="N56" s="99"/>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s="17">
        <v>118447834535</v>
      </c>
      <c r="BZ56" s="8" t="s">
        <v>10</v>
      </c>
      <c r="CA56" s="8">
        <v>1</v>
      </c>
      <c r="CB56" s="20">
        <v>1</v>
      </c>
      <c r="CC56" s="22">
        <v>1</v>
      </c>
      <c r="CD56" s="24">
        <v>1</v>
      </c>
      <c r="CE56" s="20">
        <v>1</v>
      </c>
      <c r="CF56" s="24">
        <v>1</v>
      </c>
      <c r="CG56" s="24">
        <v>0.5</v>
      </c>
      <c r="CH56" s="24">
        <v>0</v>
      </c>
      <c r="CI56" s="24">
        <v>1</v>
      </c>
      <c r="CJ56" s="24">
        <v>0.5</v>
      </c>
      <c r="CK56" s="24">
        <v>1</v>
      </c>
      <c r="CL56" s="24">
        <v>1</v>
      </c>
      <c r="CM56" s="8">
        <v>1</v>
      </c>
      <c r="CN56" s="8">
        <v>1</v>
      </c>
      <c r="CO56" s="28">
        <f t="shared" si="11"/>
        <v>85.714285714285708</v>
      </c>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s="17">
        <v>118447834535</v>
      </c>
      <c r="JI56" s="8" t="s">
        <v>10</v>
      </c>
      <c r="JJ56" s="27">
        <v>1</v>
      </c>
      <c r="JK56" s="28">
        <f t="shared" si="29"/>
        <v>100</v>
      </c>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row>
    <row r="57" spans="1:512" x14ac:dyDescent="0.2">
      <c r="A57" s="17">
        <v>118445598102</v>
      </c>
      <c r="B57" s="8" t="s">
        <v>10</v>
      </c>
      <c r="C57" s="8">
        <v>0</v>
      </c>
      <c r="D57" s="8">
        <v>1</v>
      </c>
      <c r="E57" s="8">
        <v>1</v>
      </c>
      <c r="F57" s="98">
        <v>1</v>
      </c>
      <c r="G57" s="28">
        <f t="shared" si="1"/>
        <v>75</v>
      </c>
      <c r="H57"/>
      <c r="I57"/>
      <c r="J57"/>
      <c r="K57"/>
      <c r="L57"/>
      <c r="M57"/>
      <c r="N57" s="99"/>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s="17">
        <v>118445598102</v>
      </c>
      <c r="BZ57" s="8" t="s">
        <v>10</v>
      </c>
      <c r="CA57" s="8">
        <v>1</v>
      </c>
      <c r="CB57" s="20">
        <v>1</v>
      </c>
      <c r="CC57" s="22">
        <v>1</v>
      </c>
      <c r="CD57" s="24">
        <v>1</v>
      </c>
      <c r="CE57" s="20">
        <v>1</v>
      </c>
      <c r="CF57" s="24">
        <v>1</v>
      </c>
      <c r="CG57" s="24">
        <v>0.5</v>
      </c>
      <c r="CH57" s="24">
        <v>0</v>
      </c>
      <c r="CI57" s="24">
        <v>0.8</v>
      </c>
      <c r="CJ57" s="24">
        <v>0.5</v>
      </c>
      <c r="CK57" s="24">
        <v>1</v>
      </c>
      <c r="CL57" s="24">
        <v>1</v>
      </c>
      <c r="CM57" s="8">
        <v>1</v>
      </c>
      <c r="CN57" s="8">
        <v>1</v>
      </c>
      <c r="CO57" s="28">
        <f t="shared" si="11"/>
        <v>84.285714285714292</v>
      </c>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s="17">
        <v>118445598102</v>
      </c>
      <c r="JI57" s="8" t="s">
        <v>10</v>
      </c>
      <c r="JJ57" s="27">
        <v>1</v>
      </c>
      <c r="JK57" s="28">
        <f t="shared" si="29"/>
        <v>100</v>
      </c>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row>
    <row r="58" spans="1:512" x14ac:dyDescent="0.2">
      <c r="A58" s="17">
        <v>118483266729</v>
      </c>
      <c r="B58" s="8" t="s">
        <v>11</v>
      </c>
      <c r="C58" s="8">
        <v>0</v>
      </c>
      <c r="D58" s="8">
        <v>1</v>
      </c>
      <c r="E58" s="8">
        <v>1</v>
      </c>
      <c r="F58" s="98">
        <v>1</v>
      </c>
      <c r="G58" s="28">
        <f t="shared" si="1"/>
        <v>75</v>
      </c>
      <c r="H58"/>
      <c r="I58"/>
      <c r="J58"/>
      <c r="K58"/>
      <c r="L58"/>
      <c r="M58"/>
      <c r="N58" s="99"/>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s="17">
        <v>118483266729</v>
      </c>
      <c r="BZ58" s="8" t="s">
        <v>11</v>
      </c>
      <c r="CA58" s="8">
        <v>1</v>
      </c>
      <c r="CB58" s="20">
        <v>1</v>
      </c>
      <c r="CC58" s="22">
        <v>0</v>
      </c>
      <c r="CD58" s="24">
        <v>1</v>
      </c>
      <c r="CE58" s="20">
        <v>0.5</v>
      </c>
      <c r="CF58" s="24">
        <v>0.5</v>
      </c>
      <c r="CG58" s="24">
        <v>1</v>
      </c>
      <c r="CH58" s="24">
        <v>0</v>
      </c>
      <c r="CI58" s="24">
        <v>1</v>
      </c>
      <c r="CJ58" s="24">
        <v>1</v>
      </c>
      <c r="CK58" s="24">
        <v>1</v>
      </c>
      <c r="CL58" s="24">
        <v>0.5</v>
      </c>
      <c r="CM58" s="8">
        <v>1</v>
      </c>
      <c r="CN58" s="8">
        <v>1</v>
      </c>
      <c r="CO58" s="28">
        <f t="shared" si="11"/>
        <v>75</v>
      </c>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s="17">
        <v>118483266729</v>
      </c>
      <c r="JI58" s="8" t="s">
        <v>11</v>
      </c>
      <c r="JJ58" s="27">
        <v>1</v>
      </c>
      <c r="JK58" s="28">
        <f t="shared" si="29"/>
        <v>100</v>
      </c>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row>
    <row r="59" spans="1:512" x14ac:dyDescent="0.2">
      <c r="A59" s="17">
        <v>118482669639</v>
      </c>
      <c r="B59" s="8" t="s">
        <v>11</v>
      </c>
      <c r="C59" s="8">
        <v>1</v>
      </c>
      <c r="D59" s="8">
        <v>1</v>
      </c>
      <c r="E59" s="8">
        <v>1</v>
      </c>
      <c r="F59" s="98">
        <v>1</v>
      </c>
      <c r="G59" s="28">
        <f t="shared" si="1"/>
        <v>100</v>
      </c>
      <c r="H59"/>
      <c r="I59"/>
      <c r="J59"/>
      <c r="K59"/>
      <c r="L59"/>
      <c r="M59"/>
      <c r="N59" s="9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s="17">
        <v>118482669639</v>
      </c>
      <c r="BZ59" s="8" t="s">
        <v>11</v>
      </c>
      <c r="CA59" s="8">
        <v>1</v>
      </c>
      <c r="CB59" s="20">
        <v>1</v>
      </c>
      <c r="CC59" s="22">
        <v>1</v>
      </c>
      <c r="CD59" s="24">
        <v>1</v>
      </c>
      <c r="CE59" s="20">
        <v>1</v>
      </c>
      <c r="CF59" s="24">
        <v>1</v>
      </c>
      <c r="CG59" s="24">
        <v>0.5</v>
      </c>
      <c r="CH59" s="24">
        <v>0.5</v>
      </c>
      <c r="CI59" s="24">
        <v>1</v>
      </c>
      <c r="CJ59" s="24">
        <v>0.5</v>
      </c>
      <c r="CK59" s="24">
        <v>1</v>
      </c>
      <c r="CL59" s="24">
        <v>1</v>
      </c>
      <c r="CM59" s="8">
        <v>1</v>
      </c>
      <c r="CN59" s="8">
        <v>1</v>
      </c>
      <c r="CO59" s="28">
        <f t="shared" si="11"/>
        <v>89.285714285714292</v>
      </c>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s="17">
        <v>118482669639</v>
      </c>
      <c r="JI59" s="8" t="s">
        <v>11</v>
      </c>
      <c r="JJ59" s="27">
        <v>1</v>
      </c>
      <c r="JK59" s="28">
        <f t="shared" si="29"/>
        <v>100</v>
      </c>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row>
    <row r="60" spans="1:512" x14ac:dyDescent="0.2">
      <c r="A60" s="17">
        <v>118482385152</v>
      </c>
      <c r="B60" s="8" t="s">
        <v>11</v>
      </c>
      <c r="C60" s="8">
        <v>1</v>
      </c>
      <c r="D60" s="8">
        <v>1</v>
      </c>
      <c r="E60" s="8">
        <v>1</v>
      </c>
      <c r="F60" s="98">
        <v>1</v>
      </c>
      <c r="G60" s="28">
        <f t="shared" si="1"/>
        <v>100</v>
      </c>
      <c r="H60"/>
      <c r="I60"/>
      <c r="J60"/>
      <c r="K60"/>
      <c r="L60"/>
      <c r="M60"/>
      <c r="N60" s="99"/>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s="17">
        <v>118482385152</v>
      </c>
      <c r="BZ60" s="8" t="s">
        <v>11</v>
      </c>
      <c r="CA60" s="8">
        <v>1</v>
      </c>
      <c r="CB60" s="20">
        <v>1</v>
      </c>
      <c r="CC60" s="22">
        <v>1</v>
      </c>
      <c r="CD60" s="24">
        <v>1</v>
      </c>
      <c r="CE60" s="20">
        <v>1</v>
      </c>
      <c r="CF60" s="24">
        <v>1</v>
      </c>
      <c r="CG60" s="24">
        <v>0.5</v>
      </c>
      <c r="CH60" s="24">
        <v>0.5</v>
      </c>
      <c r="CI60" s="24">
        <v>1</v>
      </c>
      <c r="CJ60" s="24">
        <v>0.5</v>
      </c>
      <c r="CK60" s="24">
        <v>1</v>
      </c>
      <c r="CL60" s="24">
        <v>1</v>
      </c>
      <c r="CM60" s="8">
        <v>0.5</v>
      </c>
      <c r="CN60" s="8">
        <v>1</v>
      </c>
      <c r="CO60" s="28">
        <f t="shared" si="11"/>
        <v>85.714285714285708</v>
      </c>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s="17">
        <v>118482385152</v>
      </c>
      <c r="JI60" s="8" t="s">
        <v>11</v>
      </c>
      <c r="JJ60" s="27">
        <v>1</v>
      </c>
      <c r="JK60" s="28">
        <f t="shared" si="29"/>
        <v>100</v>
      </c>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row>
    <row r="61" spans="1:512" x14ac:dyDescent="0.2">
      <c r="A61" s="17">
        <v>118482323339</v>
      </c>
      <c r="B61" s="8" t="s">
        <v>11</v>
      </c>
      <c r="C61" s="8">
        <v>1</v>
      </c>
      <c r="D61" s="8">
        <v>1</v>
      </c>
      <c r="E61" s="8">
        <v>1</v>
      </c>
      <c r="F61" s="98">
        <v>0</v>
      </c>
      <c r="G61" s="28">
        <f t="shared" si="1"/>
        <v>75</v>
      </c>
      <c r="H61"/>
      <c r="I61"/>
      <c r="J61"/>
      <c r="K61"/>
      <c r="L61"/>
      <c r="M61"/>
      <c r="N61" s="99"/>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s="17">
        <v>118482323339</v>
      </c>
      <c r="BZ61" s="8" t="s">
        <v>11</v>
      </c>
      <c r="CA61" s="8">
        <v>1</v>
      </c>
      <c r="CB61" s="20">
        <v>1</v>
      </c>
      <c r="CC61" s="22">
        <v>1</v>
      </c>
      <c r="CD61" s="24">
        <v>1</v>
      </c>
      <c r="CE61" s="20">
        <v>1</v>
      </c>
      <c r="CF61" s="24"/>
      <c r="CG61" s="24">
        <v>0.5</v>
      </c>
      <c r="CH61" s="24">
        <v>0.5</v>
      </c>
      <c r="CI61" s="24">
        <v>0.4</v>
      </c>
      <c r="CJ61" s="24">
        <v>0.5</v>
      </c>
      <c r="CK61" s="24">
        <v>1</v>
      </c>
      <c r="CL61" s="24">
        <v>1</v>
      </c>
      <c r="CM61" s="8">
        <v>1</v>
      </c>
      <c r="CN61" s="8">
        <v>1</v>
      </c>
      <c r="CO61" s="28">
        <f t="shared" si="11"/>
        <v>83.846153846153854</v>
      </c>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s="17">
        <v>118482323339</v>
      </c>
      <c r="JI61" s="8" t="s">
        <v>11</v>
      </c>
      <c r="JJ61" s="27">
        <v>1</v>
      </c>
      <c r="JK61" s="28">
        <f t="shared" si="29"/>
        <v>100</v>
      </c>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row>
    <row r="62" spans="1:512" x14ac:dyDescent="0.2">
      <c r="A62" s="17">
        <v>118482319501</v>
      </c>
      <c r="B62" s="8" t="s">
        <v>11</v>
      </c>
      <c r="C62" s="8">
        <v>0</v>
      </c>
      <c r="D62" s="8">
        <v>1</v>
      </c>
      <c r="E62" s="8">
        <v>1</v>
      </c>
      <c r="F62" s="98">
        <v>1</v>
      </c>
      <c r="G62" s="28">
        <f t="shared" si="1"/>
        <v>75</v>
      </c>
      <c r="H62"/>
      <c r="I62"/>
      <c r="J62"/>
      <c r="K62"/>
      <c r="L62"/>
      <c r="M62"/>
      <c r="N62" s="99"/>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s="17">
        <v>118482319501</v>
      </c>
      <c r="BZ62" s="8" t="s">
        <v>11</v>
      </c>
      <c r="CA62" s="8">
        <v>1</v>
      </c>
      <c r="CB62" s="20">
        <v>1</v>
      </c>
      <c r="CC62" s="22">
        <v>1</v>
      </c>
      <c r="CD62" s="24">
        <v>1</v>
      </c>
      <c r="CE62" s="20">
        <v>1</v>
      </c>
      <c r="CF62" s="24">
        <v>1</v>
      </c>
      <c r="CG62" s="24">
        <v>0.5</v>
      </c>
      <c r="CH62" s="24">
        <v>0</v>
      </c>
      <c r="CI62" s="24">
        <v>0.8</v>
      </c>
      <c r="CJ62" s="24">
        <v>0.5</v>
      </c>
      <c r="CK62" s="24">
        <v>1</v>
      </c>
      <c r="CL62" s="24">
        <v>0</v>
      </c>
      <c r="CM62" s="8">
        <v>0.5</v>
      </c>
      <c r="CN62" s="8">
        <v>0.5</v>
      </c>
      <c r="CO62" s="28">
        <f t="shared" si="11"/>
        <v>70</v>
      </c>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s="17">
        <v>118482319501</v>
      </c>
      <c r="JI62" s="8" t="s">
        <v>11</v>
      </c>
      <c r="JJ62" s="27">
        <v>1</v>
      </c>
      <c r="JK62" s="28">
        <f t="shared" si="29"/>
        <v>100</v>
      </c>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row>
    <row r="63" spans="1:512" x14ac:dyDescent="0.2">
      <c r="A63" s="17">
        <v>118482317740</v>
      </c>
      <c r="B63" s="8" t="s">
        <v>11</v>
      </c>
      <c r="C63" s="8">
        <v>1</v>
      </c>
      <c r="D63" s="8">
        <v>1</v>
      </c>
      <c r="E63" s="8">
        <v>1</v>
      </c>
      <c r="F63" s="98">
        <v>1</v>
      </c>
      <c r="G63" s="28">
        <f t="shared" si="1"/>
        <v>100</v>
      </c>
      <c r="H63"/>
      <c r="I63"/>
      <c r="J63"/>
      <c r="K63"/>
      <c r="L63"/>
      <c r="M63"/>
      <c r="N63" s="99"/>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s="17">
        <v>118482317740</v>
      </c>
      <c r="BZ63" s="8" t="s">
        <v>11</v>
      </c>
      <c r="CA63" s="8">
        <v>1</v>
      </c>
      <c r="CB63" s="20">
        <v>1</v>
      </c>
      <c r="CC63" s="22">
        <v>1</v>
      </c>
      <c r="CD63" s="24">
        <v>1</v>
      </c>
      <c r="CE63" s="20">
        <v>1</v>
      </c>
      <c r="CF63" s="24">
        <v>1</v>
      </c>
      <c r="CG63" s="24">
        <v>1</v>
      </c>
      <c r="CH63" s="24">
        <v>0.5</v>
      </c>
      <c r="CI63" s="24">
        <v>1</v>
      </c>
      <c r="CJ63" s="24">
        <v>1</v>
      </c>
      <c r="CK63" s="24">
        <v>1</v>
      </c>
      <c r="CL63" s="24">
        <v>1</v>
      </c>
      <c r="CM63" s="8">
        <v>1</v>
      </c>
      <c r="CN63" s="8">
        <v>1</v>
      </c>
      <c r="CO63" s="28">
        <f t="shared" si="11"/>
        <v>96.428571428571431</v>
      </c>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s="17">
        <v>118482317740</v>
      </c>
      <c r="JI63" s="8" t="s">
        <v>11</v>
      </c>
      <c r="JJ63" s="27">
        <v>1</v>
      </c>
      <c r="JK63" s="28">
        <f t="shared" si="29"/>
        <v>100</v>
      </c>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row>
    <row r="64" spans="1:512" x14ac:dyDescent="0.2">
      <c r="A64" s="17">
        <v>118482274660</v>
      </c>
      <c r="B64" s="8" t="s">
        <v>11</v>
      </c>
      <c r="C64" s="8">
        <v>1</v>
      </c>
      <c r="D64" s="8">
        <v>1</v>
      </c>
      <c r="E64" s="8">
        <v>1</v>
      </c>
      <c r="F64" s="98">
        <v>1</v>
      </c>
      <c r="G64" s="28">
        <f t="shared" si="1"/>
        <v>100</v>
      </c>
      <c r="H64"/>
      <c r="I64"/>
      <c r="J64"/>
      <c r="K64"/>
      <c r="L64"/>
      <c r="M64"/>
      <c r="N64" s="99"/>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s="17">
        <v>118482274660</v>
      </c>
      <c r="BZ64" s="8" t="s">
        <v>11</v>
      </c>
      <c r="CA64" s="8">
        <v>1</v>
      </c>
      <c r="CB64" s="20">
        <v>1</v>
      </c>
      <c r="CC64" s="22">
        <v>1</v>
      </c>
      <c r="CD64" s="24">
        <v>1</v>
      </c>
      <c r="CE64" s="20">
        <v>1</v>
      </c>
      <c r="CF64" s="24">
        <v>1</v>
      </c>
      <c r="CG64" s="24">
        <v>0.5</v>
      </c>
      <c r="CH64" s="24">
        <v>0.5</v>
      </c>
      <c r="CI64" s="24">
        <v>1</v>
      </c>
      <c r="CJ64" s="24">
        <v>1</v>
      </c>
      <c r="CK64" s="24">
        <v>1</v>
      </c>
      <c r="CL64" s="24">
        <v>1</v>
      </c>
      <c r="CM64" s="8">
        <v>1</v>
      </c>
      <c r="CN64" s="8">
        <v>1</v>
      </c>
      <c r="CO64" s="28">
        <f t="shared" si="11"/>
        <v>92.857142857142861</v>
      </c>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s="17">
        <v>118482274660</v>
      </c>
      <c r="JI64" s="8" t="s">
        <v>11</v>
      </c>
      <c r="JJ64" s="27">
        <v>1</v>
      </c>
      <c r="JK64" s="28">
        <f t="shared" si="29"/>
        <v>100</v>
      </c>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row>
    <row r="65" spans="1:512" x14ac:dyDescent="0.2">
      <c r="A65" s="17">
        <v>118482168991</v>
      </c>
      <c r="B65" s="8" t="s">
        <v>11</v>
      </c>
      <c r="C65" s="8">
        <v>1</v>
      </c>
      <c r="D65" s="8">
        <v>1</v>
      </c>
      <c r="E65" s="8">
        <v>1</v>
      </c>
      <c r="F65" s="98">
        <v>1</v>
      </c>
      <c r="G65" s="28">
        <f t="shared" si="1"/>
        <v>100</v>
      </c>
      <c r="H65"/>
      <c r="I65"/>
      <c r="J65"/>
      <c r="K65"/>
      <c r="L65"/>
      <c r="M65"/>
      <c r="N65" s="99"/>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s="17">
        <v>118482168991</v>
      </c>
      <c r="BZ65" s="8" t="s">
        <v>11</v>
      </c>
      <c r="CA65" s="8">
        <v>1</v>
      </c>
      <c r="CB65" s="20">
        <v>1</v>
      </c>
      <c r="CC65" s="22">
        <v>1</v>
      </c>
      <c r="CD65" s="24">
        <v>1</v>
      </c>
      <c r="CE65" s="20">
        <v>1</v>
      </c>
      <c r="CF65" s="24">
        <v>0.5</v>
      </c>
      <c r="CG65" s="24">
        <v>0.5</v>
      </c>
      <c r="CH65" s="24">
        <v>0.5</v>
      </c>
      <c r="CI65" s="24">
        <v>0.8</v>
      </c>
      <c r="CJ65" s="24">
        <v>0.5</v>
      </c>
      <c r="CK65" s="24">
        <v>1</v>
      </c>
      <c r="CL65" s="24">
        <v>1</v>
      </c>
      <c r="CM65" s="8">
        <v>1</v>
      </c>
      <c r="CN65" s="8">
        <v>0</v>
      </c>
      <c r="CO65" s="28">
        <f t="shared" si="11"/>
        <v>77.142857142857153</v>
      </c>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s="17">
        <v>118482168991</v>
      </c>
      <c r="JI65" s="8" t="s">
        <v>11</v>
      </c>
      <c r="JJ65" s="27">
        <v>1</v>
      </c>
      <c r="JK65" s="28">
        <f t="shared" si="29"/>
        <v>100</v>
      </c>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row>
    <row r="66" spans="1:512" x14ac:dyDescent="0.2">
      <c r="A66" s="17">
        <v>118482106179</v>
      </c>
      <c r="B66" s="8" t="s">
        <v>11</v>
      </c>
      <c r="C66" s="8">
        <v>0</v>
      </c>
      <c r="D66" s="8">
        <v>1</v>
      </c>
      <c r="E66" s="8">
        <v>1</v>
      </c>
      <c r="F66" s="98">
        <v>1</v>
      </c>
      <c r="G66" s="28">
        <f t="shared" si="1"/>
        <v>75</v>
      </c>
      <c r="H66"/>
      <c r="I66"/>
      <c r="J66"/>
      <c r="K66"/>
      <c r="L66"/>
      <c r="M66"/>
      <c r="N66" s="99"/>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s="17">
        <v>118482106179</v>
      </c>
      <c r="BZ66" s="8" t="s">
        <v>11</v>
      </c>
      <c r="CA66" s="8">
        <v>1</v>
      </c>
      <c r="CB66" s="20">
        <v>1</v>
      </c>
      <c r="CC66" s="22">
        <v>1</v>
      </c>
      <c r="CD66" s="24">
        <v>0.5</v>
      </c>
      <c r="CE66" s="20">
        <v>1</v>
      </c>
      <c r="CF66" s="24">
        <v>1</v>
      </c>
      <c r="CG66" s="24">
        <v>0.5</v>
      </c>
      <c r="CH66" s="24">
        <v>0.5</v>
      </c>
      <c r="CI66" s="24">
        <v>1</v>
      </c>
      <c r="CJ66" s="24">
        <v>0.5</v>
      </c>
      <c r="CK66" s="24">
        <v>1</v>
      </c>
      <c r="CL66" s="24">
        <v>1</v>
      </c>
      <c r="CM66" s="8">
        <v>1</v>
      </c>
      <c r="CN66" s="8">
        <v>1</v>
      </c>
      <c r="CO66" s="28">
        <f t="shared" si="11"/>
        <v>85.714285714285708</v>
      </c>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s="17">
        <v>118482106179</v>
      </c>
      <c r="JI66" s="8" t="s">
        <v>11</v>
      </c>
      <c r="JJ66" s="27">
        <v>1</v>
      </c>
      <c r="JK66" s="28">
        <f t="shared" si="29"/>
        <v>100</v>
      </c>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row>
    <row r="67" spans="1:512" x14ac:dyDescent="0.2">
      <c r="A67" s="17">
        <v>118481325005</v>
      </c>
      <c r="B67" s="8" t="s">
        <v>11</v>
      </c>
      <c r="C67" s="8">
        <v>1</v>
      </c>
      <c r="D67" s="8">
        <v>1</v>
      </c>
      <c r="E67" s="8">
        <v>1</v>
      </c>
      <c r="F67" s="98">
        <v>1</v>
      </c>
      <c r="G67" s="28">
        <f t="shared" si="1"/>
        <v>100</v>
      </c>
      <c r="H67"/>
      <c r="I67"/>
      <c r="J67"/>
      <c r="K67"/>
      <c r="L67"/>
      <c r="M67"/>
      <c r="N67" s="99"/>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s="17">
        <v>118481325005</v>
      </c>
      <c r="BZ67" s="8" t="s">
        <v>11</v>
      </c>
      <c r="CA67" s="8">
        <v>1</v>
      </c>
      <c r="CB67" s="20">
        <v>1</v>
      </c>
      <c r="CC67" s="22">
        <v>1</v>
      </c>
      <c r="CD67" s="24">
        <v>1</v>
      </c>
      <c r="CE67" s="20">
        <v>1</v>
      </c>
      <c r="CF67" s="24">
        <v>1</v>
      </c>
      <c r="CG67" s="24">
        <v>0.5</v>
      </c>
      <c r="CH67" s="24">
        <v>0.5</v>
      </c>
      <c r="CI67" s="24">
        <v>1</v>
      </c>
      <c r="CJ67" s="24">
        <v>0.5</v>
      </c>
      <c r="CK67" s="24">
        <v>1</v>
      </c>
      <c r="CL67" s="24">
        <v>1</v>
      </c>
      <c r="CM67" s="8">
        <v>1</v>
      </c>
      <c r="CN67" s="8">
        <v>1</v>
      </c>
      <c r="CO67" s="28">
        <f t="shared" si="11"/>
        <v>89.285714285714292</v>
      </c>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s="17">
        <v>118481325005</v>
      </c>
      <c r="JI67" s="8" t="s">
        <v>11</v>
      </c>
      <c r="JJ67" s="27">
        <v>1</v>
      </c>
      <c r="JK67" s="28">
        <f t="shared" si="29"/>
        <v>100</v>
      </c>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row>
    <row r="68" spans="1:512" x14ac:dyDescent="0.2">
      <c r="A68" s="17">
        <v>118481299582</v>
      </c>
      <c r="B68" s="8" t="s">
        <v>11</v>
      </c>
      <c r="C68" s="8">
        <v>1</v>
      </c>
      <c r="D68" s="8">
        <v>1</v>
      </c>
      <c r="E68" s="8">
        <v>1</v>
      </c>
      <c r="F68" s="98">
        <v>1</v>
      </c>
      <c r="G68" s="28">
        <f t="shared" si="1"/>
        <v>100</v>
      </c>
      <c r="H68"/>
      <c r="I68"/>
      <c r="J68"/>
      <c r="K68"/>
      <c r="L68"/>
      <c r="M68"/>
      <c r="N68" s="99"/>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s="17">
        <v>118481299582</v>
      </c>
      <c r="BZ68" s="8" t="s">
        <v>11</v>
      </c>
      <c r="CA68" s="8">
        <v>1</v>
      </c>
      <c r="CB68" s="20">
        <v>1</v>
      </c>
      <c r="CC68" s="22">
        <v>1</v>
      </c>
      <c r="CD68" s="24">
        <v>1</v>
      </c>
      <c r="CE68" s="20">
        <v>1</v>
      </c>
      <c r="CF68" s="24">
        <v>1</v>
      </c>
      <c r="CG68" s="24">
        <v>1</v>
      </c>
      <c r="CH68" s="24">
        <v>0.5</v>
      </c>
      <c r="CI68" s="24">
        <v>1</v>
      </c>
      <c r="CJ68" s="24">
        <v>0.5</v>
      </c>
      <c r="CK68" s="24">
        <v>1</v>
      </c>
      <c r="CL68" s="24"/>
      <c r="CM68" s="8"/>
      <c r="CN68" s="8"/>
      <c r="CO68" s="28">
        <f t="shared" si="11"/>
        <v>90.909090909090907</v>
      </c>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s="17">
        <v>118481299582</v>
      </c>
      <c r="JI68" s="8" t="s">
        <v>11</v>
      </c>
      <c r="JJ68" s="27">
        <v>1</v>
      </c>
      <c r="JK68" s="28">
        <f t="shared" si="29"/>
        <v>100</v>
      </c>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row>
    <row r="69" spans="1:512" x14ac:dyDescent="0.2">
      <c r="A69" s="17">
        <v>118481285437</v>
      </c>
      <c r="B69" s="8" t="s">
        <v>11</v>
      </c>
      <c r="C69" s="8">
        <v>1</v>
      </c>
      <c r="D69" s="8">
        <v>1</v>
      </c>
      <c r="E69" s="8">
        <v>1</v>
      </c>
      <c r="F69" s="98">
        <v>1</v>
      </c>
      <c r="G69" s="28">
        <f t="shared" ref="G69:G119" si="47">(SUM(C69:F69)/COUNT(C69:F69))*100</f>
        <v>100</v>
      </c>
      <c r="H69"/>
      <c r="I69"/>
      <c r="J69"/>
      <c r="K69"/>
      <c r="L69"/>
      <c r="M69"/>
      <c r="N69" s="9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s="17">
        <v>118481285437</v>
      </c>
      <c r="BZ69" s="8" t="s">
        <v>11</v>
      </c>
      <c r="CA69" s="8">
        <v>1</v>
      </c>
      <c r="CB69" s="20">
        <v>1</v>
      </c>
      <c r="CC69" s="22">
        <v>1</v>
      </c>
      <c r="CD69" s="24">
        <v>1</v>
      </c>
      <c r="CE69" s="20">
        <v>0.5</v>
      </c>
      <c r="CF69" s="24">
        <v>1</v>
      </c>
      <c r="CG69" s="24">
        <v>0.5</v>
      </c>
      <c r="CH69" s="24">
        <v>0</v>
      </c>
      <c r="CI69" s="24">
        <v>0.8</v>
      </c>
      <c r="CJ69" s="24">
        <v>0.5</v>
      </c>
      <c r="CK69" s="24">
        <v>1</v>
      </c>
      <c r="CL69" s="24">
        <v>1</v>
      </c>
      <c r="CM69" s="8">
        <v>1</v>
      </c>
      <c r="CN69" s="8">
        <v>1</v>
      </c>
      <c r="CO69" s="28">
        <f t="shared" ref="CO69:CO119" si="48">(SUM(CA69:CN69)/COUNT(CA69:CN69))*100</f>
        <v>80.714285714285722</v>
      </c>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s="17">
        <v>118481285437</v>
      </c>
      <c r="JI69" s="8" t="s">
        <v>11</v>
      </c>
      <c r="JJ69" s="27">
        <v>1</v>
      </c>
      <c r="JK69" s="28">
        <f t="shared" ref="JK69:JK119" si="49">(SUM(JJ69:JJ69)/COUNT(JJ69:JJ69))*100</f>
        <v>100</v>
      </c>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row>
    <row r="70" spans="1:512" x14ac:dyDescent="0.2">
      <c r="A70" s="17">
        <v>118481176291</v>
      </c>
      <c r="B70" s="8" t="s">
        <v>11</v>
      </c>
      <c r="C70" s="8">
        <v>1</v>
      </c>
      <c r="D70" s="8">
        <v>1</v>
      </c>
      <c r="E70" s="8">
        <v>1</v>
      </c>
      <c r="F70" s="98">
        <v>1</v>
      </c>
      <c r="G70" s="28">
        <f t="shared" si="47"/>
        <v>100</v>
      </c>
      <c r="H70"/>
      <c r="I70"/>
      <c r="J70"/>
      <c r="K70"/>
      <c r="L70"/>
      <c r="M70"/>
      <c r="N70" s="99"/>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s="17">
        <v>118481176291</v>
      </c>
      <c r="BZ70" s="8" t="s">
        <v>11</v>
      </c>
      <c r="CA70" s="8">
        <v>1</v>
      </c>
      <c r="CB70" s="20">
        <v>1</v>
      </c>
      <c r="CC70" s="22">
        <v>1</v>
      </c>
      <c r="CD70" s="24">
        <v>1</v>
      </c>
      <c r="CE70" s="20">
        <v>1</v>
      </c>
      <c r="CF70" s="24"/>
      <c r="CG70" s="24">
        <v>0.5</v>
      </c>
      <c r="CH70" s="24">
        <v>0</v>
      </c>
      <c r="CI70" s="24">
        <v>1</v>
      </c>
      <c r="CJ70" s="24">
        <v>0.5</v>
      </c>
      <c r="CK70" s="24">
        <v>1</v>
      </c>
      <c r="CL70" s="24">
        <v>0.5</v>
      </c>
      <c r="CM70" s="8">
        <v>0.5</v>
      </c>
      <c r="CN70" s="8">
        <v>1</v>
      </c>
      <c r="CO70" s="28">
        <f t="shared" si="48"/>
        <v>76.923076923076934</v>
      </c>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s="17">
        <v>118481176291</v>
      </c>
      <c r="JI70" s="8" t="s">
        <v>11</v>
      </c>
      <c r="JJ70" s="27">
        <v>1</v>
      </c>
      <c r="JK70" s="28">
        <f t="shared" si="49"/>
        <v>100</v>
      </c>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row>
    <row r="71" spans="1:512" x14ac:dyDescent="0.2">
      <c r="A71" s="17">
        <v>118480389153</v>
      </c>
      <c r="B71" s="8" t="s">
        <v>11</v>
      </c>
      <c r="C71" s="8">
        <v>1</v>
      </c>
      <c r="D71" s="8">
        <v>1</v>
      </c>
      <c r="E71" s="8">
        <v>1</v>
      </c>
      <c r="F71" s="98">
        <v>1</v>
      </c>
      <c r="G71" s="28">
        <f t="shared" si="47"/>
        <v>100</v>
      </c>
      <c r="H71"/>
      <c r="I71"/>
      <c r="J71"/>
      <c r="K71"/>
      <c r="L71"/>
      <c r="M71"/>
      <c r="N71" s="99"/>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s="17">
        <v>118480389153</v>
      </c>
      <c r="BZ71" s="8" t="s">
        <v>11</v>
      </c>
      <c r="CA71" s="8">
        <v>1</v>
      </c>
      <c r="CB71" s="20">
        <v>1</v>
      </c>
      <c r="CC71" s="22">
        <v>1</v>
      </c>
      <c r="CD71" s="24">
        <v>1</v>
      </c>
      <c r="CE71" s="20">
        <v>1</v>
      </c>
      <c r="CF71" s="24">
        <v>1</v>
      </c>
      <c r="CG71" s="24">
        <v>0.5</v>
      </c>
      <c r="CH71" s="24">
        <v>0.5</v>
      </c>
      <c r="CI71" s="24">
        <v>1</v>
      </c>
      <c r="CJ71" s="24">
        <v>0.5</v>
      </c>
      <c r="CK71" s="24">
        <v>1</v>
      </c>
      <c r="CL71" s="24">
        <v>1</v>
      </c>
      <c r="CM71" s="8">
        <v>1</v>
      </c>
      <c r="CN71" s="8">
        <v>1</v>
      </c>
      <c r="CO71" s="28">
        <f t="shared" si="48"/>
        <v>89.285714285714292</v>
      </c>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s="17">
        <v>118480389153</v>
      </c>
      <c r="JI71" s="8" t="s">
        <v>11</v>
      </c>
      <c r="JJ71" s="27">
        <v>1</v>
      </c>
      <c r="JK71" s="28">
        <f t="shared" si="49"/>
        <v>100</v>
      </c>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row>
    <row r="72" spans="1:512" x14ac:dyDescent="0.2">
      <c r="A72" s="17">
        <v>118480369306</v>
      </c>
      <c r="B72" s="8" t="s">
        <v>11</v>
      </c>
      <c r="C72" s="8">
        <v>1</v>
      </c>
      <c r="D72" s="8">
        <v>1</v>
      </c>
      <c r="E72" s="8">
        <v>1</v>
      </c>
      <c r="F72" s="98">
        <v>1</v>
      </c>
      <c r="G72" s="28">
        <f t="shared" si="47"/>
        <v>100</v>
      </c>
      <c r="H72"/>
      <c r="I72"/>
      <c r="J72"/>
      <c r="K72"/>
      <c r="L72"/>
      <c r="M72"/>
      <c r="N72" s="99"/>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s="17">
        <v>118480369306</v>
      </c>
      <c r="BZ72" s="8" t="s">
        <v>11</v>
      </c>
      <c r="CA72" s="8">
        <v>1</v>
      </c>
      <c r="CB72" s="20">
        <v>1</v>
      </c>
      <c r="CC72" s="22">
        <v>1</v>
      </c>
      <c r="CD72" s="24">
        <v>1</v>
      </c>
      <c r="CE72" s="20">
        <v>1</v>
      </c>
      <c r="CF72" s="24">
        <v>1</v>
      </c>
      <c r="CG72" s="24">
        <v>0.5</v>
      </c>
      <c r="CH72" s="24">
        <v>0.5</v>
      </c>
      <c r="CI72" s="24">
        <v>0.8</v>
      </c>
      <c r="CJ72" s="24">
        <v>0.5</v>
      </c>
      <c r="CK72" s="24">
        <v>1</v>
      </c>
      <c r="CL72" s="24">
        <v>1</v>
      </c>
      <c r="CM72" s="8">
        <v>1</v>
      </c>
      <c r="CN72" s="8">
        <v>1</v>
      </c>
      <c r="CO72" s="28">
        <f t="shared" si="48"/>
        <v>87.857142857142861</v>
      </c>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s="17">
        <v>118480369306</v>
      </c>
      <c r="JI72" s="8" t="s">
        <v>11</v>
      </c>
      <c r="JJ72" s="27">
        <v>1</v>
      </c>
      <c r="JK72" s="28">
        <f t="shared" si="49"/>
        <v>100</v>
      </c>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row>
    <row r="73" spans="1:512" x14ac:dyDescent="0.2">
      <c r="A73" s="17">
        <v>118480195639</v>
      </c>
      <c r="B73" s="8" t="s">
        <v>11</v>
      </c>
      <c r="C73" s="8">
        <v>0</v>
      </c>
      <c r="D73" s="8">
        <v>1</v>
      </c>
      <c r="E73" s="8">
        <v>1</v>
      </c>
      <c r="F73" s="98">
        <v>1</v>
      </c>
      <c r="G73" s="28">
        <f t="shared" si="47"/>
        <v>75</v>
      </c>
      <c r="H73"/>
      <c r="I73"/>
      <c r="J73"/>
      <c r="K73"/>
      <c r="L73"/>
      <c r="M73"/>
      <c r="N73" s="99"/>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s="17">
        <v>118480195639</v>
      </c>
      <c r="BZ73" s="8" t="s">
        <v>11</v>
      </c>
      <c r="CA73" s="8">
        <v>1</v>
      </c>
      <c r="CB73" s="20">
        <v>1</v>
      </c>
      <c r="CC73" s="22">
        <v>1</v>
      </c>
      <c r="CD73" s="24">
        <v>1</v>
      </c>
      <c r="CE73" s="20">
        <v>1</v>
      </c>
      <c r="CF73" s="24">
        <v>1</v>
      </c>
      <c r="CG73" s="24">
        <v>1</v>
      </c>
      <c r="CH73" s="24">
        <v>0.5</v>
      </c>
      <c r="CI73" s="24">
        <v>0.8</v>
      </c>
      <c r="CJ73" s="24">
        <v>0.5</v>
      </c>
      <c r="CK73" s="24">
        <v>1</v>
      </c>
      <c r="CL73" s="24">
        <v>1</v>
      </c>
      <c r="CM73" s="8">
        <v>1</v>
      </c>
      <c r="CN73" s="8">
        <v>1</v>
      </c>
      <c r="CO73" s="28">
        <f t="shared" si="48"/>
        <v>91.428571428571431</v>
      </c>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s="17">
        <v>118480195639</v>
      </c>
      <c r="JI73" s="8" t="s">
        <v>11</v>
      </c>
      <c r="JJ73" s="27">
        <v>1</v>
      </c>
      <c r="JK73" s="28">
        <f t="shared" si="49"/>
        <v>100</v>
      </c>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row>
    <row r="74" spans="1:512" x14ac:dyDescent="0.2">
      <c r="A74" s="17">
        <v>118480156193</v>
      </c>
      <c r="B74" s="8" t="s">
        <v>11</v>
      </c>
      <c r="C74" s="8">
        <v>0</v>
      </c>
      <c r="D74" s="8">
        <v>1</v>
      </c>
      <c r="E74" s="8">
        <v>1</v>
      </c>
      <c r="F74" s="98">
        <v>1</v>
      </c>
      <c r="G74" s="28">
        <f t="shared" si="47"/>
        <v>75</v>
      </c>
      <c r="H74"/>
      <c r="I74"/>
      <c r="J74"/>
      <c r="K74"/>
      <c r="L74"/>
      <c r="M74"/>
      <c r="N74" s="99"/>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s="17">
        <v>118480156193</v>
      </c>
      <c r="BZ74" s="8" t="s">
        <v>11</v>
      </c>
      <c r="CA74" s="8">
        <v>1</v>
      </c>
      <c r="CB74" s="20">
        <v>1</v>
      </c>
      <c r="CC74" s="22">
        <v>1</v>
      </c>
      <c r="CD74" s="24">
        <v>1</v>
      </c>
      <c r="CE74" s="20">
        <v>1</v>
      </c>
      <c r="CF74" s="24">
        <v>1</v>
      </c>
      <c r="CG74" s="24">
        <v>0.5</v>
      </c>
      <c r="CH74" s="24">
        <v>1</v>
      </c>
      <c r="CI74" s="24">
        <v>1</v>
      </c>
      <c r="CJ74" s="24">
        <v>0.5</v>
      </c>
      <c r="CK74" s="24">
        <v>1</v>
      </c>
      <c r="CL74" s="24">
        <v>1</v>
      </c>
      <c r="CM74" s="8">
        <v>1</v>
      </c>
      <c r="CN74" s="8">
        <v>1</v>
      </c>
      <c r="CO74" s="28">
        <f t="shared" si="48"/>
        <v>92.857142857142861</v>
      </c>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s="17">
        <v>118480156193</v>
      </c>
      <c r="JI74" s="8" t="s">
        <v>11</v>
      </c>
      <c r="JJ74" s="27">
        <v>1</v>
      </c>
      <c r="JK74" s="28">
        <f t="shared" si="49"/>
        <v>100</v>
      </c>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row>
    <row r="75" spans="1:512" x14ac:dyDescent="0.2">
      <c r="A75" s="17">
        <v>118479406748</v>
      </c>
      <c r="B75" s="8" t="s">
        <v>11</v>
      </c>
      <c r="C75" s="8">
        <v>1</v>
      </c>
      <c r="D75" s="8">
        <v>1</v>
      </c>
      <c r="E75" s="8">
        <v>1</v>
      </c>
      <c r="F75" s="98">
        <v>1</v>
      </c>
      <c r="G75" s="28">
        <f t="shared" si="47"/>
        <v>100</v>
      </c>
      <c r="H75"/>
      <c r="I75"/>
      <c r="J75"/>
      <c r="K75"/>
      <c r="L75"/>
      <c r="M75"/>
      <c r="N75" s="99"/>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s="17">
        <v>118479406748</v>
      </c>
      <c r="BZ75" s="8" t="s">
        <v>11</v>
      </c>
      <c r="CA75" s="8">
        <v>1</v>
      </c>
      <c r="CB75" s="20">
        <v>1</v>
      </c>
      <c r="CC75" s="22">
        <v>0</v>
      </c>
      <c r="CD75" s="24">
        <v>1</v>
      </c>
      <c r="CE75" s="20">
        <v>1</v>
      </c>
      <c r="CF75" s="24">
        <v>1</v>
      </c>
      <c r="CG75" s="24">
        <v>0.5</v>
      </c>
      <c r="CH75" s="24">
        <v>0</v>
      </c>
      <c r="CI75" s="24">
        <v>1</v>
      </c>
      <c r="CJ75" s="24">
        <v>1</v>
      </c>
      <c r="CK75" s="24">
        <v>1</v>
      </c>
      <c r="CL75" s="24">
        <v>1</v>
      </c>
      <c r="CM75" s="8">
        <v>1</v>
      </c>
      <c r="CN75" s="8">
        <v>1</v>
      </c>
      <c r="CO75" s="28">
        <f t="shared" si="48"/>
        <v>82.142857142857139</v>
      </c>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s="17">
        <v>118479406748</v>
      </c>
      <c r="JI75" s="8" t="s">
        <v>11</v>
      </c>
      <c r="JJ75" s="27">
        <v>1</v>
      </c>
      <c r="JK75" s="28">
        <f t="shared" si="49"/>
        <v>100</v>
      </c>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row>
    <row r="76" spans="1:512" x14ac:dyDescent="0.2">
      <c r="A76" s="17">
        <v>118477341803</v>
      </c>
      <c r="B76" s="8" t="s">
        <v>11</v>
      </c>
      <c r="C76" s="8">
        <v>0</v>
      </c>
      <c r="D76" s="8">
        <v>1</v>
      </c>
      <c r="E76" s="8">
        <v>1</v>
      </c>
      <c r="F76" s="98">
        <v>1</v>
      </c>
      <c r="G76" s="28">
        <f t="shared" si="47"/>
        <v>75</v>
      </c>
      <c r="H76"/>
      <c r="I76"/>
      <c r="J76"/>
      <c r="K76"/>
      <c r="L76"/>
      <c r="M76"/>
      <c r="N76" s="99"/>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s="17">
        <v>118477341803</v>
      </c>
      <c r="BZ76" s="8" t="s">
        <v>11</v>
      </c>
      <c r="CA76" s="8">
        <v>1</v>
      </c>
      <c r="CB76" s="20">
        <v>1</v>
      </c>
      <c r="CC76" s="22">
        <v>1</v>
      </c>
      <c r="CD76" s="24">
        <v>1</v>
      </c>
      <c r="CE76" s="20">
        <v>1</v>
      </c>
      <c r="CF76" s="24"/>
      <c r="CG76" s="24">
        <v>0.5</v>
      </c>
      <c r="CH76" s="24">
        <v>0.5</v>
      </c>
      <c r="CI76" s="24">
        <v>1</v>
      </c>
      <c r="CJ76" s="24">
        <v>1</v>
      </c>
      <c r="CK76" s="24">
        <v>1</v>
      </c>
      <c r="CL76" s="24">
        <v>1</v>
      </c>
      <c r="CM76" s="8">
        <v>1</v>
      </c>
      <c r="CN76" s="8">
        <v>1</v>
      </c>
      <c r="CO76" s="28">
        <f t="shared" si="48"/>
        <v>92.307692307692307</v>
      </c>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s="17">
        <v>118477341803</v>
      </c>
      <c r="JI76" s="8" t="s">
        <v>11</v>
      </c>
      <c r="JJ76" s="27">
        <v>1</v>
      </c>
      <c r="JK76" s="28">
        <f t="shared" si="49"/>
        <v>100</v>
      </c>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row>
    <row r="77" spans="1:512" x14ac:dyDescent="0.2">
      <c r="A77" s="17">
        <v>118477277223</v>
      </c>
      <c r="B77" s="8" t="s">
        <v>11</v>
      </c>
      <c r="C77" s="8">
        <v>0</v>
      </c>
      <c r="D77" s="8">
        <v>1</v>
      </c>
      <c r="E77" s="8">
        <v>1</v>
      </c>
      <c r="F77" s="98">
        <v>1</v>
      </c>
      <c r="G77" s="28">
        <f t="shared" si="47"/>
        <v>75</v>
      </c>
      <c r="H77"/>
      <c r="I77"/>
      <c r="J77"/>
      <c r="K77"/>
      <c r="L77"/>
      <c r="M77"/>
      <c r="N77" s="99"/>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s="17">
        <v>118477277223</v>
      </c>
      <c r="BZ77" s="8" t="s">
        <v>11</v>
      </c>
      <c r="CA77" s="8">
        <v>1</v>
      </c>
      <c r="CB77" s="20">
        <v>1</v>
      </c>
      <c r="CC77" s="22">
        <v>1</v>
      </c>
      <c r="CD77" s="24">
        <v>1</v>
      </c>
      <c r="CE77" s="20">
        <v>1</v>
      </c>
      <c r="CF77" s="24">
        <v>1</v>
      </c>
      <c r="CG77" s="24">
        <v>1</v>
      </c>
      <c r="CH77" s="24">
        <v>1</v>
      </c>
      <c r="CI77" s="24">
        <v>1</v>
      </c>
      <c r="CJ77" s="24">
        <v>1</v>
      </c>
      <c r="CK77" s="24">
        <v>1</v>
      </c>
      <c r="CL77" s="24">
        <v>1</v>
      </c>
      <c r="CM77" s="8">
        <v>1</v>
      </c>
      <c r="CN77" s="8">
        <v>1</v>
      </c>
      <c r="CO77" s="28">
        <f t="shared" si="48"/>
        <v>100</v>
      </c>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s="17">
        <v>118477277223</v>
      </c>
      <c r="JI77" s="8" t="s">
        <v>11</v>
      </c>
      <c r="JJ77" s="27">
        <v>1</v>
      </c>
      <c r="JK77" s="28">
        <f t="shared" si="49"/>
        <v>100</v>
      </c>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row>
    <row r="78" spans="1:512" x14ac:dyDescent="0.2">
      <c r="A78" s="17">
        <v>118477243139</v>
      </c>
      <c r="B78" s="8" t="s">
        <v>11</v>
      </c>
      <c r="C78" s="8">
        <v>1</v>
      </c>
      <c r="D78" s="8">
        <v>1</v>
      </c>
      <c r="E78" s="8">
        <v>1</v>
      </c>
      <c r="F78" s="98">
        <v>1</v>
      </c>
      <c r="G78" s="28">
        <f t="shared" si="47"/>
        <v>100</v>
      </c>
      <c r="H78"/>
      <c r="I78"/>
      <c r="J78"/>
      <c r="K78"/>
      <c r="L78"/>
      <c r="M78"/>
      <c r="N78" s="99"/>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s="17">
        <v>118477243139</v>
      </c>
      <c r="BZ78" s="8" t="s">
        <v>11</v>
      </c>
      <c r="CA78" s="8">
        <v>1</v>
      </c>
      <c r="CB78" s="20">
        <v>1</v>
      </c>
      <c r="CC78" s="22">
        <v>1</v>
      </c>
      <c r="CD78" s="24">
        <v>1</v>
      </c>
      <c r="CE78" s="20">
        <v>1</v>
      </c>
      <c r="CF78" s="24"/>
      <c r="CG78" s="24">
        <v>1</v>
      </c>
      <c r="CH78" s="24">
        <v>0.5</v>
      </c>
      <c r="CI78" s="24">
        <v>1</v>
      </c>
      <c r="CJ78" s="24">
        <v>1</v>
      </c>
      <c r="CK78" s="24">
        <v>1</v>
      </c>
      <c r="CL78" s="24">
        <v>1</v>
      </c>
      <c r="CM78" s="8">
        <v>1</v>
      </c>
      <c r="CN78" s="8">
        <v>1</v>
      </c>
      <c r="CO78" s="28">
        <f t="shared" si="48"/>
        <v>96.15384615384616</v>
      </c>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s="17">
        <v>118477243139</v>
      </c>
      <c r="JI78" s="8" t="s">
        <v>11</v>
      </c>
      <c r="JJ78" s="27">
        <v>1</v>
      </c>
      <c r="JK78" s="28">
        <f t="shared" si="49"/>
        <v>100</v>
      </c>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row>
    <row r="79" spans="1:512" x14ac:dyDescent="0.2">
      <c r="A79" s="17">
        <v>118476603417</v>
      </c>
      <c r="B79" s="8" t="s">
        <v>11</v>
      </c>
      <c r="C79" s="8">
        <v>0</v>
      </c>
      <c r="D79" s="8">
        <v>1</v>
      </c>
      <c r="E79" s="8">
        <v>1</v>
      </c>
      <c r="F79" s="98">
        <v>1</v>
      </c>
      <c r="G79" s="28">
        <f t="shared" si="47"/>
        <v>75</v>
      </c>
      <c r="H79"/>
      <c r="I79"/>
      <c r="J79"/>
      <c r="K79"/>
      <c r="L79"/>
      <c r="M79"/>
      <c r="N79" s="9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s="17">
        <v>118476603417</v>
      </c>
      <c r="BZ79" s="8" t="s">
        <v>11</v>
      </c>
      <c r="CA79" s="8">
        <v>1</v>
      </c>
      <c r="CB79" s="20">
        <v>1</v>
      </c>
      <c r="CC79" s="22">
        <v>1</v>
      </c>
      <c r="CD79" s="24">
        <v>1</v>
      </c>
      <c r="CE79" s="20">
        <v>0.5</v>
      </c>
      <c r="CF79" s="24">
        <v>1</v>
      </c>
      <c r="CG79" s="24">
        <v>0.5</v>
      </c>
      <c r="CH79" s="24">
        <v>0.5</v>
      </c>
      <c r="CI79" s="24">
        <v>1</v>
      </c>
      <c r="CJ79" s="24">
        <v>0.5</v>
      </c>
      <c r="CK79" s="24">
        <v>1</v>
      </c>
      <c r="CL79" s="24">
        <v>0.5</v>
      </c>
      <c r="CM79" s="8">
        <v>0.5</v>
      </c>
      <c r="CN79" s="8">
        <v>1</v>
      </c>
      <c r="CO79" s="28">
        <f t="shared" si="48"/>
        <v>78.571428571428569</v>
      </c>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s="17">
        <v>118476603417</v>
      </c>
      <c r="JI79" s="8" t="s">
        <v>11</v>
      </c>
      <c r="JJ79" s="27">
        <v>1</v>
      </c>
      <c r="JK79" s="28">
        <f t="shared" si="49"/>
        <v>100</v>
      </c>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row>
    <row r="80" spans="1:512" x14ac:dyDescent="0.2">
      <c r="A80" s="17">
        <v>118472953438</v>
      </c>
      <c r="B80" s="8" t="s">
        <v>11</v>
      </c>
      <c r="C80" s="8">
        <v>1</v>
      </c>
      <c r="D80" s="8">
        <v>1</v>
      </c>
      <c r="E80" s="8">
        <v>1</v>
      </c>
      <c r="F80" s="98">
        <v>1</v>
      </c>
      <c r="G80" s="28">
        <f t="shared" si="47"/>
        <v>100</v>
      </c>
      <c r="H80"/>
      <c r="I80"/>
      <c r="J80"/>
      <c r="K80"/>
      <c r="L80"/>
      <c r="M80"/>
      <c r="N80" s="99"/>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s="17">
        <v>118472953438</v>
      </c>
      <c r="BZ80" s="8" t="s">
        <v>11</v>
      </c>
      <c r="CA80" s="8">
        <v>1</v>
      </c>
      <c r="CB80" s="20">
        <v>1</v>
      </c>
      <c r="CC80" s="22">
        <v>1</v>
      </c>
      <c r="CD80" s="24">
        <v>1</v>
      </c>
      <c r="CE80" s="20">
        <v>1</v>
      </c>
      <c r="CF80" s="24">
        <v>1</v>
      </c>
      <c r="CG80" s="24">
        <v>0.5</v>
      </c>
      <c r="CH80" s="24">
        <v>0</v>
      </c>
      <c r="CI80" s="24">
        <v>1</v>
      </c>
      <c r="CJ80" s="24">
        <v>1</v>
      </c>
      <c r="CK80" s="24">
        <v>1</v>
      </c>
      <c r="CL80" s="24">
        <v>0.5</v>
      </c>
      <c r="CM80" s="8">
        <v>0.5</v>
      </c>
      <c r="CN80" s="8">
        <v>1</v>
      </c>
      <c r="CO80" s="28">
        <f t="shared" si="48"/>
        <v>82.142857142857139</v>
      </c>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s="17">
        <v>118472953438</v>
      </c>
      <c r="JI80" s="8" t="s">
        <v>11</v>
      </c>
      <c r="JJ80" s="27">
        <v>1</v>
      </c>
      <c r="JK80" s="28">
        <f t="shared" si="49"/>
        <v>100</v>
      </c>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row>
    <row r="81" spans="1:512" x14ac:dyDescent="0.2">
      <c r="A81" s="17">
        <v>118472912038</v>
      </c>
      <c r="B81" s="8" t="s">
        <v>11</v>
      </c>
      <c r="C81" s="8">
        <v>1</v>
      </c>
      <c r="D81" s="8">
        <v>1</v>
      </c>
      <c r="E81" s="8">
        <v>1</v>
      </c>
      <c r="F81" s="98">
        <v>1</v>
      </c>
      <c r="G81" s="28">
        <f t="shared" si="47"/>
        <v>100</v>
      </c>
      <c r="H81"/>
      <c r="I81"/>
      <c r="J81"/>
      <c r="K81"/>
      <c r="L81"/>
      <c r="M81"/>
      <c r="N81" s="99"/>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s="17">
        <v>118472912038</v>
      </c>
      <c r="BZ81" s="8" t="s">
        <v>11</v>
      </c>
      <c r="CA81" s="8">
        <v>1</v>
      </c>
      <c r="CB81" s="20">
        <v>1</v>
      </c>
      <c r="CC81" s="22">
        <v>1</v>
      </c>
      <c r="CD81" s="24">
        <v>1</v>
      </c>
      <c r="CE81" s="20">
        <v>1</v>
      </c>
      <c r="CF81" s="24">
        <v>1</v>
      </c>
      <c r="CG81" s="24">
        <v>1</v>
      </c>
      <c r="CH81" s="24">
        <v>0.5</v>
      </c>
      <c r="CI81" s="24">
        <v>1</v>
      </c>
      <c r="CJ81" s="24">
        <v>1</v>
      </c>
      <c r="CK81" s="24">
        <v>1</v>
      </c>
      <c r="CL81" s="24">
        <v>1</v>
      </c>
      <c r="CM81" s="8">
        <v>1</v>
      </c>
      <c r="CN81" s="8">
        <v>1</v>
      </c>
      <c r="CO81" s="28">
        <f t="shared" si="48"/>
        <v>96.428571428571431</v>
      </c>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s="17">
        <v>118472912038</v>
      </c>
      <c r="JI81" s="8" t="s">
        <v>11</v>
      </c>
      <c r="JJ81" s="27">
        <v>1</v>
      </c>
      <c r="JK81" s="28">
        <f t="shared" si="49"/>
        <v>100</v>
      </c>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row>
    <row r="82" spans="1:512" x14ac:dyDescent="0.2">
      <c r="A82" s="17">
        <v>118472882537</v>
      </c>
      <c r="B82" s="8" t="s">
        <v>11</v>
      </c>
      <c r="C82" s="8">
        <v>1</v>
      </c>
      <c r="D82" s="8">
        <v>1</v>
      </c>
      <c r="E82" s="8">
        <v>1</v>
      </c>
      <c r="F82" s="98">
        <v>1</v>
      </c>
      <c r="G82" s="28">
        <f t="shared" si="47"/>
        <v>100</v>
      </c>
      <c r="H82"/>
      <c r="I82"/>
      <c r="J82"/>
      <c r="K82"/>
      <c r="L82"/>
      <c r="M82"/>
      <c r="N82" s="99"/>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s="17">
        <v>118472882537</v>
      </c>
      <c r="BZ82" s="8" t="s">
        <v>11</v>
      </c>
      <c r="CA82" s="8">
        <v>1</v>
      </c>
      <c r="CB82" s="20">
        <v>1</v>
      </c>
      <c r="CC82" s="22">
        <v>1</v>
      </c>
      <c r="CD82" s="24">
        <v>1</v>
      </c>
      <c r="CE82" s="20">
        <v>1</v>
      </c>
      <c r="CF82" s="24"/>
      <c r="CG82" s="24">
        <v>0.5</v>
      </c>
      <c r="CH82" s="24">
        <v>0.5</v>
      </c>
      <c r="CI82" s="24">
        <v>1</v>
      </c>
      <c r="CJ82" s="24">
        <v>0.5</v>
      </c>
      <c r="CK82" s="24">
        <v>1</v>
      </c>
      <c r="CL82" s="24">
        <v>1</v>
      </c>
      <c r="CM82" s="8">
        <v>0.5</v>
      </c>
      <c r="CN82" s="8">
        <v>1</v>
      </c>
      <c r="CO82" s="28">
        <f t="shared" si="48"/>
        <v>84.615384615384613</v>
      </c>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s="17">
        <v>118472882537</v>
      </c>
      <c r="JI82" s="8" t="s">
        <v>11</v>
      </c>
      <c r="JJ82" s="27">
        <v>1</v>
      </c>
      <c r="JK82" s="28">
        <f t="shared" si="49"/>
        <v>100</v>
      </c>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row>
    <row r="83" spans="1:512" x14ac:dyDescent="0.2">
      <c r="A83" s="17">
        <v>118472836484</v>
      </c>
      <c r="B83" s="8" t="s">
        <v>11</v>
      </c>
      <c r="C83" s="8">
        <v>1</v>
      </c>
      <c r="D83" s="8">
        <v>1</v>
      </c>
      <c r="E83" s="8">
        <v>1</v>
      </c>
      <c r="F83" s="98">
        <v>1</v>
      </c>
      <c r="G83" s="28">
        <f t="shared" si="47"/>
        <v>100</v>
      </c>
      <c r="H83"/>
      <c r="I83"/>
      <c r="J83"/>
      <c r="K83"/>
      <c r="L83"/>
      <c r="M83"/>
      <c r="N83" s="99"/>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s="17">
        <v>118472836484</v>
      </c>
      <c r="BZ83" s="8" t="s">
        <v>11</v>
      </c>
      <c r="CA83" s="8">
        <v>1</v>
      </c>
      <c r="CB83" s="20">
        <v>1</v>
      </c>
      <c r="CC83" s="22">
        <v>1</v>
      </c>
      <c r="CD83" s="24">
        <v>1</v>
      </c>
      <c r="CE83" s="20">
        <v>1</v>
      </c>
      <c r="CF83" s="24"/>
      <c r="CG83" s="24">
        <v>0</v>
      </c>
      <c r="CH83" s="24">
        <v>0.5</v>
      </c>
      <c r="CI83" s="24">
        <v>1</v>
      </c>
      <c r="CJ83" s="24">
        <v>1</v>
      </c>
      <c r="CK83" s="24">
        <v>1</v>
      </c>
      <c r="CL83" s="24">
        <v>1</v>
      </c>
      <c r="CM83" s="8">
        <v>0.5</v>
      </c>
      <c r="CN83" s="8">
        <v>0</v>
      </c>
      <c r="CO83" s="28">
        <f t="shared" si="48"/>
        <v>76.923076923076934</v>
      </c>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s="17">
        <v>118472836484</v>
      </c>
      <c r="JI83" s="8" t="s">
        <v>11</v>
      </c>
      <c r="JJ83" s="27">
        <v>1</v>
      </c>
      <c r="JK83" s="28">
        <f t="shared" si="49"/>
        <v>100</v>
      </c>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row>
    <row r="84" spans="1:512" x14ac:dyDescent="0.2">
      <c r="A84" s="17">
        <v>118472834978</v>
      </c>
      <c r="B84" s="8" t="s">
        <v>11</v>
      </c>
      <c r="C84" s="8">
        <v>1</v>
      </c>
      <c r="D84" s="8">
        <v>1</v>
      </c>
      <c r="E84" s="8">
        <v>1</v>
      </c>
      <c r="F84" s="98">
        <v>1</v>
      </c>
      <c r="G84" s="28">
        <f t="shared" si="47"/>
        <v>100</v>
      </c>
      <c r="H84"/>
      <c r="I84"/>
      <c r="J84"/>
      <c r="K84"/>
      <c r="L84"/>
      <c r="M84"/>
      <c r="N84" s="99"/>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s="17">
        <v>118472834978</v>
      </c>
      <c r="BZ84" s="8" t="s">
        <v>11</v>
      </c>
      <c r="CA84" s="8">
        <v>1</v>
      </c>
      <c r="CB84" s="20">
        <v>1</v>
      </c>
      <c r="CC84" s="22">
        <v>1</v>
      </c>
      <c r="CD84" s="24">
        <v>1</v>
      </c>
      <c r="CE84" s="20">
        <v>1</v>
      </c>
      <c r="CF84" s="24"/>
      <c r="CG84" s="24">
        <v>0.5</v>
      </c>
      <c r="CH84" s="24">
        <v>0.5</v>
      </c>
      <c r="CI84" s="24">
        <v>0.4</v>
      </c>
      <c r="CJ84" s="24">
        <v>0.5</v>
      </c>
      <c r="CK84" s="24">
        <v>1</v>
      </c>
      <c r="CL84" s="24">
        <v>1</v>
      </c>
      <c r="CM84" s="8">
        <v>1</v>
      </c>
      <c r="CN84" s="8">
        <v>1</v>
      </c>
      <c r="CO84" s="28">
        <f t="shared" si="48"/>
        <v>83.846153846153854</v>
      </c>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s="17">
        <v>118472834978</v>
      </c>
      <c r="JI84" s="8" t="s">
        <v>11</v>
      </c>
      <c r="JJ84" s="27">
        <v>1</v>
      </c>
      <c r="JK84" s="28">
        <f t="shared" si="49"/>
        <v>100</v>
      </c>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row>
    <row r="85" spans="1:512" x14ac:dyDescent="0.2">
      <c r="A85" s="17">
        <v>118472830122</v>
      </c>
      <c r="B85" s="8" t="s">
        <v>11</v>
      </c>
      <c r="C85" s="8">
        <v>1</v>
      </c>
      <c r="D85" s="8">
        <v>1</v>
      </c>
      <c r="E85" s="8">
        <v>1</v>
      </c>
      <c r="F85" s="98">
        <v>1</v>
      </c>
      <c r="G85" s="28">
        <f t="shared" si="47"/>
        <v>100</v>
      </c>
      <c r="H85"/>
      <c r="I85"/>
      <c r="J85"/>
      <c r="K85"/>
      <c r="L85"/>
      <c r="M85"/>
      <c r="N85" s="99"/>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s="17">
        <v>118472830122</v>
      </c>
      <c r="BZ85" s="8" t="s">
        <v>11</v>
      </c>
      <c r="CA85" s="8">
        <v>1</v>
      </c>
      <c r="CB85" s="20">
        <v>1</v>
      </c>
      <c r="CC85" s="22">
        <v>1</v>
      </c>
      <c r="CD85" s="24">
        <v>1</v>
      </c>
      <c r="CE85" s="20">
        <v>1</v>
      </c>
      <c r="CF85" s="24"/>
      <c r="CG85" s="24">
        <v>0.5</v>
      </c>
      <c r="CH85" s="24">
        <v>0.5</v>
      </c>
      <c r="CI85" s="24">
        <v>0.4</v>
      </c>
      <c r="CJ85" s="24">
        <v>0.5</v>
      </c>
      <c r="CK85" s="24">
        <v>1</v>
      </c>
      <c r="CL85" s="24">
        <v>1</v>
      </c>
      <c r="CM85" s="8">
        <v>1</v>
      </c>
      <c r="CN85" s="8">
        <v>1</v>
      </c>
      <c r="CO85" s="28">
        <f t="shared" si="48"/>
        <v>83.846153846153854</v>
      </c>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s="17">
        <v>118472830122</v>
      </c>
      <c r="JI85" s="8" t="s">
        <v>11</v>
      </c>
      <c r="JJ85" s="27">
        <v>1</v>
      </c>
      <c r="JK85" s="28">
        <f t="shared" si="49"/>
        <v>100</v>
      </c>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row>
    <row r="86" spans="1:512" x14ac:dyDescent="0.2">
      <c r="A86" s="17">
        <v>118471862873</v>
      </c>
      <c r="B86" s="8" t="s">
        <v>11</v>
      </c>
      <c r="C86" s="8">
        <v>1</v>
      </c>
      <c r="D86" s="8">
        <v>1</v>
      </c>
      <c r="E86" s="8">
        <v>1</v>
      </c>
      <c r="F86" s="98">
        <v>1</v>
      </c>
      <c r="G86" s="28">
        <f t="shared" si="47"/>
        <v>100</v>
      </c>
      <c r="H86"/>
      <c r="I86"/>
      <c r="J86"/>
      <c r="K86"/>
      <c r="L86"/>
      <c r="M86"/>
      <c r="N86" s="99"/>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s="17">
        <v>118471862873</v>
      </c>
      <c r="BZ86" s="8" t="s">
        <v>11</v>
      </c>
      <c r="CA86" s="8">
        <v>1</v>
      </c>
      <c r="CB86" s="20">
        <v>1</v>
      </c>
      <c r="CC86" s="22">
        <v>1</v>
      </c>
      <c r="CD86" s="24">
        <v>1</v>
      </c>
      <c r="CE86" s="20">
        <v>1</v>
      </c>
      <c r="CF86" s="24">
        <v>1</v>
      </c>
      <c r="CG86" s="24">
        <v>0.5</v>
      </c>
      <c r="CH86" s="24">
        <v>0.5</v>
      </c>
      <c r="CI86" s="24">
        <v>0.8</v>
      </c>
      <c r="CJ86" s="24">
        <v>0.5</v>
      </c>
      <c r="CK86" s="24">
        <v>1</v>
      </c>
      <c r="CL86" s="24">
        <v>1</v>
      </c>
      <c r="CM86" s="8">
        <v>1</v>
      </c>
      <c r="CN86" s="8">
        <v>1</v>
      </c>
      <c r="CO86" s="28">
        <f t="shared" si="48"/>
        <v>87.857142857142861</v>
      </c>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s="17">
        <v>118471862873</v>
      </c>
      <c r="JI86" s="8" t="s">
        <v>11</v>
      </c>
      <c r="JJ86" s="27">
        <v>1</v>
      </c>
      <c r="JK86" s="28">
        <f t="shared" si="49"/>
        <v>100</v>
      </c>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row>
    <row r="87" spans="1:512" x14ac:dyDescent="0.2">
      <c r="A87" s="17">
        <v>118471746345</v>
      </c>
      <c r="B87" s="8" t="s">
        <v>11</v>
      </c>
      <c r="C87" s="8">
        <v>0</v>
      </c>
      <c r="D87" s="8">
        <v>1</v>
      </c>
      <c r="E87" s="8">
        <v>1</v>
      </c>
      <c r="F87" s="98">
        <v>1</v>
      </c>
      <c r="G87" s="28">
        <f t="shared" si="47"/>
        <v>75</v>
      </c>
      <c r="H87"/>
      <c r="I87"/>
      <c r="J87"/>
      <c r="K87"/>
      <c r="L87"/>
      <c r="M87"/>
      <c r="N87" s="99"/>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s="17">
        <v>118471746345</v>
      </c>
      <c r="BZ87" s="8" t="s">
        <v>11</v>
      </c>
      <c r="CA87" s="8">
        <v>1</v>
      </c>
      <c r="CB87" s="20">
        <v>1</v>
      </c>
      <c r="CC87" s="22">
        <v>1</v>
      </c>
      <c r="CD87" s="24">
        <v>1</v>
      </c>
      <c r="CE87" s="20">
        <v>1</v>
      </c>
      <c r="CF87" s="24">
        <v>1</v>
      </c>
      <c r="CG87" s="24">
        <v>1</v>
      </c>
      <c r="CH87" s="24">
        <v>0.5</v>
      </c>
      <c r="CI87" s="24">
        <v>1</v>
      </c>
      <c r="CJ87" s="24">
        <v>1</v>
      </c>
      <c r="CK87" s="24">
        <v>1</v>
      </c>
      <c r="CL87" s="24">
        <v>1</v>
      </c>
      <c r="CM87" s="8">
        <v>1</v>
      </c>
      <c r="CN87" s="8">
        <v>1</v>
      </c>
      <c r="CO87" s="28">
        <f t="shared" si="48"/>
        <v>96.428571428571431</v>
      </c>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s="17">
        <v>118471746345</v>
      </c>
      <c r="JI87" s="8" t="s">
        <v>11</v>
      </c>
      <c r="JJ87" s="27">
        <v>1</v>
      </c>
      <c r="JK87" s="28">
        <f t="shared" si="49"/>
        <v>100</v>
      </c>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row>
    <row r="88" spans="1:512" x14ac:dyDescent="0.2">
      <c r="A88" s="17">
        <v>118470840362</v>
      </c>
      <c r="B88" s="8" t="s">
        <v>11</v>
      </c>
      <c r="C88" s="8">
        <v>0</v>
      </c>
      <c r="D88" s="8">
        <v>1</v>
      </c>
      <c r="E88" s="8">
        <v>1</v>
      </c>
      <c r="F88" s="98">
        <v>1</v>
      </c>
      <c r="G88" s="28">
        <f t="shared" si="47"/>
        <v>75</v>
      </c>
      <c r="H88"/>
      <c r="I88"/>
      <c r="J88"/>
      <c r="K88"/>
      <c r="L88"/>
      <c r="M88"/>
      <c r="N88" s="99"/>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s="17">
        <v>118470840362</v>
      </c>
      <c r="BZ88" s="8" t="s">
        <v>11</v>
      </c>
      <c r="CA88" s="8">
        <v>0</v>
      </c>
      <c r="CB88" s="20">
        <v>1</v>
      </c>
      <c r="CC88" s="22">
        <v>0</v>
      </c>
      <c r="CD88" s="24">
        <v>0.5</v>
      </c>
      <c r="CE88" s="20">
        <v>1</v>
      </c>
      <c r="CF88" s="24">
        <v>1</v>
      </c>
      <c r="CG88" s="24">
        <v>1</v>
      </c>
      <c r="CH88" s="24">
        <v>0</v>
      </c>
      <c r="CI88" s="24">
        <v>0.8</v>
      </c>
      <c r="CJ88" s="24">
        <v>0</v>
      </c>
      <c r="CK88" s="24">
        <v>1</v>
      </c>
      <c r="CL88" s="24">
        <v>0</v>
      </c>
      <c r="CM88" s="8">
        <v>0</v>
      </c>
      <c r="CN88" s="8">
        <v>1</v>
      </c>
      <c r="CO88" s="28">
        <f t="shared" si="48"/>
        <v>52.142857142857146</v>
      </c>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s="17">
        <v>118470840362</v>
      </c>
      <c r="JI88" s="8" t="s">
        <v>11</v>
      </c>
      <c r="JJ88" s="27">
        <v>1</v>
      </c>
      <c r="JK88" s="28">
        <f t="shared" si="49"/>
        <v>100</v>
      </c>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row>
    <row r="89" spans="1:512" x14ac:dyDescent="0.2">
      <c r="A89" s="17">
        <v>118470800072</v>
      </c>
      <c r="B89" s="8" t="s">
        <v>11</v>
      </c>
      <c r="C89" s="8">
        <v>1</v>
      </c>
      <c r="D89" s="8">
        <v>1</v>
      </c>
      <c r="E89" s="8">
        <v>1</v>
      </c>
      <c r="F89" s="98">
        <v>1</v>
      </c>
      <c r="G89" s="28">
        <f t="shared" si="47"/>
        <v>100</v>
      </c>
      <c r="H89"/>
      <c r="I89"/>
      <c r="J89"/>
      <c r="K89"/>
      <c r="L89"/>
      <c r="M89"/>
      <c r="N89" s="9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s="17">
        <v>118470800072</v>
      </c>
      <c r="BZ89" s="8" t="s">
        <v>11</v>
      </c>
      <c r="CA89" s="8">
        <v>1</v>
      </c>
      <c r="CB89" s="20">
        <v>1</v>
      </c>
      <c r="CC89" s="22">
        <v>1</v>
      </c>
      <c r="CD89" s="24">
        <v>1</v>
      </c>
      <c r="CE89" s="20">
        <v>1</v>
      </c>
      <c r="CF89" s="24"/>
      <c r="CG89" s="24">
        <v>0.5</v>
      </c>
      <c r="CH89" s="24">
        <v>0.5</v>
      </c>
      <c r="CI89" s="24">
        <v>0.4</v>
      </c>
      <c r="CJ89" s="24">
        <v>0.5</v>
      </c>
      <c r="CK89" s="24">
        <v>1</v>
      </c>
      <c r="CL89" s="24">
        <v>1</v>
      </c>
      <c r="CM89" s="8">
        <v>1</v>
      </c>
      <c r="CN89" s="8">
        <v>1</v>
      </c>
      <c r="CO89" s="28">
        <f t="shared" si="48"/>
        <v>83.846153846153854</v>
      </c>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s="17">
        <v>118470800072</v>
      </c>
      <c r="JI89" s="8" t="s">
        <v>11</v>
      </c>
      <c r="JJ89" s="27">
        <v>1</v>
      </c>
      <c r="JK89" s="28">
        <f t="shared" si="49"/>
        <v>100</v>
      </c>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row>
    <row r="90" spans="1:512" x14ac:dyDescent="0.2">
      <c r="A90" s="17">
        <v>118470751741</v>
      </c>
      <c r="B90" s="8" t="s">
        <v>11</v>
      </c>
      <c r="C90" s="8">
        <v>0</v>
      </c>
      <c r="D90" s="8">
        <v>1</v>
      </c>
      <c r="E90" s="8">
        <v>1</v>
      </c>
      <c r="F90" s="98">
        <v>1</v>
      </c>
      <c r="G90" s="28">
        <f t="shared" si="47"/>
        <v>75</v>
      </c>
      <c r="H90"/>
      <c r="I90"/>
      <c r="J90"/>
      <c r="K90"/>
      <c r="L90"/>
      <c r="M90"/>
      <c r="N90" s="99"/>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s="17">
        <v>118470751741</v>
      </c>
      <c r="BZ90" s="8" t="s">
        <v>11</v>
      </c>
      <c r="CA90" s="8">
        <v>1</v>
      </c>
      <c r="CB90" s="20">
        <v>1</v>
      </c>
      <c r="CC90" s="22">
        <v>1</v>
      </c>
      <c r="CD90" s="24">
        <v>1</v>
      </c>
      <c r="CE90" s="20">
        <v>1</v>
      </c>
      <c r="CF90" s="24"/>
      <c r="CG90" s="24">
        <v>0.5</v>
      </c>
      <c r="CH90" s="24">
        <v>0.5</v>
      </c>
      <c r="CI90" s="24">
        <v>1</v>
      </c>
      <c r="CJ90" s="24">
        <v>0.5</v>
      </c>
      <c r="CK90" s="24">
        <v>1</v>
      </c>
      <c r="CL90" s="24">
        <v>1</v>
      </c>
      <c r="CM90" s="8">
        <v>0.5</v>
      </c>
      <c r="CN90" s="8">
        <v>1</v>
      </c>
      <c r="CO90" s="28">
        <f t="shared" si="48"/>
        <v>84.615384615384613</v>
      </c>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s="17">
        <v>118470751741</v>
      </c>
      <c r="JI90" s="8" t="s">
        <v>11</v>
      </c>
      <c r="JJ90" s="27">
        <v>1</v>
      </c>
      <c r="JK90" s="28">
        <f t="shared" si="49"/>
        <v>100</v>
      </c>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row>
    <row r="91" spans="1:512" x14ac:dyDescent="0.2">
      <c r="A91" s="17">
        <v>118470705511</v>
      </c>
      <c r="B91" s="8" t="s">
        <v>11</v>
      </c>
      <c r="C91" s="8">
        <v>1</v>
      </c>
      <c r="D91" s="8">
        <v>1</v>
      </c>
      <c r="E91" s="8">
        <v>1</v>
      </c>
      <c r="F91" s="98">
        <v>1</v>
      </c>
      <c r="G91" s="28">
        <f t="shared" si="47"/>
        <v>100</v>
      </c>
      <c r="H91"/>
      <c r="I91"/>
      <c r="J91"/>
      <c r="K91"/>
      <c r="L91"/>
      <c r="M91"/>
      <c r="N91" s="99"/>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s="17">
        <v>118470705511</v>
      </c>
      <c r="BZ91" s="8" t="s">
        <v>11</v>
      </c>
      <c r="CA91" s="8">
        <v>1</v>
      </c>
      <c r="CB91" s="20">
        <v>1</v>
      </c>
      <c r="CC91" s="22">
        <v>1</v>
      </c>
      <c r="CD91" s="24">
        <v>1</v>
      </c>
      <c r="CE91" s="20">
        <v>1</v>
      </c>
      <c r="CF91" s="24"/>
      <c r="CG91" s="24">
        <v>0.5</v>
      </c>
      <c r="CH91" s="24">
        <v>0.5</v>
      </c>
      <c r="CI91" s="24">
        <v>0.8</v>
      </c>
      <c r="CJ91" s="24">
        <v>0.5</v>
      </c>
      <c r="CK91" s="24">
        <v>1</v>
      </c>
      <c r="CL91" s="24">
        <v>1</v>
      </c>
      <c r="CM91" s="8">
        <v>1</v>
      </c>
      <c r="CN91" s="8">
        <v>1</v>
      </c>
      <c r="CO91" s="28">
        <f t="shared" si="48"/>
        <v>86.92307692307692</v>
      </c>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s="17">
        <v>118470705511</v>
      </c>
      <c r="JI91" s="8" t="s">
        <v>11</v>
      </c>
      <c r="JJ91" s="27">
        <v>1</v>
      </c>
      <c r="JK91" s="28">
        <f t="shared" si="49"/>
        <v>100</v>
      </c>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row>
    <row r="92" spans="1:512" x14ac:dyDescent="0.2">
      <c r="A92" s="17">
        <v>118469669481</v>
      </c>
      <c r="B92" s="8" t="s">
        <v>11</v>
      </c>
      <c r="C92" s="8">
        <v>1</v>
      </c>
      <c r="D92" s="8">
        <v>1</v>
      </c>
      <c r="E92" s="8">
        <v>1</v>
      </c>
      <c r="F92" s="98">
        <v>1</v>
      </c>
      <c r="G92" s="28">
        <f t="shared" si="47"/>
        <v>100</v>
      </c>
      <c r="H92"/>
      <c r="I92"/>
      <c r="J92"/>
      <c r="K92"/>
      <c r="L92"/>
      <c r="M92"/>
      <c r="N92" s="99"/>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s="17">
        <v>118469669481</v>
      </c>
      <c r="BZ92" s="8" t="s">
        <v>11</v>
      </c>
      <c r="CA92" s="8">
        <v>1</v>
      </c>
      <c r="CB92" s="20">
        <v>1</v>
      </c>
      <c r="CC92" s="22">
        <v>1</v>
      </c>
      <c r="CD92" s="24">
        <v>1</v>
      </c>
      <c r="CE92" s="20">
        <v>1</v>
      </c>
      <c r="CF92" s="24">
        <v>1</v>
      </c>
      <c r="CG92" s="24">
        <v>0.5</v>
      </c>
      <c r="CH92" s="24">
        <v>0.5</v>
      </c>
      <c r="CI92" s="24">
        <v>1</v>
      </c>
      <c r="CJ92" s="24">
        <v>0.5</v>
      </c>
      <c r="CK92" s="24">
        <v>1</v>
      </c>
      <c r="CL92" s="24">
        <v>1</v>
      </c>
      <c r="CM92" s="8">
        <v>1</v>
      </c>
      <c r="CN92" s="8">
        <v>1</v>
      </c>
      <c r="CO92" s="28">
        <f t="shared" si="48"/>
        <v>89.285714285714292</v>
      </c>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s="17">
        <v>118469669481</v>
      </c>
      <c r="JI92" s="8" t="s">
        <v>11</v>
      </c>
      <c r="JJ92" s="27">
        <v>1</v>
      </c>
      <c r="JK92" s="28">
        <f t="shared" si="49"/>
        <v>100</v>
      </c>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row>
    <row r="93" spans="1:512" x14ac:dyDescent="0.2">
      <c r="A93" s="17">
        <v>118469640127</v>
      </c>
      <c r="B93" s="8" t="s">
        <v>11</v>
      </c>
      <c r="C93" s="8">
        <v>1</v>
      </c>
      <c r="D93" s="8">
        <v>1</v>
      </c>
      <c r="E93" s="8">
        <v>1</v>
      </c>
      <c r="F93" s="98">
        <v>1</v>
      </c>
      <c r="G93" s="28">
        <f t="shared" si="47"/>
        <v>100</v>
      </c>
      <c r="H93"/>
      <c r="I93"/>
      <c r="J93"/>
      <c r="K93"/>
      <c r="L93"/>
      <c r="M93"/>
      <c r="N93" s="99"/>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s="17">
        <v>118469640127</v>
      </c>
      <c r="BZ93" s="8" t="s">
        <v>11</v>
      </c>
      <c r="CA93" s="8">
        <v>1</v>
      </c>
      <c r="CB93" s="20">
        <v>1</v>
      </c>
      <c r="CC93" s="22">
        <v>1</v>
      </c>
      <c r="CD93" s="24">
        <v>1</v>
      </c>
      <c r="CE93" s="20">
        <v>1</v>
      </c>
      <c r="CF93" s="24">
        <v>1</v>
      </c>
      <c r="CG93" s="24">
        <v>1</v>
      </c>
      <c r="CH93" s="24">
        <v>0.5</v>
      </c>
      <c r="CI93" s="24">
        <v>1</v>
      </c>
      <c r="CJ93" s="24">
        <v>0.5</v>
      </c>
      <c r="CK93" s="24">
        <v>1</v>
      </c>
      <c r="CL93" s="24">
        <v>0.5</v>
      </c>
      <c r="CM93" s="8">
        <v>0</v>
      </c>
      <c r="CN93" s="8">
        <v>1</v>
      </c>
      <c r="CO93" s="28">
        <f t="shared" si="48"/>
        <v>82.142857142857139</v>
      </c>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s="17">
        <v>118469640127</v>
      </c>
      <c r="JI93" s="8" t="s">
        <v>11</v>
      </c>
      <c r="JJ93" s="27">
        <v>1</v>
      </c>
      <c r="JK93" s="28">
        <f t="shared" si="49"/>
        <v>100</v>
      </c>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row>
    <row r="94" spans="1:512" x14ac:dyDescent="0.2">
      <c r="A94" s="17">
        <v>118469550003</v>
      </c>
      <c r="B94" s="8" t="s">
        <v>11</v>
      </c>
      <c r="C94" s="8">
        <v>1</v>
      </c>
      <c r="D94" s="8">
        <v>1</v>
      </c>
      <c r="E94" s="8">
        <v>1</v>
      </c>
      <c r="F94" s="98">
        <v>1</v>
      </c>
      <c r="G94" s="28">
        <f t="shared" si="47"/>
        <v>100</v>
      </c>
      <c r="H94"/>
      <c r="I94"/>
      <c r="J94"/>
      <c r="K94"/>
      <c r="L94"/>
      <c r="M94"/>
      <c r="N94" s="99"/>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s="17">
        <v>118469550003</v>
      </c>
      <c r="BZ94" s="8" t="s">
        <v>11</v>
      </c>
      <c r="CA94" s="8">
        <v>1</v>
      </c>
      <c r="CB94" s="20">
        <v>1</v>
      </c>
      <c r="CC94" s="22">
        <v>1</v>
      </c>
      <c r="CD94" s="24">
        <v>1</v>
      </c>
      <c r="CE94" s="20">
        <v>1</v>
      </c>
      <c r="CF94" s="24">
        <v>1</v>
      </c>
      <c r="CG94" s="24">
        <v>1</v>
      </c>
      <c r="CH94" s="24">
        <v>1</v>
      </c>
      <c r="CI94" s="24">
        <v>1</v>
      </c>
      <c r="CJ94" s="24">
        <v>1</v>
      </c>
      <c r="CK94" s="24">
        <v>1</v>
      </c>
      <c r="CL94" s="24">
        <v>1</v>
      </c>
      <c r="CM94" s="8">
        <v>1</v>
      </c>
      <c r="CN94" s="8">
        <v>1</v>
      </c>
      <c r="CO94" s="28">
        <f t="shared" si="48"/>
        <v>100</v>
      </c>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s="17">
        <v>118469550003</v>
      </c>
      <c r="JI94" s="8" t="s">
        <v>11</v>
      </c>
      <c r="JJ94" s="27">
        <v>1</v>
      </c>
      <c r="JK94" s="28">
        <f t="shared" si="49"/>
        <v>100</v>
      </c>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row>
    <row r="95" spans="1:512" x14ac:dyDescent="0.2">
      <c r="A95" s="17">
        <v>118469400517</v>
      </c>
      <c r="B95" s="8" t="s">
        <v>11</v>
      </c>
      <c r="C95" s="8">
        <v>1</v>
      </c>
      <c r="D95" s="8">
        <v>1</v>
      </c>
      <c r="E95" s="8">
        <v>1</v>
      </c>
      <c r="F95" s="98">
        <v>1</v>
      </c>
      <c r="G95" s="28">
        <f t="shared" si="47"/>
        <v>100</v>
      </c>
      <c r="H95"/>
      <c r="I95"/>
      <c r="J95"/>
      <c r="K95"/>
      <c r="L95"/>
      <c r="M95"/>
      <c r="N95" s="99"/>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s="17">
        <v>118469400517</v>
      </c>
      <c r="BZ95" s="8" t="s">
        <v>11</v>
      </c>
      <c r="CA95" s="8">
        <v>1</v>
      </c>
      <c r="CB95" s="20">
        <v>1</v>
      </c>
      <c r="CC95" s="22">
        <v>0</v>
      </c>
      <c r="CD95" s="24">
        <v>1</v>
      </c>
      <c r="CE95" s="20">
        <v>1</v>
      </c>
      <c r="CF95" s="24">
        <v>0.5</v>
      </c>
      <c r="CG95" s="24">
        <v>0.5</v>
      </c>
      <c r="CH95" s="24">
        <v>0.5</v>
      </c>
      <c r="CI95" s="24">
        <v>0.8</v>
      </c>
      <c r="CJ95" s="24">
        <v>0.5</v>
      </c>
      <c r="CK95" s="24">
        <v>1</v>
      </c>
      <c r="CL95" s="24"/>
      <c r="CM95" s="8"/>
      <c r="CN95" s="8"/>
      <c r="CO95" s="28">
        <f t="shared" si="48"/>
        <v>70.909090909090907</v>
      </c>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s="17">
        <v>118469400517</v>
      </c>
      <c r="JI95" s="8" t="s">
        <v>11</v>
      </c>
      <c r="JJ95" s="27">
        <v>1</v>
      </c>
      <c r="JK95" s="28">
        <f t="shared" si="49"/>
        <v>100</v>
      </c>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row>
    <row r="96" spans="1:512" x14ac:dyDescent="0.2">
      <c r="A96" s="17">
        <v>118468779918</v>
      </c>
      <c r="B96" s="8" t="s">
        <v>11</v>
      </c>
      <c r="C96" s="8">
        <v>1</v>
      </c>
      <c r="D96" s="8">
        <v>1</v>
      </c>
      <c r="E96" s="8">
        <v>1</v>
      </c>
      <c r="F96" s="98">
        <v>1</v>
      </c>
      <c r="G96" s="28">
        <f t="shared" si="47"/>
        <v>100</v>
      </c>
      <c r="H96"/>
      <c r="I96"/>
      <c r="J96"/>
      <c r="K96"/>
      <c r="L96"/>
      <c r="M96"/>
      <c r="N96" s="99"/>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s="17">
        <v>118468779918</v>
      </c>
      <c r="BZ96" s="8" t="s">
        <v>11</v>
      </c>
      <c r="CA96" s="8">
        <v>1</v>
      </c>
      <c r="CB96" s="20">
        <v>1</v>
      </c>
      <c r="CC96" s="22">
        <v>1</v>
      </c>
      <c r="CD96" s="24">
        <v>1</v>
      </c>
      <c r="CE96" s="20">
        <v>1</v>
      </c>
      <c r="CF96" s="24">
        <v>0.5</v>
      </c>
      <c r="CG96" s="24">
        <v>0.5</v>
      </c>
      <c r="CH96" s="24">
        <v>0.5</v>
      </c>
      <c r="CI96" s="24">
        <v>1</v>
      </c>
      <c r="CJ96" s="24">
        <v>1</v>
      </c>
      <c r="CK96" s="24">
        <v>1</v>
      </c>
      <c r="CL96" s="24">
        <v>1</v>
      </c>
      <c r="CM96" s="8">
        <v>1</v>
      </c>
      <c r="CN96" s="8">
        <v>1</v>
      </c>
      <c r="CO96" s="28">
        <f t="shared" si="48"/>
        <v>89.285714285714292</v>
      </c>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s="17">
        <v>118468779918</v>
      </c>
      <c r="JI96" s="8" t="s">
        <v>11</v>
      </c>
      <c r="JJ96" s="27">
        <v>1</v>
      </c>
      <c r="JK96" s="28">
        <f t="shared" si="49"/>
        <v>100</v>
      </c>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row>
    <row r="97" spans="1:512" x14ac:dyDescent="0.2">
      <c r="A97" s="17">
        <v>118468618849</v>
      </c>
      <c r="B97" s="8" t="s">
        <v>11</v>
      </c>
      <c r="C97" s="8">
        <v>1</v>
      </c>
      <c r="D97" s="8">
        <v>0</v>
      </c>
      <c r="E97" s="8">
        <v>1</v>
      </c>
      <c r="F97" s="98">
        <v>1</v>
      </c>
      <c r="G97" s="28">
        <f t="shared" si="47"/>
        <v>75</v>
      </c>
      <c r="H97"/>
      <c r="I97"/>
      <c r="J97"/>
      <c r="K97"/>
      <c r="L97"/>
      <c r="M97"/>
      <c r="N97" s="99"/>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s="17">
        <v>118468618849</v>
      </c>
      <c r="BZ97" s="8" t="s">
        <v>11</v>
      </c>
      <c r="CA97" s="8">
        <v>1</v>
      </c>
      <c r="CB97" s="20">
        <v>1</v>
      </c>
      <c r="CC97" s="22">
        <v>1</v>
      </c>
      <c r="CD97" s="24">
        <v>1</v>
      </c>
      <c r="CE97" s="20">
        <v>1</v>
      </c>
      <c r="CF97" s="24">
        <v>0</v>
      </c>
      <c r="CG97" s="24">
        <v>0</v>
      </c>
      <c r="CH97" s="24">
        <v>1</v>
      </c>
      <c r="CI97" s="24">
        <v>1</v>
      </c>
      <c r="CJ97" s="24">
        <v>1</v>
      </c>
      <c r="CK97" s="24">
        <v>1</v>
      </c>
      <c r="CL97" s="24">
        <v>1</v>
      </c>
      <c r="CM97" s="8">
        <v>0.5</v>
      </c>
      <c r="CN97" s="8">
        <v>1</v>
      </c>
      <c r="CO97" s="28">
        <f t="shared" si="48"/>
        <v>82.142857142857139</v>
      </c>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s="17">
        <v>118468618849</v>
      </c>
      <c r="JI97" s="8" t="s">
        <v>11</v>
      </c>
      <c r="JJ97" s="27">
        <v>1</v>
      </c>
      <c r="JK97" s="28">
        <f t="shared" si="49"/>
        <v>100</v>
      </c>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row>
    <row r="98" spans="1:512" x14ac:dyDescent="0.2">
      <c r="A98" s="17">
        <v>118468605656</v>
      </c>
      <c r="B98" s="8" t="s">
        <v>11</v>
      </c>
      <c r="C98" s="8">
        <v>0</v>
      </c>
      <c r="D98" s="8">
        <v>1</v>
      </c>
      <c r="E98" s="8">
        <v>1</v>
      </c>
      <c r="F98" s="98">
        <v>1</v>
      </c>
      <c r="G98" s="28">
        <f t="shared" si="47"/>
        <v>75</v>
      </c>
      <c r="H98"/>
      <c r="I98"/>
      <c r="J98"/>
      <c r="K98"/>
      <c r="L98"/>
      <c r="M98"/>
      <c r="N98" s="99"/>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s="17">
        <v>118468605656</v>
      </c>
      <c r="BZ98" s="8" t="s">
        <v>11</v>
      </c>
      <c r="CA98" s="8">
        <v>1</v>
      </c>
      <c r="CB98" s="20">
        <v>1</v>
      </c>
      <c r="CC98" s="22">
        <v>1</v>
      </c>
      <c r="CD98" s="24">
        <v>1</v>
      </c>
      <c r="CE98" s="20">
        <v>1</v>
      </c>
      <c r="CF98" s="24">
        <v>1</v>
      </c>
      <c r="CG98" s="24">
        <v>0.5</v>
      </c>
      <c r="CH98" s="24">
        <v>0.5</v>
      </c>
      <c r="CI98" s="24">
        <v>1</v>
      </c>
      <c r="CJ98" s="24">
        <v>1</v>
      </c>
      <c r="CK98" s="24">
        <v>1</v>
      </c>
      <c r="CL98" s="24">
        <v>1</v>
      </c>
      <c r="CM98" s="8">
        <v>0.5</v>
      </c>
      <c r="CN98" s="8">
        <v>1</v>
      </c>
      <c r="CO98" s="28">
        <f t="shared" si="48"/>
        <v>89.285714285714292</v>
      </c>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s="17">
        <v>118468605656</v>
      </c>
      <c r="JI98" s="8" t="s">
        <v>11</v>
      </c>
      <c r="JJ98" s="27">
        <v>1</v>
      </c>
      <c r="JK98" s="28">
        <f t="shared" si="49"/>
        <v>100</v>
      </c>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row>
    <row r="99" spans="1:512" x14ac:dyDescent="0.2">
      <c r="A99" s="17">
        <v>118468501677</v>
      </c>
      <c r="B99" s="8" t="s">
        <v>11</v>
      </c>
      <c r="C99" s="8">
        <v>0</v>
      </c>
      <c r="D99" s="8">
        <v>1</v>
      </c>
      <c r="E99" s="8">
        <v>1</v>
      </c>
      <c r="F99" s="98">
        <v>1</v>
      </c>
      <c r="G99" s="28">
        <f t="shared" si="47"/>
        <v>75</v>
      </c>
      <c r="H99"/>
      <c r="I99"/>
      <c r="J99"/>
      <c r="K99"/>
      <c r="L99"/>
      <c r="M99"/>
      <c r="N99" s="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s="17">
        <v>118468501677</v>
      </c>
      <c r="BZ99" s="8" t="s">
        <v>11</v>
      </c>
      <c r="CA99" s="8">
        <v>1</v>
      </c>
      <c r="CB99" s="20">
        <v>1</v>
      </c>
      <c r="CC99" s="22">
        <v>1</v>
      </c>
      <c r="CD99" s="24">
        <v>1</v>
      </c>
      <c r="CE99" s="20">
        <v>1</v>
      </c>
      <c r="CF99" s="24">
        <v>1</v>
      </c>
      <c r="CG99" s="24">
        <v>0.5</v>
      </c>
      <c r="CH99" s="24">
        <v>0.5</v>
      </c>
      <c r="CI99" s="24">
        <v>1</v>
      </c>
      <c r="CJ99" s="24">
        <v>1</v>
      </c>
      <c r="CK99" s="24">
        <v>1</v>
      </c>
      <c r="CL99" s="24"/>
      <c r="CM99" s="8"/>
      <c r="CN99" s="8"/>
      <c r="CO99" s="28">
        <f t="shared" si="48"/>
        <v>90.909090909090907</v>
      </c>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s="17">
        <v>118468501677</v>
      </c>
      <c r="JI99" s="8" t="s">
        <v>11</v>
      </c>
      <c r="JJ99" s="27">
        <v>1</v>
      </c>
      <c r="JK99" s="28">
        <f t="shared" si="49"/>
        <v>100</v>
      </c>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row>
    <row r="100" spans="1:512" x14ac:dyDescent="0.2">
      <c r="A100" s="17">
        <v>118468394299</v>
      </c>
      <c r="B100" s="8" t="s">
        <v>11</v>
      </c>
      <c r="C100" s="8">
        <v>1</v>
      </c>
      <c r="D100" s="8">
        <v>1</v>
      </c>
      <c r="E100" s="8">
        <v>1</v>
      </c>
      <c r="F100" s="98">
        <v>1</v>
      </c>
      <c r="G100" s="28">
        <f t="shared" si="47"/>
        <v>100</v>
      </c>
      <c r="H100"/>
      <c r="I100"/>
      <c r="J100"/>
      <c r="K100"/>
      <c r="L100"/>
      <c r="M100"/>
      <c r="N100" s="99"/>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s="17">
        <v>118468394299</v>
      </c>
      <c r="BZ100" s="8" t="s">
        <v>11</v>
      </c>
      <c r="CA100" s="8">
        <v>1</v>
      </c>
      <c r="CB100" s="20">
        <v>1</v>
      </c>
      <c r="CC100" s="22">
        <v>1</v>
      </c>
      <c r="CD100" s="24">
        <v>1</v>
      </c>
      <c r="CE100" s="20">
        <v>1</v>
      </c>
      <c r="CF100" s="24">
        <v>1</v>
      </c>
      <c r="CG100" s="24">
        <v>0.5</v>
      </c>
      <c r="CH100" s="24">
        <v>0.5</v>
      </c>
      <c r="CI100" s="24">
        <v>1</v>
      </c>
      <c r="CJ100" s="24">
        <v>1</v>
      </c>
      <c r="CK100" s="24">
        <v>1</v>
      </c>
      <c r="CL100" s="24">
        <v>1</v>
      </c>
      <c r="CM100" s="8">
        <v>1</v>
      </c>
      <c r="CN100" s="8">
        <v>1</v>
      </c>
      <c r="CO100" s="28">
        <f t="shared" si="48"/>
        <v>92.857142857142861</v>
      </c>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s="17">
        <v>118468394299</v>
      </c>
      <c r="JI100" s="8" t="s">
        <v>11</v>
      </c>
      <c r="JJ100" s="27">
        <v>1</v>
      </c>
      <c r="JK100" s="28">
        <f t="shared" si="49"/>
        <v>100</v>
      </c>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row>
    <row r="101" spans="1:512" x14ac:dyDescent="0.2">
      <c r="A101" s="17">
        <v>118468363013</v>
      </c>
      <c r="B101" s="8" t="s">
        <v>11</v>
      </c>
      <c r="C101" s="8">
        <v>1</v>
      </c>
      <c r="D101" s="8">
        <v>1</v>
      </c>
      <c r="E101" s="8">
        <v>1</v>
      </c>
      <c r="F101" s="98">
        <v>1</v>
      </c>
      <c r="G101" s="28">
        <f t="shared" si="47"/>
        <v>100</v>
      </c>
      <c r="H101"/>
      <c r="I101"/>
      <c r="J101"/>
      <c r="K101"/>
      <c r="L101"/>
      <c r="M101"/>
      <c r="N101" s="99"/>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s="17">
        <v>118468363013</v>
      </c>
      <c r="BZ101" s="8" t="s">
        <v>11</v>
      </c>
      <c r="CA101" s="8">
        <v>1</v>
      </c>
      <c r="CB101" s="20">
        <v>1</v>
      </c>
      <c r="CC101" s="22">
        <v>1</v>
      </c>
      <c r="CD101" s="24">
        <v>1</v>
      </c>
      <c r="CE101" s="20">
        <v>0.5</v>
      </c>
      <c r="CF101" s="24">
        <v>1</v>
      </c>
      <c r="CG101" s="24">
        <v>0.5</v>
      </c>
      <c r="CH101" s="24">
        <v>0.5</v>
      </c>
      <c r="CI101" s="24">
        <v>0.8</v>
      </c>
      <c r="CJ101" s="24">
        <v>0.5</v>
      </c>
      <c r="CK101" s="24">
        <v>1</v>
      </c>
      <c r="CL101" s="24">
        <v>1</v>
      </c>
      <c r="CM101" s="8">
        <v>1</v>
      </c>
      <c r="CN101" s="8">
        <v>1</v>
      </c>
      <c r="CO101" s="28">
        <f t="shared" si="48"/>
        <v>84.285714285714292</v>
      </c>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s="17">
        <v>118468363013</v>
      </c>
      <c r="JI101" s="8" t="s">
        <v>11</v>
      </c>
      <c r="JJ101" s="27">
        <v>1</v>
      </c>
      <c r="JK101" s="28">
        <f t="shared" si="49"/>
        <v>100</v>
      </c>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row>
    <row r="102" spans="1:512" x14ac:dyDescent="0.2">
      <c r="A102" s="17">
        <v>118466928375</v>
      </c>
      <c r="B102" s="8" t="s">
        <v>11</v>
      </c>
      <c r="C102" s="8">
        <v>1</v>
      </c>
      <c r="D102" s="8">
        <v>1</v>
      </c>
      <c r="E102" s="8">
        <v>1</v>
      </c>
      <c r="F102" s="98">
        <v>1</v>
      </c>
      <c r="G102" s="28">
        <f t="shared" si="47"/>
        <v>100</v>
      </c>
      <c r="H102"/>
      <c r="I102"/>
      <c r="J102"/>
      <c r="K102"/>
      <c r="L102"/>
      <c r="M102"/>
      <c r="N102" s="99"/>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s="17">
        <v>118466928375</v>
      </c>
      <c r="BZ102" s="8" t="s">
        <v>11</v>
      </c>
      <c r="CA102" s="8">
        <v>1</v>
      </c>
      <c r="CB102" s="20">
        <v>1</v>
      </c>
      <c r="CC102" s="22">
        <v>1</v>
      </c>
      <c r="CD102" s="24">
        <v>1</v>
      </c>
      <c r="CE102" s="20">
        <v>0.5</v>
      </c>
      <c r="CF102" s="24"/>
      <c r="CG102" s="24">
        <v>0.5</v>
      </c>
      <c r="CH102" s="24">
        <v>1</v>
      </c>
      <c r="CI102" s="24">
        <v>1</v>
      </c>
      <c r="CJ102" s="24">
        <v>1</v>
      </c>
      <c r="CK102" s="24">
        <v>1</v>
      </c>
      <c r="CL102" s="24">
        <v>1</v>
      </c>
      <c r="CM102" s="8">
        <v>1</v>
      </c>
      <c r="CN102" s="8">
        <v>1</v>
      </c>
      <c r="CO102" s="28">
        <f t="shared" si="48"/>
        <v>92.307692307692307</v>
      </c>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s="17">
        <v>118466928375</v>
      </c>
      <c r="JI102" s="8" t="s">
        <v>11</v>
      </c>
      <c r="JJ102" s="27">
        <v>1</v>
      </c>
      <c r="JK102" s="28">
        <f t="shared" si="49"/>
        <v>100</v>
      </c>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row>
    <row r="103" spans="1:512" x14ac:dyDescent="0.2">
      <c r="A103" s="17">
        <v>118456492162</v>
      </c>
      <c r="B103" s="8" t="s">
        <v>12</v>
      </c>
      <c r="C103" s="8">
        <v>1</v>
      </c>
      <c r="D103" s="8">
        <v>1</v>
      </c>
      <c r="E103" s="8">
        <v>0</v>
      </c>
      <c r="F103" s="98">
        <v>1</v>
      </c>
      <c r="G103" s="28">
        <f t="shared" si="47"/>
        <v>75</v>
      </c>
      <c r="H103"/>
      <c r="I103"/>
      <c r="J103"/>
      <c r="K103"/>
      <c r="L103"/>
      <c r="M103"/>
      <c r="N103" s="99"/>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s="17">
        <v>118456492162</v>
      </c>
      <c r="BZ103" s="8" t="s">
        <v>12</v>
      </c>
      <c r="CA103" s="8">
        <v>0</v>
      </c>
      <c r="CB103" s="20">
        <v>1</v>
      </c>
      <c r="CC103" s="22">
        <v>1</v>
      </c>
      <c r="CD103" s="24">
        <v>0</v>
      </c>
      <c r="CE103" s="20">
        <v>0</v>
      </c>
      <c r="CF103" s="24">
        <v>0.5</v>
      </c>
      <c r="CG103" s="24">
        <v>0</v>
      </c>
      <c r="CH103" s="24">
        <v>0.5</v>
      </c>
      <c r="CI103" s="24">
        <v>0.2</v>
      </c>
      <c r="CJ103" s="24">
        <v>0</v>
      </c>
      <c r="CK103" s="24">
        <v>0</v>
      </c>
      <c r="CL103" s="24">
        <v>0.5</v>
      </c>
      <c r="CM103" s="8">
        <v>0.5</v>
      </c>
      <c r="CN103" s="8">
        <v>0.5</v>
      </c>
      <c r="CO103" s="28">
        <f t="shared" si="48"/>
        <v>33.571428571428577</v>
      </c>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s="17">
        <v>118456492162</v>
      </c>
      <c r="JI103" s="8" t="s">
        <v>12</v>
      </c>
      <c r="JJ103" s="27"/>
      <c r="JK103" s="28"/>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row>
    <row r="104" spans="1:512" x14ac:dyDescent="0.2">
      <c r="A104" s="17">
        <v>118486903775</v>
      </c>
      <c r="B104" s="8" t="s">
        <v>267</v>
      </c>
      <c r="C104" s="8">
        <v>0</v>
      </c>
      <c r="D104" s="8">
        <v>1</v>
      </c>
      <c r="E104" s="8">
        <v>1</v>
      </c>
      <c r="F104" s="98">
        <v>1</v>
      </c>
      <c r="G104" s="28">
        <f t="shared" si="47"/>
        <v>75</v>
      </c>
      <c r="H104"/>
      <c r="I104"/>
      <c r="J104"/>
      <c r="K104"/>
      <c r="L104"/>
      <c r="M104"/>
      <c r="N104" s="99"/>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s="17">
        <v>118486903775</v>
      </c>
      <c r="BZ104" s="8" t="s">
        <v>267</v>
      </c>
      <c r="CA104" s="8">
        <v>1</v>
      </c>
      <c r="CB104" s="20">
        <v>1</v>
      </c>
      <c r="CC104" s="22">
        <v>1</v>
      </c>
      <c r="CD104" s="24">
        <v>1</v>
      </c>
      <c r="CE104" s="20">
        <v>1</v>
      </c>
      <c r="CF104" s="24">
        <v>0.5</v>
      </c>
      <c r="CG104" s="24">
        <v>0.5</v>
      </c>
      <c r="CH104" s="24">
        <v>0.5</v>
      </c>
      <c r="CI104" s="24">
        <v>0.8</v>
      </c>
      <c r="CJ104" s="24">
        <v>0.5</v>
      </c>
      <c r="CK104" s="24">
        <v>1</v>
      </c>
      <c r="CL104" s="24">
        <v>1</v>
      </c>
      <c r="CM104" s="8">
        <v>1</v>
      </c>
      <c r="CN104" s="8">
        <v>1</v>
      </c>
      <c r="CO104" s="28">
        <f t="shared" si="48"/>
        <v>84.285714285714292</v>
      </c>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s="17">
        <v>118486903775</v>
      </c>
      <c r="JI104" s="8" t="s">
        <v>267</v>
      </c>
      <c r="JJ104" s="27">
        <v>1</v>
      </c>
      <c r="JK104" s="28">
        <f t="shared" si="49"/>
        <v>100</v>
      </c>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row>
    <row r="105" spans="1:512" x14ac:dyDescent="0.2">
      <c r="A105" s="17">
        <v>118472710343</v>
      </c>
      <c r="B105" s="8" t="s">
        <v>267</v>
      </c>
      <c r="C105" s="8">
        <v>1</v>
      </c>
      <c r="D105" s="8">
        <v>1</v>
      </c>
      <c r="E105" s="8">
        <v>1</v>
      </c>
      <c r="F105" s="98">
        <v>1</v>
      </c>
      <c r="G105" s="28">
        <f t="shared" si="47"/>
        <v>100</v>
      </c>
      <c r="H105"/>
      <c r="I105"/>
      <c r="J105"/>
      <c r="K105"/>
      <c r="L105"/>
      <c r="M105"/>
      <c r="N105" s="99"/>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s="17">
        <v>118472710343</v>
      </c>
      <c r="BZ105" s="8" t="s">
        <v>267</v>
      </c>
      <c r="CA105" s="8">
        <v>1</v>
      </c>
      <c r="CB105" s="20">
        <v>1</v>
      </c>
      <c r="CC105" s="22">
        <v>1</v>
      </c>
      <c r="CD105" s="24">
        <v>1</v>
      </c>
      <c r="CE105" s="20">
        <v>0.5</v>
      </c>
      <c r="CF105" s="24">
        <v>1</v>
      </c>
      <c r="CG105" s="24">
        <v>0.5</v>
      </c>
      <c r="CH105" s="24">
        <v>0.5</v>
      </c>
      <c r="CI105" s="24">
        <v>1</v>
      </c>
      <c r="CJ105" s="24">
        <v>1</v>
      </c>
      <c r="CK105" s="24">
        <v>1</v>
      </c>
      <c r="CL105" s="24"/>
      <c r="CM105" s="8"/>
      <c r="CN105" s="8"/>
      <c r="CO105" s="28">
        <f t="shared" si="48"/>
        <v>86.36363636363636</v>
      </c>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s="17">
        <v>118472710343</v>
      </c>
      <c r="JI105" s="8" t="s">
        <v>267</v>
      </c>
      <c r="JJ105" s="27">
        <v>1</v>
      </c>
      <c r="JK105" s="28">
        <f t="shared" si="49"/>
        <v>100</v>
      </c>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row>
    <row r="106" spans="1:512" x14ac:dyDescent="0.2">
      <c r="A106" s="17">
        <v>118468514116</v>
      </c>
      <c r="B106" s="8" t="s">
        <v>267</v>
      </c>
      <c r="C106" s="8">
        <v>0</v>
      </c>
      <c r="D106" s="8">
        <v>1</v>
      </c>
      <c r="E106" s="8">
        <v>1</v>
      </c>
      <c r="F106" s="98">
        <v>0</v>
      </c>
      <c r="G106" s="28">
        <f t="shared" si="47"/>
        <v>50</v>
      </c>
      <c r="H106"/>
      <c r="I106"/>
      <c r="J106"/>
      <c r="K106"/>
      <c r="L106"/>
      <c r="M106"/>
      <c r="N106" s="99"/>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s="17">
        <v>118468514116</v>
      </c>
      <c r="BZ106" s="8" t="s">
        <v>267</v>
      </c>
      <c r="CA106" s="8">
        <v>1</v>
      </c>
      <c r="CB106" s="20">
        <v>1</v>
      </c>
      <c r="CC106" s="22">
        <v>1</v>
      </c>
      <c r="CD106" s="24">
        <v>0.5</v>
      </c>
      <c r="CE106" s="20">
        <v>1</v>
      </c>
      <c r="CF106" s="24"/>
      <c r="CG106" s="24">
        <v>0.5</v>
      </c>
      <c r="CH106" s="24">
        <v>0.5</v>
      </c>
      <c r="CI106" s="24">
        <v>0.8</v>
      </c>
      <c r="CJ106" s="24">
        <v>0.5</v>
      </c>
      <c r="CK106" s="24">
        <v>1</v>
      </c>
      <c r="CL106" s="24">
        <v>0.5</v>
      </c>
      <c r="CM106" s="8">
        <v>0.5</v>
      </c>
      <c r="CN106" s="8">
        <v>1</v>
      </c>
      <c r="CO106" s="28">
        <f t="shared" si="48"/>
        <v>75.384615384615401</v>
      </c>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s="17">
        <v>118468514116</v>
      </c>
      <c r="JI106" s="8" t="s">
        <v>267</v>
      </c>
      <c r="JJ106" s="27">
        <v>1</v>
      </c>
      <c r="JK106" s="28">
        <f t="shared" si="49"/>
        <v>100</v>
      </c>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row>
    <row r="107" spans="1:512" x14ac:dyDescent="0.2">
      <c r="A107" s="17">
        <v>118446756825</v>
      </c>
      <c r="B107" s="8" t="s">
        <v>267</v>
      </c>
      <c r="C107" s="8">
        <v>1</v>
      </c>
      <c r="D107" s="8">
        <v>0</v>
      </c>
      <c r="E107" s="8">
        <v>1</v>
      </c>
      <c r="F107" s="98">
        <v>1</v>
      </c>
      <c r="G107" s="28">
        <f t="shared" si="47"/>
        <v>75</v>
      </c>
      <c r="H107"/>
      <c r="I107"/>
      <c r="J107"/>
      <c r="K107"/>
      <c r="L107"/>
      <c r="M107"/>
      <c r="N107" s="99"/>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s="17">
        <v>118446756825</v>
      </c>
      <c r="BZ107" s="8" t="s">
        <v>267</v>
      </c>
      <c r="CA107" s="8">
        <v>0.5</v>
      </c>
      <c r="CB107" s="20">
        <v>1</v>
      </c>
      <c r="CC107" s="22">
        <v>0</v>
      </c>
      <c r="CD107" s="24">
        <v>0.5</v>
      </c>
      <c r="CE107" s="20">
        <v>1</v>
      </c>
      <c r="CF107" s="24"/>
      <c r="CG107" s="24">
        <v>0</v>
      </c>
      <c r="CH107" s="24">
        <v>0.5</v>
      </c>
      <c r="CI107" s="24">
        <v>0</v>
      </c>
      <c r="CJ107" s="24">
        <v>0</v>
      </c>
      <c r="CK107" s="24">
        <v>1</v>
      </c>
      <c r="CL107" s="24">
        <v>0.5</v>
      </c>
      <c r="CM107" s="8">
        <v>0.5</v>
      </c>
      <c r="CN107" s="8">
        <v>1</v>
      </c>
      <c r="CO107" s="28">
        <f t="shared" si="48"/>
        <v>50</v>
      </c>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s="17">
        <v>118446756825</v>
      </c>
      <c r="JI107" s="8" t="s">
        <v>267</v>
      </c>
      <c r="JJ107" s="27"/>
      <c r="JK107" s="28"/>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row>
    <row r="108" spans="1:512" x14ac:dyDescent="0.2">
      <c r="A108" s="17">
        <v>118446611190</v>
      </c>
      <c r="B108" s="8" t="s">
        <v>267</v>
      </c>
      <c r="C108" s="8">
        <v>0</v>
      </c>
      <c r="D108" s="8">
        <v>1</v>
      </c>
      <c r="E108" s="8">
        <v>1</v>
      </c>
      <c r="F108" s="98">
        <v>1</v>
      </c>
      <c r="G108" s="28">
        <f t="shared" si="47"/>
        <v>75</v>
      </c>
      <c r="H108"/>
      <c r="I108"/>
      <c r="J108"/>
      <c r="K108"/>
      <c r="L108"/>
      <c r="M108"/>
      <c r="N108" s="99"/>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s="17">
        <v>118446611190</v>
      </c>
      <c r="BZ108" s="8" t="s">
        <v>267</v>
      </c>
      <c r="CA108" s="8">
        <v>0.5</v>
      </c>
      <c r="CB108" s="20">
        <v>1</v>
      </c>
      <c r="CC108" s="22">
        <v>0</v>
      </c>
      <c r="CD108" s="24">
        <v>0.5</v>
      </c>
      <c r="CE108" s="20">
        <v>1</v>
      </c>
      <c r="CF108" s="24">
        <v>0.5</v>
      </c>
      <c r="CG108" s="24">
        <v>0</v>
      </c>
      <c r="CH108" s="24">
        <v>0</v>
      </c>
      <c r="CI108" s="24">
        <v>0.4</v>
      </c>
      <c r="CJ108" s="24">
        <v>0</v>
      </c>
      <c r="CK108" s="24">
        <v>0</v>
      </c>
      <c r="CL108" s="24">
        <v>0.5</v>
      </c>
      <c r="CM108" s="8">
        <v>0.5</v>
      </c>
      <c r="CN108" s="8">
        <v>1</v>
      </c>
      <c r="CO108" s="28">
        <f t="shared" si="48"/>
        <v>42.142857142857146</v>
      </c>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s="17">
        <v>118446611190</v>
      </c>
      <c r="JI108" s="8" t="s">
        <v>267</v>
      </c>
      <c r="JJ108" s="27">
        <v>1</v>
      </c>
      <c r="JK108" s="28">
        <f t="shared" si="49"/>
        <v>100</v>
      </c>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row>
    <row r="109" spans="1:512" x14ac:dyDescent="0.2">
      <c r="A109" s="17">
        <v>118502217366</v>
      </c>
      <c r="B109" s="8" t="s">
        <v>14</v>
      </c>
      <c r="C109" s="8">
        <v>1</v>
      </c>
      <c r="D109" s="8">
        <v>1</v>
      </c>
      <c r="E109" s="8">
        <v>0</v>
      </c>
      <c r="F109" s="98">
        <v>1</v>
      </c>
      <c r="G109" s="28">
        <f t="shared" si="47"/>
        <v>75</v>
      </c>
      <c r="H109"/>
      <c r="I109"/>
      <c r="J109"/>
      <c r="K109"/>
      <c r="L109"/>
      <c r="M109"/>
      <c r="N109" s="9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s="17">
        <v>118502217366</v>
      </c>
      <c r="BZ109" s="8" t="s">
        <v>14</v>
      </c>
      <c r="CA109" s="8">
        <v>0.5</v>
      </c>
      <c r="CB109" s="20">
        <v>1</v>
      </c>
      <c r="CC109" s="22">
        <v>1</v>
      </c>
      <c r="CD109" s="24">
        <v>0</v>
      </c>
      <c r="CE109" s="20">
        <v>1</v>
      </c>
      <c r="CF109" s="24"/>
      <c r="CG109" s="24">
        <v>0.5</v>
      </c>
      <c r="CH109" s="24">
        <v>0</v>
      </c>
      <c r="CI109" s="24">
        <v>0</v>
      </c>
      <c r="CJ109" s="24">
        <v>0</v>
      </c>
      <c r="CK109" s="24">
        <v>0</v>
      </c>
      <c r="CL109" s="24">
        <v>0</v>
      </c>
      <c r="CM109" s="8">
        <v>0.5</v>
      </c>
      <c r="CN109" s="8">
        <v>1</v>
      </c>
      <c r="CO109" s="28">
        <f t="shared" si="48"/>
        <v>42.307692307692307</v>
      </c>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s="17">
        <v>118502217366</v>
      </c>
      <c r="JI109" s="8" t="s">
        <v>14</v>
      </c>
      <c r="JJ109" s="27"/>
      <c r="JK109" s="28"/>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row>
    <row r="110" spans="1:512" x14ac:dyDescent="0.2">
      <c r="A110" s="17">
        <v>118501208138</v>
      </c>
      <c r="B110" s="8" t="s">
        <v>14</v>
      </c>
      <c r="C110" s="8">
        <v>1</v>
      </c>
      <c r="D110" s="8">
        <v>1</v>
      </c>
      <c r="E110" s="8">
        <v>1</v>
      </c>
      <c r="F110" s="98">
        <v>1</v>
      </c>
      <c r="G110" s="28">
        <f t="shared" si="47"/>
        <v>100</v>
      </c>
      <c r="H110"/>
      <c r="I110"/>
      <c r="J110"/>
      <c r="K110"/>
      <c r="L110"/>
      <c r="M110"/>
      <c r="N110" s="99"/>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s="17">
        <v>118501208138</v>
      </c>
      <c r="BZ110" s="8" t="s">
        <v>14</v>
      </c>
      <c r="CA110" s="8">
        <v>1</v>
      </c>
      <c r="CB110" s="20">
        <v>1</v>
      </c>
      <c r="CC110" s="22">
        <v>1</v>
      </c>
      <c r="CD110" s="24">
        <v>1</v>
      </c>
      <c r="CE110" s="20">
        <v>1</v>
      </c>
      <c r="CF110" s="24"/>
      <c r="CG110" s="24">
        <v>0.5</v>
      </c>
      <c r="CH110" s="24">
        <v>0.5</v>
      </c>
      <c r="CI110" s="24">
        <v>1</v>
      </c>
      <c r="CJ110" s="24">
        <v>0.5</v>
      </c>
      <c r="CK110" s="24">
        <v>1</v>
      </c>
      <c r="CL110" s="24">
        <v>1</v>
      </c>
      <c r="CM110" s="8">
        <v>1</v>
      </c>
      <c r="CN110" s="8">
        <v>1</v>
      </c>
      <c r="CO110" s="28">
        <f t="shared" si="48"/>
        <v>88.461538461538453</v>
      </c>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s="17">
        <v>118501208138</v>
      </c>
      <c r="JI110" s="8" t="s">
        <v>14</v>
      </c>
      <c r="JJ110" s="27">
        <v>1</v>
      </c>
      <c r="JK110" s="28">
        <f t="shared" si="49"/>
        <v>100</v>
      </c>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row>
    <row r="111" spans="1:512" x14ac:dyDescent="0.2">
      <c r="A111" s="17">
        <v>118485044489</v>
      </c>
      <c r="B111" s="8" t="s">
        <v>14</v>
      </c>
      <c r="C111" s="8">
        <v>0</v>
      </c>
      <c r="D111" s="8">
        <v>1</v>
      </c>
      <c r="E111" s="8">
        <v>1</v>
      </c>
      <c r="F111" s="98">
        <v>1</v>
      </c>
      <c r="G111" s="28">
        <f t="shared" si="47"/>
        <v>75</v>
      </c>
      <c r="H111"/>
      <c r="I111"/>
      <c r="J111"/>
      <c r="K111"/>
      <c r="L111"/>
      <c r="M111"/>
      <c r="N111" s="99"/>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s="17">
        <v>118485044489</v>
      </c>
      <c r="BZ111" s="8" t="s">
        <v>14</v>
      </c>
      <c r="CA111" s="8">
        <v>0.5</v>
      </c>
      <c r="CB111" s="20">
        <v>1</v>
      </c>
      <c r="CC111" s="22">
        <v>0</v>
      </c>
      <c r="CD111" s="24">
        <v>0.5</v>
      </c>
      <c r="CE111" s="20">
        <v>0.5</v>
      </c>
      <c r="CF111" s="24">
        <v>0.5</v>
      </c>
      <c r="CG111" s="24">
        <v>0.5</v>
      </c>
      <c r="CH111" s="24">
        <v>0.5</v>
      </c>
      <c r="CI111" s="24">
        <v>0.4</v>
      </c>
      <c r="CJ111" s="24">
        <v>0.5</v>
      </c>
      <c r="CK111" s="24">
        <v>1</v>
      </c>
      <c r="CL111" s="24">
        <v>1</v>
      </c>
      <c r="CM111" s="8">
        <v>1</v>
      </c>
      <c r="CN111" s="8">
        <v>1</v>
      </c>
      <c r="CO111" s="28">
        <f t="shared" si="48"/>
        <v>63.571428571428577</v>
      </c>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s="17">
        <v>118485044489</v>
      </c>
      <c r="JI111" s="8" t="s">
        <v>14</v>
      </c>
      <c r="JJ111" s="27">
        <v>1</v>
      </c>
      <c r="JK111" s="28">
        <f t="shared" si="49"/>
        <v>100</v>
      </c>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row>
    <row r="112" spans="1:512" x14ac:dyDescent="0.2">
      <c r="A112" s="17">
        <v>118474716154</v>
      </c>
      <c r="B112" s="8" t="s">
        <v>14</v>
      </c>
      <c r="C112" s="8">
        <v>1</v>
      </c>
      <c r="D112" s="8">
        <v>0</v>
      </c>
      <c r="E112" s="8">
        <v>1</v>
      </c>
      <c r="F112" s="98">
        <v>1</v>
      </c>
      <c r="G112" s="28">
        <f t="shared" si="47"/>
        <v>75</v>
      </c>
      <c r="H112"/>
      <c r="I112"/>
      <c r="J112"/>
      <c r="K112"/>
      <c r="L112"/>
      <c r="M112"/>
      <c r="N112" s="99"/>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s="17">
        <v>118474716154</v>
      </c>
      <c r="BZ112" s="8" t="s">
        <v>14</v>
      </c>
      <c r="CA112" s="8">
        <v>1</v>
      </c>
      <c r="CB112" s="20">
        <v>1</v>
      </c>
      <c r="CC112" s="22">
        <v>1</v>
      </c>
      <c r="CD112" s="24">
        <v>1</v>
      </c>
      <c r="CE112" s="20">
        <v>1</v>
      </c>
      <c r="CF112" s="24">
        <v>1</v>
      </c>
      <c r="CG112" s="24">
        <v>1</v>
      </c>
      <c r="CH112" s="24">
        <v>0</v>
      </c>
      <c r="CI112" s="24">
        <v>0.8</v>
      </c>
      <c r="CJ112" s="24">
        <v>0.5</v>
      </c>
      <c r="CK112" s="24">
        <v>1</v>
      </c>
      <c r="CL112" s="24">
        <v>0.5</v>
      </c>
      <c r="CM112" s="8">
        <v>0.5</v>
      </c>
      <c r="CN112" s="8">
        <v>1</v>
      </c>
      <c r="CO112" s="28">
        <f t="shared" si="48"/>
        <v>80.714285714285722</v>
      </c>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s="17">
        <v>118474716154</v>
      </c>
      <c r="JI112" s="8" t="s">
        <v>14</v>
      </c>
      <c r="JJ112" s="27">
        <v>1</v>
      </c>
      <c r="JK112" s="28">
        <f t="shared" si="49"/>
        <v>100</v>
      </c>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row>
    <row r="113" spans="1:512" x14ac:dyDescent="0.2">
      <c r="A113" s="17">
        <v>118464002835</v>
      </c>
      <c r="B113" s="8" t="s">
        <v>14</v>
      </c>
      <c r="C113" s="8">
        <v>1</v>
      </c>
      <c r="D113" s="8">
        <v>1</v>
      </c>
      <c r="E113" s="8">
        <v>1</v>
      </c>
      <c r="F113" s="98">
        <v>1</v>
      </c>
      <c r="G113" s="28">
        <f t="shared" si="47"/>
        <v>100</v>
      </c>
      <c r="H113"/>
      <c r="I113"/>
      <c r="J113"/>
      <c r="K113"/>
      <c r="L113"/>
      <c r="M113"/>
      <c r="N113" s="99"/>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s="17">
        <v>118464002835</v>
      </c>
      <c r="BZ113" s="8" t="s">
        <v>14</v>
      </c>
      <c r="CA113" s="8">
        <v>1</v>
      </c>
      <c r="CB113" s="20">
        <v>1</v>
      </c>
      <c r="CC113" s="22">
        <v>1</v>
      </c>
      <c r="CD113" s="24">
        <v>1</v>
      </c>
      <c r="CE113" s="20">
        <v>1</v>
      </c>
      <c r="CF113" s="24">
        <v>1</v>
      </c>
      <c r="CG113" s="24">
        <v>0.5</v>
      </c>
      <c r="CH113" s="24">
        <v>0.5</v>
      </c>
      <c r="CI113" s="24">
        <v>1</v>
      </c>
      <c r="CJ113" s="24">
        <v>0.5</v>
      </c>
      <c r="CK113" s="24">
        <v>1</v>
      </c>
      <c r="CL113" s="24">
        <v>1</v>
      </c>
      <c r="CM113" s="8">
        <v>1</v>
      </c>
      <c r="CN113" s="8">
        <v>1</v>
      </c>
      <c r="CO113" s="28">
        <f t="shared" si="48"/>
        <v>89.285714285714292</v>
      </c>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s="17">
        <v>118464002835</v>
      </c>
      <c r="JI113" s="8" t="s">
        <v>14</v>
      </c>
      <c r="JJ113" s="27">
        <v>1</v>
      </c>
      <c r="JK113" s="28">
        <f t="shared" si="49"/>
        <v>100</v>
      </c>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row>
    <row r="114" spans="1:512" x14ac:dyDescent="0.2">
      <c r="A114" s="17">
        <v>118459047898</v>
      </c>
      <c r="B114" s="8" t="s">
        <v>14</v>
      </c>
      <c r="C114" s="8">
        <v>0</v>
      </c>
      <c r="D114" s="8">
        <v>1</v>
      </c>
      <c r="E114" s="8">
        <v>1</v>
      </c>
      <c r="F114" s="98">
        <v>1</v>
      </c>
      <c r="G114" s="28">
        <f t="shared" si="47"/>
        <v>75</v>
      </c>
      <c r="H114"/>
      <c r="I114"/>
      <c r="J114"/>
      <c r="K114"/>
      <c r="L114"/>
      <c r="M114"/>
      <c r="N114" s="99"/>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s="17">
        <v>118459047898</v>
      </c>
      <c r="BZ114" s="8" t="s">
        <v>14</v>
      </c>
      <c r="CA114" s="8">
        <v>1</v>
      </c>
      <c r="CB114" s="20">
        <v>1</v>
      </c>
      <c r="CC114" s="22">
        <v>0</v>
      </c>
      <c r="CD114" s="24">
        <v>1</v>
      </c>
      <c r="CE114" s="20">
        <v>1</v>
      </c>
      <c r="CF114" s="24">
        <v>1</v>
      </c>
      <c r="CG114" s="24">
        <v>0.5</v>
      </c>
      <c r="CH114" s="24">
        <v>0.5</v>
      </c>
      <c r="CI114" s="24">
        <v>0.8</v>
      </c>
      <c r="CJ114" s="24">
        <v>0</v>
      </c>
      <c r="CK114" s="24">
        <v>1</v>
      </c>
      <c r="CL114" s="24">
        <v>0.5</v>
      </c>
      <c r="CM114" s="8">
        <v>0.5</v>
      </c>
      <c r="CN114" s="8">
        <v>1</v>
      </c>
      <c r="CO114" s="28">
        <f t="shared" si="48"/>
        <v>70</v>
      </c>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s="17">
        <v>118459047898</v>
      </c>
      <c r="JI114" s="8" t="s">
        <v>14</v>
      </c>
      <c r="JJ114" s="27">
        <v>1</v>
      </c>
      <c r="JK114" s="28">
        <f t="shared" si="49"/>
        <v>100</v>
      </c>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row>
    <row r="115" spans="1:512" x14ac:dyDescent="0.2">
      <c r="A115" s="17">
        <v>118449435338</v>
      </c>
      <c r="B115" s="8" t="s">
        <v>14</v>
      </c>
      <c r="C115" s="8">
        <v>1</v>
      </c>
      <c r="D115" s="8">
        <v>1</v>
      </c>
      <c r="E115" s="8">
        <v>1</v>
      </c>
      <c r="F115" s="98">
        <v>1</v>
      </c>
      <c r="G115" s="28">
        <f t="shared" si="47"/>
        <v>100</v>
      </c>
      <c r="H115"/>
      <c r="I115"/>
      <c r="J115"/>
      <c r="K115"/>
      <c r="L115"/>
      <c r="M115"/>
      <c r="N115" s="99"/>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s="17">
        <v>118449435338</v>
      </c>
      <c r="BZ115" s="8" t="s">
        <v>14</v>
      </c>
      <c r="CA115" s="8">
        <v>1</v>
      </c>
      <c r="CB115" s="20">
        <v>1</v>
      </c>
      <c r="CC115" s="22">
        <v>1</v>
      </c>
      <c r="CD115" s="24">
        <v>1</v>
      </c>
      <c r="CE115" s="20">
        <v>1</v>
      </c>
      <c r="CF115" s="24"/>
      <c r="CG115" s="24">
        <v>0.5</v>
      </c>
      <c r="CH115" s="24">
        <v>0.5</v>
      </c>
      <c r="CI115" s="24">
        <v>1</v>
      </c>
      <c r="CJ115" s="24">
        <v>0.5</v>
      </c>
      <c r="CK115" s="24">
        <v>1</v>
      </c>
      <c r="CL115" s="24">
        <v>1</v>
      </c>
      <c r="CM115" s="8">
        <v>1</v>
      </c>
      <c r="CN115" s="8">
        <v>1</v>
      </c>
      <c r="CO115" s="28">
        <f t="shared" si="48"/>
        <v>88.461538461538453</v>
      </c>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s="17">
        <v>118449435338</v>
      </c>
      <c r="JI115" s="8" t="s">
        <v>14</v>
      </c>
      <c r="JJ115" s="27">
        <v>1</v>
      </c>
      <c r="JK115" s="28">
        <f t="shared" si="49"/>
        <v>100</v>
      </c>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row>
    <row r="116" spans="1:512" x14ac:dyDescent="0.2">
      <c r="A116" s="17">
        <v>118446827764</v>
      </c>
      <c r="B116" s="8" t="s">
        <v>14</v>
      </c>
      <c r="C116" s="8">
        <v>1</v>
      </c>
      <c r="D116" s="8">
        <v>1</v>
      </c>
      <c r="E116" s="8">
        <v>1</v>
      </c>
      <c r="F116" s="98">
        <v>1</v>
      </c>
      <c r="G116" s="28">
        <f t="shared" si="47"/>
        <v>100</v>
      </c>
      <c r="H116"/>
      <c r="I116"/>
      <c r="J116"/>
      <c r="K116"/>
      <c r="L116"/>
      <c r="M116"/>
      <c r="N116" s="99"/>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s="17">
        <v>118446827764</v>
      </c>
      <c r="BZ116" s="8" t="s">
        <v>14</v>
      </c>
      <c r="CA116" s="8">
        <v>1</v>
      </c>
      <c r="CB116" s="20">
        <v>1</v>
      </c>
      <c r="CC116" s="22">
        <v>1</v>
      </c>
      <c r="CD116" s="24">
        <v>1</v>
      </c>
      <c r="CE116" s="20">
        <v>1</v>
      </c>
      <c r="CF116" s="24"/>
      <c r="CG116" s="24">
        <v>0.5</v>
      </c>
      <c r="CH116" s="24">
        <v>1</v>
      </c>
      <c r="CI116" s="24">
        <v>1</v>
      </c>
      <c r="CJ116" s="24">
        <v>1</v>
      </c>
      <c r="CK116" s="24">
        <v>1</v>
      </c>
      <c r="CL116" s="24">
        <v>1</v>
      </c>
      <c r="CM116" s="8">
        <v>1</v>
      </c>
      <c r="CN116" s="8">
        <v>1</v>
      </c>
      <c r="CO116" s="28">
        <f t="shared" si="48"/>
        <v>96.15384615384616</v>
      </c>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s="17">
        <v>118446827764</v>
      </c>
      <c r="JI116" s="8" t="s">
        <v>14</v>
      </c>
      <c r="JJ116" s="27">
        <v>1</v>
      </c>
      <c r="JK116" s="28">
        <f t="shared" si="49"/>
        <v>100</v>
      </c>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row>
    <row r="117" spans="1:512" x14ac:dyDescent="0.2">
      <c r="A117" s="17">
        <v>118446613006</v>
      </c>
      <c r="B117" s="8" t="s">
        <v>14</v>
      </c>
      <c r="C117" s="8">
        <v>1</v>
      </c>
      <c r="D117" s="8">
        <v>1</v>
      </c>
      <c r="E117" s="8">
        <v>1</v>
      </c>
      <c r="F117" s="98">
        <v>1</v>
      </c>
      <c r="G117" s="28">
        <f t="shared" si="47"/>
        <v>100</v>
      </c>
      <c r="H117"/>
      <c r="I117"/>
      <c r="J117"/>
      <c r="K117"/>
      <c r="L117"/>
      <c r="M117"/>
      <c r="N117" s="99"/>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s="17">
        <v>118446613006</v>
      </c>
      <c r="BZ117" s="8" t="s">
        <v>14</v>
      </c>
      <c r="CA117" s="8">
        <v>1</v>
      </c>
      <c r="CB117" s="20">
        <v>1</v>
      </c>
      <c r="CC117" s="22">
        <v>1</v>
      </c>
      <c r="CD117" s="24">
        <v>1</v>
      </c>
      <c r="CE117" s="20">
        <v>1</v>
      </c>
      <c r="CF117" s="24"/>
      <c r="CG117" s="24">
        <v>0.5</v>
      </c>
      <c r="CH117" s="24">
        <v>0.5</v>
      </c>
      <c r="CI117" s="24">
        <v>1</v>
      </c>
      <c r="CJ117" s="24">
        <v>1</v>
      </c>
      <c r="CK117" s="24">
        <v>1</v>
      </c>
      <c r="CL117" s="24">
        <v>1</v>
      </c>
      <c r="CM117" s="8">
        <v>1</v>
      </c>
      <c r="CN117" s="8">
        <v>1</v>
      </c>
      <c r="CO117" s="28">
        <f t="shared" si="48"/>
        <v>92.307692307692307</v>
      </c>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s="17">
        <v>118446613006</v>
      </c>
      <c r="JI117" s="8" t="s">
        <v>14</v>
      </c>
      <c r="JJ117" s="27">
        <v>1</v>
      </c>
      <c r="JK117" s="28">
        <f t="shared" si="49"/>
        <v>100</v>
      </c>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row>
    <row r="118" spans="1:512" x14ac:dyDescent="0.2">
      <c r="A118" s="17">
        <v>118446532040</v>
      </c>
      <c r="B118" s="8" t="s">
        <v>14</v>
      </c>
      <c r="C118" s="8">
        <v>1</v>
      </c>
      <c r="D118" s="8">
        <v>1</v>
      </c>
      <c r="E118" s="8">
        <v>1</v>
      </c>
      <c r="F118" s="98">
        <v>1</v>
      </c>
      <c r="G118" s="28">
        <f t="shared" si="47"/>
        <v>100</v>
      </c>
      <c r="H118"/>
      <c r="I118"/>
      <c r="J118"/>
      <c r="K118"/>
      <c r="L118"/>
      <c r="M118"/>
      <c r="N118" s="99"/>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s="17">
        <v>118446532040</v>
      </c>
      <c r="BZ118" s="8" t="s">
        <v>14</v>
      </c>
      <c r="CA118" s="8">
        <v>1</v>
      </c>
      <c r="CB118" s="20">
        <v>1</v>
      </c>
      <c r="CC118" s="22">
        <v>1</v>
      </c>
      <c r="CD118" s="24">
        <v>1</v>
      </c>
      <c r="CE118" s="20">
        <v>1</v>
      </c>
      <c r="CF118" s="24">
        <v>1</v>
      </c>
      <c r="CG118" s="24">
        <v>0.5</v>
      </c>
      <c r="CH118" s="24">
        <v>0</v>
      </c>
      <c r="CI118" s="24">
        <v>1</v>
      </c>
      <c r="CJ118" s="24">
        <v>0.5</v>
      </c>
      <c r="CK118" s="24">
        <v>1</v>
      </c>
      <c r="CL118" s="24">
        <v>1</v>
      </c>
      <c r="CM118" s="8">
        <v>1</v>
      </c>
      <c r="CN118" s="8">
        <v>1</v>
      </c>
      <c r="CO118" s="28">
        <f t="shared" si="48"/>
        <v>85.714285714285708</v>
      </c>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s="17">
        <v>118446532040</v>
      </c>
      <c r="JI118" s="8" t="s">
        <v>14</v>
      </c>
      <c r="JJ118" s="27">
        <v>1</v>
      </c>
      <c r="JK118" s="28">
        <f t="shared" si="49"/>
        <v>100</v>
      </c>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row>
    <row r="119" spans="1:512" x14ac:dyDescent="0.2">
      <c r="A119" s="17">
        <v>118496008427</v>
      </c>
      <c r="B119" s="8" t="s">
        <v>15</v>
      </c>
      <c r="C119" s="8">
        <v>0</v>
      </c>
      <c r="D119" s="8">
        <v>0</v>
      </c>
      <c r="E119" s="8">
        <v>1</v>
      </c>
      <c r="F119" s="98">
        <v>1</v>
      </c>
      <c r="G119" s="28">
        <f t="shared" si="47"/>
        <v>50</v>
      </c>
      <c r="H119"/>
      <c r="I119"/>
      <c r="J119"/>
      <c r="K119"/>
      <c r="L119"/>
      <c r="M119"/>
      <c r="N119" s="9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s="17">
        <v>118496008427</v>
      </c>
      <c r="BZ119" s="8" t="s">
        <v>15</v>
      </c>
      <c r="CA119" s="8">
        <v>0.5</v>
      </c>
      <c r="CB119" s="20">
        <v>1</v>
      </c>
      <c r="CC119" s="22">
        <v>1</v>
      </c>
      <c r="CD119" s="24">
        <v>0</v>
      </c>
      <c r="CE119" s="20">
        <v>1</v>
      </c>
      <c r="CF119" s="24">
        <v>0</v>
      </c>
      <c r="CG119" s="24">
        <v>0</v>
      </c>
      <c r="CH119" s="24">
        <v>0</v>
      </c>
      <c r="CI119" s="24">
        <v>0</v>
      </c>
      <c r="CJ119" s="24">
        <v>0</v>
      </c>
      <c r="CK119" s="24">
        <v>1</v>
      </c>
      <c r="CL119" s="24">
        <v>0</v>
      </c>
      <c r="CM119" s="8">
        <v>0</v>
      </c>
      <c r="CN119" s="8">
        <v>1</v>
      </c>
      <c r="CO119" s="28">
        <f t="shared" si="48"/>
        <v>39.285714285714285</v>
      </c>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s="17">
        <v>118496008427</v>
      </c>
      <c r="JI119" s="8" t="s">
        <v>15</v>
      </c>
      <c r="JJ119" s="27">
        <v>1</v>
      </c>
      <c r="JK119" s="28">
        <f t="shared" si="49"/>
        <v>100</v>
      </c>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row>
    <row r="120" spans="1:512" x14ac:dyDescent="0.2">
      <c r="A120" s="71"/>
      <c r="B120" s="34"/>
      <c r="C120" s="34"/>
      <c r="D120" s="34"/>
      <c r="E120" s="34"/>
      <c r="F120" s="34"/>
      <c r="G120" s="34"/>
    </row>
    <row r="121" spans="1:512" x14ac:dyDescent="0.2">
      <c r="A121" s="71"/>
      <c r="B121" s="34"/>
      <c r="C121" s="34"/>
      <c r="D121" s="34"/>
      <c r="E121" s="34"/>
      <c r="F121" s="113"/>
      <c r="G121" s="34"/>
    </row>
    <row r="122" spans="1:512" x14ac:dyDescent="0.2">
      <c r="A122" s="71"/>
      <c r="B122" s="34"/>
      <c r="C122" s="34"/>
      <c r="D122" s="34"/>
      <c r="E122" s="34"/>
      <c r="F122" s="113"/>
      <c r="G122" s="34"/>
    </row>
    <row r="123" spans="1:512" x14ac:dyDescent="0.2">
      <c r="A123" s="71"/>
      <c r="B123" s="34"/>
      <c r="C123" s="34"/>
      <c r="D123" s="34"/>
      <c r="E123" s="34"/>
      <c r="F123" s="113"/>
      <c r="G123" s="34"/>
    </row>
    <row r="124" spans="1:512" x14ac:dyDescent="0.2">
      <c r="A124" s="71"/>
      <c r="B124" s="34"/>
      <c r="C124" s="34"/>
      <c r="D124" s="34"/>
      <c r="E124" s="34"/>
      <c r="F124" s="113"/>
      <c r="G124" s="34"/>
    </row>
    <row r="125" spans="1:512" x14ac:dyDescent="0.2">
      <c r="A125" s="71"/>
      <c r="B125" s="34"/>
      <c r="C125" s="34"/>
      <c r="D125" s="34"/>
      <c r="E125" s="34"/>
      <c r="F125" s="113"/>
      <c r="G125" s="34"/>
    </row>
    <row r="126" spans="1:512" x14ac:dyDescent="0.2">
      <c r="A126" s="71"/>
      <c r="B126" s="34"/>
      <c r="C126" s="34"/>
      <c r="D126" s="34"/>
      <c r="E126" s="34"/>
      <c r="F126" s="113"/>
      <c r="G126" s="34"/>
    </row>
    <row r="127" spans="1:512" x14ac:dyDescent="0.2">
      <c r="A127" s="71"/>
      <c r="B127" s="34"/>
      <c r="C127" s="34"/>
      <c r="D127" s="34"/>
      <c r="E127" s="34"/>
      <c r="F127" s="113"/>
      <c r="G127" s="34"/>
    </row>
    <row r="128" spans="1:512" x14ac:dyDescent="0.2">
      <c r="A128" s="71"/>
      <c r="B128" s="34"/>
      <c r="C128" s="34"/>
      <c r="D128" s="34"/>
      <c r="E128" s="34"/>
      <c r="F128" s="113"/>
      <c r="G128" s="34"/>
    </row>
    <row r="129" spans="1:7" x14ac:dyDescent="0.2">
      <c r="A129" s="71"/>
      <c r="B129" s="34"/>
      <c r="C129" s="34"/>
      <c r="D129" s="34"/>
      <c r="E129" s="34"/>
      <c r="F129" s="113"/>
      <c r="G129" s="34"/>
    </row>
    <row r="130" spans="1:7" x14ac:dyDescent="0.2">
      <c r="A130" s="71"/>
      <c r="B130" s="34"/>
      <c r="C130" s="34"/>
      <c r="D130" s="34"/>
      <c r="E130" s="34"/>
      <c r="F130" s="113"/>
      <c r="G130" s="34"/>
    </row>
    <row r="131" spans="1:7" x14ac:dyDescent="0.2">
      <c r="A131" s="71"/>
      <c r="B131" s="34"/>
      <c r="C131" s="34"/>
      <c r="D131" s="34"/>
      <c r="E131" s="34"/>
      <c r="F131" s="113"/>
      <c r="G131" s="34"/>
    </row>
    <row r="132" spans="1:7" x14ac:dyDescent="0.2">
      <c r="A132" s="71"/>
      <c r="B132" s="34"/>
      <c r="C132" s="34"/>
      <c r="D132" s="34"/>
      <c r="E132" s="34"/>
      <c r="F132" s="113"/>
      <c r="G132" s="34"/>
    </row>
    <row r="133" spans="1:7" x14ac:dyDescent="0.2">
      <c r="A133" s="71"/>
      <c r="B133" s="34"/>
      <c r="C133" s="34"/>
      <c r="D133" s="34"/>
      <c r="E133" s="34"/>
      <c r="F133" s="113"/>
      <c r="G133" s="34"/>
    </row>
    <row r="134" spans="1:7" x14ac:dyDescent="0.2">
      <c r="A134" s="71"/>
      <c r="B134" s="34"/>
      <c r="C134" s="34"/>
      <c r="D134" s="34"/>
      <c r="E134" s="34"/>
      <c r="F134" s="113"/>
      <c r="G134" s="34"/>
    </row>
    <row r="135" spans="1:7" x14ac:dyDescent="0.2">
      <c r="A135" s="71"/>
      <c r="B135" s="34"/>
      <c r="C135" s="34"/>
      <c r="D135" s="34"/>
      <c r="E135" s="34"/>
      <c r="F135" s="113"/>
      <c r="G135" s="34"/>
    </row>
    <row r="136" spans="1:7" x14ac:dyDescent="0.2">
      <c r="A136" s="71"/>
      <c r="B136" s="34"/>
      <c r="C136" s="34"/>
      <c r="D136" s="34"/>
      <c r="E136" s="34"/>
      <c r="F136" s="113"/>
      <c r="G136" s="34"/>
    </row>
    <row r="137" spans="1:7" x14ac:dyDescent="0.2">
      <c r="A137" s="71"/>
      <c r="B137" s="34"/>
      <c r="C137" s="34"/>
      <c r="D137" s="34"/>
      <c r="E137" s="34"/>
      <c r="F137" s="113"/>
      <c r="G137" s="34"/>
    </row>
    <row r="138" spans="1:7" x14ac:dyDescent="0.2">
      <c r="A138" s="71"/>
      <c r="B138" s="34"/>
      <c r="C138" s="34"/>
      <c r="D138" s="34"/>
      <c r="E138" s="34"/>
      <c r="F138" s="113"/>
      <c r="G138" s="34"/>
    </row>
    <row r="139" spans="1:7" x14ac:dyDescent="0.2">
      <c r="A139" s="71"/>
      <c r="B139" s="34"/>
      <c r="C139" s="34"/>
      <c r="D139" s="34"/>
      <c r="E139" s="34"/>
      <c r="F139" s="113"/>
      <c r="G139" s="34"/>
    </row>
    <row r="140" spans="1:7" x14ac:dyDescent="0.2">
      <c r="A140" s="71"/>
      <c r="B140" s="34"/>
      <c r="C140" s="34"/>
      <c r="D140" s="34"/>
      <c r="E140" s="34"/>
      <c r="F140" s="113"/>
      <c r="G140" s="34"/>
    </row>
    <row r="141" spans="1:7" x14ac:dyDescent="0.2">
      <c r="A141" s="71"/>
      <c r="B141" s="34"/>
      <c r="C141" s="34"/>
      <c r="D141" s="34"/>
      <c r="E141" s="34"/>
      <c r="F141" s="113"/>
      <c r="G141" s="34"/>
    </row>
    <row r="142" spans="1:7" x14ac:dyDescent="0.2">
      <c r="A142" s="71"/>
      <c r="B142" s="34"/>
      <c r="C142" s="34"/>
      <c r="D142" s="34"/>
      <c r="E142" s="34"/>
      <c r="F142" s="113"/>
      <c r="G142" s="34"/>
    </row>
    <row r="143" spans="1:7" x14ac:dyDescent="0.2">
      <c r="A143" s="71"/>
      <c r="B143" s="34"/>
      <c r="C143" s="34"/>
      <c r="D143" s="34"/>
      <c r="E143" s="34"/>
      <c r="F143" s="113"/>
      <c r="G143" s="34"/>
    </row>
    <row r="144" spans="1:7" x14ac:dyDescent="0.2">
      <c r="A144" s="71"/>
      <c r="B144" s="34"/>
      <c r="C144" s="34"/>
      <c r="D144" s="34"/>
      <c r="E144" s="34"/>
      <c r="F144" s="113"/>
      <c r="G144" s="34"/>
    </row>
    <row r="145" spans="1:7" x14ac:dyDescent="0.2">
      <c r="A145" s="71"/>
      <c r="B145" s="34"/>
      <c r="C145" s="34"/>
      <c r="D145" s="34"/>
      <c r="E145" s="34"/>
      <c r="F145" s="113"/>
      <c r="G145" s="34"/>
    </row>
    <row r="146" spans="1:7" x14ac:dyDescent="0.2">
      <c r="A146" s="71"/>
      <c r="B146" s="34"/>
      <c r="C146" s="34"/>
      <c r="D146" s="34"/>
      <c r="E146" s="34"/>
      <c r="F146" s="113"/>
      <c r="G146" s="34"/>
    </row>
    <row r="147" spans="1:7" x14ac:dyDescent="0.2">
      <c r="A147" s="71"/>
      <c r="B147" s="34"/>
      <c r="C147" s="34"/>
      <c r="D147" s="34"/>
      <c r="E147" s="34"/>
      <c r="F147" s="113"/>
      <c r="G147" s="34"/>
    </row>
    <row r="148" spans="1:7" x14ac:dyDescent="0.2">
      <c r="A148" s="71"/>
      <c r="B148" s="34"/>
      <c r="C148" s="34"/>
      <c r="D148" s="34"/>
      <c r="E148" s="34"/>
      <c r="F148" s="113"/>
      <c r="G148" s="34"/>
    </row>
    <row r="149" spans="1:7" x14ac:dyDescent="0.2">
      <c r="A149" s="71"/>
      <c r="B149" s="34"/>
      <c r="C149" s="34"/>
      <c r="D149" s="34"/>
      <c r="E149" s="34"/>
      <c r="F149" s="113"/>
      <c r="G149" s="34"/>
    </row>
    <row r="150" spans="1:7" x14ac:dyDescent="0.2">
      <c r="A150" s="71"/>
      <c r="B150" s="34"/>
      <c r="C150" s="34"/>
      <c r="D150" s="34"/>
      <c r="E150" s="34"/>
      <c r="F150" s="113"/>
      <c r="G150" s="34"/>
    </row>
    <row r="151" spans="1:7" x14ac:dyDescent="0.2">
      <c r="A151" s="71"/>
      <c r="B151" s="34"/>
      <c r="C151" s="34"/>
      <c r="D151" s="34"/>
      <c r="E151" s="34"/>
      <c r="F151" s="113"/>
      <c r="G151" s="34"/>
    </row>
    <row r="152" spans="1:7" x14ac:dyDescent="0.2">
      <c r="A152" s="71"/>
      <c r="B152" s="34"/>
      <c r="C152" s="34"/>
      <c r="D152" s="34"/>
      <c r="E152" s="34"/>
      <c r="F152" s="113"/>
      <c r="G152" s="34"/>
    </row>
    <row r="153" spans="1:7" x14ac:dyDescent="0.2">
      <c r="A153" s="71"/>
      <c r="B153" s="34"/>
      <c r="C153" s="34"/>
      <c r="D153" s="34"/>
      <c r="E153" s="34"/>
      <c r="F153" s="113"/>
      <c r="G153" s="34"/>
    </row>
    <row r="154" spans="1:7" x14ac:dyDescent="0.2">
      <c r="A154" s="71"/>
      <c r="B154" s="34"/>
      <c r="C154" s="34"/>
      <c r="D154" s="34"/>
      <c r="E154" s="34"/>
      <c r="F154" s="113"/>
      <c r="G154" s="34"/>
    </row>
    <row r="155" spans="1:7" x14ac:dyDescent="0.2">
      <c r="A155" s="71"/>
      <c r="B155" s="34"/>
      <c r="C155" s="34"/>
      <c r="D155" s="34"/>
      <c r="E155" s="34"/>
      <c r="F155" s="113"/>
      <c r="G155" s="34"/>
    </row>
    <row r="156" spans="1:7" x14ac:dyDescent="0.2">
      <c r="A156" s="71"/>
      <c r="B156" s="34"/>
      <c r="C156" s="34"/>
      <c r="D156" s="34"/>
      <c r="E156" s="34"/>
      <c r="F156" s="113"/>
      <c r="G156" s="34"/>
    </row>
    <row r="157" spans="1:7" x14ac:dyDescent="0.2">
      <c r="A157" s="71"/>
      <c r="B157" s="34"/>
      <c r="C157" s="34"/>
      <c r="D157" s="34"/>
      <c r="E157" s="34"/>
      <c r="F157" s="113"/>
      <c r="G157" s="34"/>
    </row>
    <row r="158" spans="1:7" x14ac:dyDescent="0.2">
      <c r="A158" s="71"/>
      <c r="B158" s="34"/>
      <c r="C158" s="34"/>
      <c r="D158" s="34"/>
      <c r="E158" s="34"/>
      <c r="F158" s="113"/>
      <c r="G158" s="34"/>
    </row>
    <row r="159" spans="1:7" x14ac:dyDescent="0.2">
      <c r="A159" s="71"/>
      <c r="B159" s="34"/>
      <c r="C159" s="34"/>
      <c r="D159" s="34"/>
      <c r="E159" s="34"/>
      <c r="F159" s="113"/>
      <c r="G159" s="34"/>
    </row>
    <row r="160" spans="1:7" x14ac:dyDescent="0.2">
      <c r="A160" s="71"/>
      <c r="B160" s="34"/>
      <c r="C160" s="34"/>
      <c r="D160" s="34"/>
      <c r="E160" s="34"/>
      <c r="F160" s="113"/>
      <c r="G160" s="34"/>
    </row>
    <row r="161" spans="1:7" x14ac:dyDescent="0.2">
      <c r="A161" s="71"/>
      <c r="B161" s="34"/>
      <c r="C161" s="34"/>
      <c r="D161" s="34"/>
      <c r="E161" s="34"/>
      <c r="F161" s="113"/>
      <c r="G161" s="34"/>
    </row>
    <row r="162" spans="1:7" x14ac:dyDescent="0.2">
      <c r="A162" s="71"/>
      <c r="B162" s="34"/>
      <c r="C162" s="34"/>
      <c r="D162" s="34"/>
      <c r="E162" s="34"/>
      <c r="F162" s="113"/>
      <c r="G162" s="34"/>
    </row>
    <row r="163" spans="1:7" x14ac:dyDescent="0.2">
      <c r="A163" s="71"/>
      <c r="B163" s="34"/>
      <c r="C163" s="34"/>
      <c r="D163" s="34"/>
      <c r="E163" s="34"/>
      <c r="F163" s="113"/>
      <c r="G163" s="34"/>
    </row>
    <row r="164" spans="1:7" x14ac:dyDescent="0.2">
      <c r="A164" s="71"/>
      <c r="B164" s="34"/>
      <c r="C164" s="34"/>
      <c r="D164" s="34"/>
      <c r="E164" s="34"/>
      <c r="F164" s="113"/>
      <c r="G164" s="34"/>
    </row>
    <row r="165" spans="1:7" x14ac:dyDescent="0.2">
      <c r="A165" s="71"/>
      <c r="B165" s="34"/>
      <c r="C165" s="34"/>
      <c r="D165" s="34"/>
      <c r="E165" s="34"/>
      <c r="F165" s="113"/>
      <c r="G165" s="34"/>
    </row>
    <row r="166" spans="1:7" x14ac:dyDescent="0.2">
      <c r="A166" s="71"/>
      <c r="B166" s="34"/>
      <c r="C166" s="34"/>
      <c r="D166" s="34"/>
      <c r="E166" s="34"/>
      <c r="F166" s="113"/>
      <c r="G166" s="34"/>
    </row>
    <row r="167" spans="1:7" x14ac:dyDescent="0.2">
      <c r="A167" s="71"/>
      <c r="B167" s="34"/>
      <c r="C167" s="34"/>
      <c r="D167" s="34"/>
      <c r="E167" s="34"/>
      <c r="F167" s="113"/>
      <c r="G167" s="34"/>
    </row>
    <row r="168" spans="1:7" x14ac:dyDescent="0.2">
      <c r="A168" s="71"/>
      <c r="B168" s="34"/>
      <c r="C168" s="34"/>
      <c r="D168" s="34"/>
      <c r="E168" s="34"/>
      <c r="F168" s="113"/>
      <c r="G168" s="34"/>
    </row>
    <row r="169" spans="1:7" x14ac:dyDescent="0.2">
      <c r="A169" s="71"/>
      <c r="B169" s="34"/>
      <c r="C169" s="34"/>
      <c r="D169" s="34"/>
      <c r="E169" s="34"/>
      <c r="F169" s="113"/>
      <c r="G169" s="34"/>
    </row>
    <row r="170" spans="1:7" x14ac:dyDescent="0.2">
      <c r="A170" s="71"/>
      <c r="B170" s="34"/>
      <c r="C170" s="34"/>
      <c r="D170" s="34"/>
      <c r="E170" s="34"/>
      <c r="F170" s="113"/>
      <c r="G170" s="34"/>
    </row>
    <row r="171" spans="1:7" x14ac:dyDescent="0.2">
      <c r="A171" s="71"/>
      <c r="B171" s="34"/>
      <c r="C171" s="34"/>
      <c r="D171" s="34"/>
      <c r="E171" s="34"/>
      <c r="F171" s="113"/>
      <c r="G171" s="34"/>
    </row>
    <row r="172" spans="1:7" x14ac:dyDescent="0.2">
      <c r="A172" s="71"/>
      <c r="B172" s="34"/>
      <c r="C172" s="34"/>
      <c r="D172" s="34"/>
      <c r="E172" s="34"/>
      <c r="F172" s="113"/>
      <c r="G172" s="34"/>
    </row>
    <row r="173" spans="1:7" x14ac:dyDescent="0.2">
      <c r="A173" s="71"/>
      <c r="B173" s="34"/>
      <c r="C173" s="34"/>
      <c r="D173" s="34"/>
      <c r="E173" s="34"/>
      <c r="F173" s="113"/>
      <c r="G173" s="34"/>
    </row>
    <row r="174" spans="1:7" x14ac:dyDescent="0.2">
      <c r="A174" s="71"/>
      <c r="B174" s="34"/>
      <c r="C174" s="34"/>
      <c r="D174" s="34"/>
      <c r="E174" s="34"/>
      <c r="F174" s="113"/>
      <c r="G174" s="34"/>
    </row>
    <row r="175" spans="1:7" x14ac:dyDescent="0.2">
      <c r="A175" s="71"/>
      <c r="B175" s="34"/>
      <c r="C175" s="34"/>
      <c r="D175" s="34"/>
      <c r="E175" s="34"/>
      <c r="F175" s="113"/>
      <c r="G175" s="34"/>
    </row>
    <row r="176" spans="1:7" x14ac:dyDescent="0.2">
      <c r="A176" s="71"/>
      <c r="B176" s="34"/>
      <c r="C176" s="34"/>
      <c r="D176" s="34"/>
      <c r="E176" s="34"/>
      <c r="F176" s="113"/>
      <c r="G176" s="34"/>
    </row>
    <row r="177" spans="1:7" x14ac:dyDescent="0.2">
      <c r="A177" s="71"/>
      <c r="B177" s="34"/>
      <c r="C177" s="34"/>
      <c r="D177" s="34"/>
      <c r="E177" s="34"/>
      <c r="F177" s="113"/>
      <c r="G177" s="34"/>
    </row>
    <row r="178" spans="1:7" x14ac:dyDescent="0.2">
      <c r="A178" s="71"/>
      <c r="B178" s="34"/>
      <c r="C178" s="34"/>
      <c r="D178" s="34"/>
      <c r="E178" s="34"/>
      <c r="F178" s="113"/>
      <c r="G178" s="34"/>
    </row>
    <row r="179" spans="1:7" x14ac:dyDescent="0.2">
      <c r="A179" s="71"/>
      <c r="B179" s="34"/>
      <c r="C179" s="34"/>
      <c r="D179" s="34"/>
      <c r="E179" s="34"/>
      <c r="F179" s="113"/>
      <c r="G179" s="34"/>
    </row>
    <row r="180" spans="1:7" x14ac:dyDescent="0.2">
      <c r="A180" s="71"/>
      <c r="B180" s="34"/>
      <c r="C180" s="34"/>
      <c r="D180" s="34"/>
      <c r="E180" s="34"/>
      <c r="F180" s="113"/>
      <c r="G180" s="34"/>
    </row>
    <row r="181" spans="1:7" x14ac:dyDescent="0.2">
      <c r="A181" s="71"/>
      <c r="B181" s="34"/>
      <c r="C181" s="34"/>
      <c r="D181" s="34"/>
      <c r="E181" s="34"/>
      <c r="F181" s="113"/>
      <c r="G181" s="34"/>
    </row>
    <row r="182" spans="1:7" x14ac:dyDescent="0.2">
      <c r="A182" s="71"/>
      <c r="B182" s="34"/>
      <c r="C182" s="34"/>
      <c r="D182" s="34"/>
      <c r="E182" s="34"/>
      <c r="F182" s="113"/>
      <c r="G182" s="34"/>
    </row>
    <row r="183" spans="1:7" x14ac:dyDescent="0.2">
      <c r="A183" s="71"/>
      <c r="B183" s="34"/>
      <c r="C183" s="34"/>
      <c r="D183" s="34"/>
      <c r="E183" s="34"/>
      <c r="F183" s="113"/>
      <c r="G183" s="34"/>
    </row>
    <row r="184" spans="1:7" x14ac:dyDescent="0.2">
      <c r="A184" s="71"/>
      <c r="B184" s="34"/>
      <c r="C184" s="34"/>
      <c r="D184" s="34"/>
      <c r="E184" s="34"/>
      <c r="F184" s="113"/>
      <c r="G184" s="34"/>
    </row>
    <row r="185" spans="1:7" x14ac:dyDescent="0.2">
      <c r="A185" s="71"/>
      <c r="B185" s="34"/>
      <c r="C185" s="34"/>
      <c r="D185" s="34"/>
      <c r="E185" s="34"/>
      <c r="F185" s="113"/>
      <c r="G185" s="34"/>
    </row>
    <row r="186" spans="1:7" x14ac:dyDescent="0.2">
      <c r="A186" s="71"/>
      <c r="B186" s="34"/>
      <c r="C186" s="34"/>
      <c r="D186" s="34"/>
      <c r="E186" s="34"/>
      <c r="F186" s="113"/>
      <c r="G186" s="34"/>
    </row>
    <row r="187" spans="1:7" x14ac:dyDescent="0.2">
      <c r="A187" s="71"/>
      <c r="B187" s="34"/>
      <c r="C187" s="34"/>
      <c r="D187" s="34"/>
      <c r="E187" s="34"/>
      <c r="F187" s="113"/>
      <c r="G187" s="34"/>
    </row>
    <row r="188" spans="1:7" x14ac:dyDescent="0.2">
      <c r="A188" s="71"/>
      <c r="B188" s="34"/>
      <c r="C188" s="34"/>
      <c r="D188" s="34"/>
      <c r="E188" s="34"/>
      <c r="F188" s="113"/>
      <c r="G188" s="34"/>
    </row>
    <row r="189" spans="1:7" x14ac:dyDescent="0.2">
      <c r="A189" s="71"/>
      <c r="B189" s="34"/>
      <c r="C189" s="34"/>
      <c r="D189" s="34"/>
      <c r="E189" s="34"/>
      <c r="F189" s="113"/>
      <c r="G189" s="34"/>
    </row>
    <row r="190" spans="1:7" x14ac:dyDescent="0.2">
      <c r="A190" s="71"/>
      <c r="B190" s="34"/>
      <c r="C190" s="34"/>
      <c r="D190" s="34"/>
      <c r="E190" s="34"/>
      <c r="F190" s="113"/>
      <c r="G190" s="34"/>
    </row>
    <row r="191" spans="1:7" x14ac:dyDescent="0.2">
      <c r="A191" s="71"/>
      <c r="B191" s="34"/>
      <c r="C191" s="34"/>
      <c r="D191" s="34"/>
      <c r="E191" s="34"/>
      <c r="F191" s="113"/>
      <c r="G191" s="34"/>
    </row>
    <row r="192" spans="1:7" x14ac:dyDescent="0.2">
      <c r="A192" s="71"/>
      <c r="B192" s="34"/>
      <c r="C192" s="34"/>
      <c r="D192" s="34"/>
      <c r="E192" s="34"/>
      <c r="F192" s="113"/>
      <c r="G192" s="34"/>
    </row>
    <row r="193" spans="1:7" x14ac:dyDescent="0.2">
      <c r="A193" s="71"/>
      <c r="B193" s="34"/>
      <c r="C193" s="34"/>
      <c r="D193" s="34"/>
      <c r="E193" s="34"/>
      <c r="F193" s="113"/>
      <c r="G193" s="34"/>
    </row>
    <row r="194" spans="1:7" x14ac:dyDescent="0.2">
      <c r="A194" s="71"/>
      <c r="B194" s="34"/>
      <c r="C194" s="34"/>
      <c r="D194" s="34"/>
      <c r="E194" s="34"/>
      <c r="F194" s="113"/>
      <c r="G194" s="34"/>
    </row>
    <row r="195" spans="1:7" x14ac:dyDescent="0.2">
      <c r="A195" s="71"/>
      <c r="B195" s="34"/>
      <c r="C195" s="34"/>
      <c r="D195" s="34"/>
      <c r="E195" s="34"/>
      <c r="F195" s="113"/>
      <c r="G195" s="34"/>
    </row>
    <row r="196" spans="1:7" x14ac:dyDescent="0.2">
      <c r="A196" s="71"/>
      <c r="B196" s="34"/>
      <c r="C196" s="34"/>
      <c r="D196" s="34"/>
      <c r="E196" s="34"/>
      <c r="F196" s="113"/>
      <c r="G196" s="34"/>
    </row>
    <row r="197" spans="1:7" x14ac:dyDescent="0.2">
      <c r="A197" s="71"/>
      <c r="B197" s="34"/>
      <c r="C197" s="34"/>
      <c r="D197" s="34"/>
      <c r="E197" s="34"/>
      <c r="F197" s="113"/>
      <c r="G197" s="34"/>
    </row>
    <row r="198" spans="1:7" x14ac:dyDescent="0.2">
      <c r="A198" s="71"/>
      <c r="B198" s="34"/>
      <c r="C198" s="34"/>
      <c r="D198" s="34"/>
      <c r="E198" s="34"/>
      <c r="F198" s="113"/>
      <c r="G198" s="34"/>
    </row>
    <row r="199" spans="1:7" x14ac:dyDescent="0.2">
      <c r="A199" s="71"/>
      <c r="B199" s="34"/>
      <c r="C199" s="34"/>
      <c r="D199" s="34"/>
      <c r="E199" s="34"/>
      <c r="F199" s="113"/>
      <c r="G199" s="34"/>
    </row>
    <row r="200" spans="1:7" x14ac:dyDescent="0.2">
      <c r="A200" s="71"/>
      <c r="B200" s="34"/>
      <c r="C200" s="34"/>
      <c r="D200" s="34"/>
      <c r="E200" s="34"/>
      <c r="F200" s="113"/>
      <c r="G200" s="34"/>
    </row>
    <row r="201" spans="1:7" x14ac:dyDescent="0.2">
      <c r="A201" s="71"/>
      <c r="B201" s="34"/>
      <c r="C201" s="34"/>
      <c r="D201" s="34"/>
      <c r="E201" s="34"/>
      <c r="F201" s="113"/>
      <c r="G201" s="34"/>
    </row>
    <row r="202" spans="1:7" x14ac:dyDescent="0.2">
      <c r="A202" s="71"/>
      <c r="B202" s="34"/>
      <c r="C202" s="34"/>
      <c r="D202" s="34"/>
      <c r="E202" s="34"/>
      <c r="F202" s="113"/>
      <c r="G202" s="34"/>
    </row>
    <row r="203" spans="1:7" x14ac:dyDescent="0.2">
      <c r="A203" s="71"/>
      <c r="B203" s="34"/>
      <c r="C203" s="34"/>
      <c r="D203" s="34"/>
      <c r="E203" s="34"/>
      <c r="F203" s="113"/>
      <c r="G203" s="34"/>
    </row>
    <row r="204" spans="1:7" x14ac:dyDescent="0.2">
      <c r="A204" s="71"/>
      <c r="B204" s="34"/>
      <c r="C204" s="34"/>
      <c r="D204" s="34"/>
      <c r="E204" s="34"/>
      <c r="F204" s="113"/>
      <c r="G204" s="34"/>
    </row>
    <row r="205" spans="1:7" x14ac:dyDescent="0.2">
      <c r="A205" s="71"/>
      <c r="B205" s="34"/>
      <c r="C205" s="34"/>
      <c r="D205" s="34"/>
      <c r="E205" s="34"/>
      <c r="F205" s="113"/>
      <c r="G205" s="34"/>
    </row>
    <row r="206" spans="1:7" x14ac:dyDescent="0.2">
      <c r="A206" s="71"/>
      <c r="B206" s="34"/>
      <c r="C206" s="34"/>
      <c r="D206" s="34"/>
      <c r="E206" s="34"/>
      <c r="F206" s="113"/>
      <c r="G206" s="34"/>
    </row>
    <row r="207" spans="1:7" x14ac:dyDescent="0.2">
      <c r="A207" s="71"/>
      <c r="B207" s="34"/>
      <c r="C207" s="34"/>
      <c r="D207" s="34"/>
      <c r="E207" s="34"/>
      <c r="F207" s="113"/>
      <c r="G207" s="34"/>
    </row>
    <row r="208" spans="1:7" x14ac:dyDescent="0.2">
      <c r="A208" s="71"/>
      <c r="B208" s="34"/>
      <c r="C208" s="34"/>
      <c r="D208" s="34"/>
      <c r="E208" s="34"/>
      <c r="F208" s="113"/>
      <c r="G208" s="34"/>
    </row>
    <row r="209" spans="1:7" x14ac:dyDescent="0.2">
      <c r="A209" s="71"/>
      <c r="B209" s="34"/>
      <c r="C209" s="34"/>
      <c r="D209" s="34"/>
      <c r="E209" s="34"/>
      <c r="F209" s="113"/>
      <c r="G209" s="34"/>
    </row>
    <row r="210" spans="1:7" x14ac:dyDescent="0.2">
      <c r="A210" s="71"/>
      <c r="B210" s="34"/>
      <c r="C210" s="34"/>
      <c r="D210" s="34"/>
      <c r="E210" s="34"/>
      <c r="F210" s="113"/>
      <c r="G210" s="34"/>
    </row>
    <row r="211" spans="1:7" x14ac:dyDescent="0.2">
      <c r="A211" s="71"/>
      <c r="B211" s="34"/>
      <c r="C211" s="34"/>
      <c r="D211" s="34"/>
      <c r="E211" s="34"/>
      <c r="F211" s="113"/>
      <c r="G211" s="34"/>
    </row>
    <row r="212" spans="1:7" x14ac:dyDescent="0.2">
      <c r="A212" s="71"/>
      <c r="B212" s="34"/>
      <c r="C212" s="34"/>
      <c r="D212" s="34"/>
      <c r="E212" s="34"/>
      <c r="F212" s="113"/>
      <c r="G212" s="34"/>
    </row>
    <row r="213" spans="1:7" x14ac:dyDescent="0.2">
      <c r="A213" s="71"/>
      <c r="B213" s="34"/>
      <c r="C213" s="34"/>
      <c r="D213" s="34"/>
      <c r="E213" s="34"/>
      <c r="F213" s="113"/>
      <c r="G213" s="34"/>
    </row>
    <row r="214" spans="1:7" x14ac:dyDescent="0.2">
      <c r="A214" s="71"/>
      <c r="B214" s="34"/>
      <c r="C214" s="34"/>
      <c r="D214" s="34"/>
      <c r="E214" s="34"/>
      <c r="F214" s="113"/>
      <c r="G214" s="34"/>
    </row>
    <row r="215" spans="1:7" x14ac:dyDescent="0.2">
      <c r="A215" s="71"/>
      <c r="B215" s="34"/>
      <c r="C215" s="34"/>
      <c r="D215" s="34"/>
      <c r="E215" s="34"/>
      <c r="F215" s="113"/>
      <c r="G215" s="34"/>
    </row>
    <row r="216" spans="1:7" x14ac:dyDescent="0.2">
      <c r="A216" s="71"/>
      <c r="B216" s="34"/>
      <c r="C216" s="34"/>
      <c r="D216" s="34"/>
      <c r="E216" s="34"/>
      <c r="F216" s="113"/>
      <c r="G216" s="34"/>
    </row>
    <row r="217" spans="1:7" x14ac:dyDescent="0.2">
      <c r="A217" s="71"/>
      <c r="B217" s="34"/>
      <c r="C217" s="34"/>
      <c r="D217" s="34"/>
      <c r="E217" s="34"/>
      <c r="F217" s="113"/>
      <c r="G217" s="34"/>
    </row>
    <row r="218" spans="1:7" x14ac:dyDescent="0.2">
      <c r="A218" s="71"/>
      <c r="B218" s="34"/>
      <c r="C218" s="34"/>
      <c r="D218" s="34"/>
      <c r="E218" s="34"/>
      <c r="F218" s="113"/>
      <c r="G218" s="34"/>
    </row>
    <row r="219" spans="1:7" x14ac:dyDescent="0.2">
      <c r="A219" s="71"/>
      <c r="B219" s="34"/>
      <c r="C219" s="34"/>
      <c r="D219" s="34"/>
      <c r="E219" s="34"/>
      <c r="F219" s="113"/>
      <c r="G219" s="34"/>
    </row>
    <row r="220" spans="1:7" x14ac:dyDescent="0.2">
      <c r="A220" s="71"/>
      <c r="B220" s="34"/>
      <c r="C220" s="34"/>
      <c r="D220" s="34"/>
      <c r="E220" s="34"/>
      <c r="F220" s="113"/>
      <c r="G220" s="34"/>
    </row>
    <row r="221" spans="1:7" x14ac:dyDescent="0.2">
      <c r="A221" s="71"/>
      <c r="B221" s="34"/>
      <c r="C221" s="34"/>
      <c r="D221" s="34"/>
      <c r="E221" s="34"/>
      <c r="F221" s="113"/>
      <c r="G221" s="34"/>
    </row>
    <row r="222" spans="1:7" x14ac:dyDescent="0.2">
      <c r="A222" s="71"/>
      <c r="B222" s="34"/>
      <c r="C222" s="34"/>
      <c r="D222" s="34"/>
      <c r="E222" s="34"/>
      <c r="F222" s="113"/>
      <c r="G222" s="34"/>
    </row>
    <row r="223" spans="1:7" x14ac:dyDescent="0.2">
      <c r="A223" s="71"/>
      <c r="B223" s="34"/>
      <c r="C223" s="34"/>
      <c r="D223" s="34"/>
      <c r="E223" s="34"/>
      <c r="F223" s="113"/>
      <c r="G223" s="34"/>
    </row>
    <row r="224" spans="1:7" x14ac:dyDescent="0.2">
      <c r="A224" s="71"/>
      <c r="B224" s="34"/>
      <c r="C224" s="34"/>
      <c r="D224" s="34"/>
      <c r="E224" s="34"/>
      <c r="F224" s="113"/>
      <c r="G224" s="34"/>
    </row>
    <row r="225" spans="1:7" x14ac:dyDescent="0.2">
      <c r="A225" s="71"/>
      <c r="B225" s="34"/>
      <c r="C225" s="34"/>
      <c r="D225" s="34"/>
      <c r="E225" s="34"/>
      <c r="F225" s="113"/>
      <c r="G225" s="34"/>
    </row>
    <row r="226" spans="1:7" x14ac:dyDescent="0.2">
      <c r="A226" s="71"/>
      <c r="B226" s="34"/>
      <c r="C226" s="34"/>
      <c r="D226" s="34"/>
      <c r="E226" s="34"/>
      <c r="F226" s="113"/>
      <c r="G226" s="34"/>
    </row>
  </sheetData>
  <mergeCells count="185">
    <mergeCell ref="O2:O3"/>
    <mergeCell ref="Y2:Y3"/>
    <mergeCell ref="W2:W3"/>
    <mergeCell ref="X2:X3"/>
    <mergeCell ref="DI2:DZ2"/>
    <mergeCell ref="EC2:EC3"/>
    <mergeCell ref="ED2:EU2"/>
    <mergeCell ref="EV2:EV3"/>
    <mergeCell ref="EB2:EB3"/>
    <mergeCell ref="EA2:EA3"/>
    <mergeCell ref="AC2:AC3"/>
    <mergeCell ref="AD2:AD3"/>
    <mergeCell ref="AE2:AE3"/>
    <mergeCell ref="DG2:DG3"/>
    <mergeCell ref="DH2:DH3"/>
    <mergeCell ref="CP2:CP3"/>
    <mergeCell ref="CQ2:CQ3"/>
    <mergeCell ref="CR2:DE2"/>
    <mergeCell ref="FG2:FG3"/>
    <mergeCell ref="A1:BW1"/>
    <mergeCell ref="BY2:BY3"/>
    <mergeCell ref="BZ2:BZ3"/>
    <mergeCell ref="CA2:CN2"/>
    <mergeCell ref="CO2:CO3"/>
    <mergeCell ref="BY1:EV1"/>
    <mergeCell ref="BO2:BO3"/>
    <mergeCell ref="BN2:BN3"/>
    <mergeCell ref="BM2:BM3"/>
    <mergeCell ref="BW2:BW3"/>
    <mergeCell ref="BS2:BS3"/>
    <mergeCell ref="BT2:BT3"/>
    <mergeCell ref="BU2:BU3"/>
    <mergeCell ref="AY2:AY3"/>
    <mergeCell ref="AX2:AX3"/>
    <mergeCell ref="BD2:BD3"/>
    <mergeCell ref="A2:A3"/>
    <mergeCell ref="B2:B3"/>
    <mergeCell ref="H2:H3"/>
    <mergeCell ref="DF2:DF3"/>
    <mergeCell ref="G2:G3"/>
    <mergeCell ref="P2:P3"/>
    <mergeCell ref="N2:N3"/>
    <mergeCell ref="FH2:FH3"/>
    <mergeCell ref="FI2:FM2"/>
    <mergeCell ref="EX2:EX3"/>
    <mergeCell ref="EY2:EY3"/>
    <mergeCell ref="C2:F2"/>
    <mergeCell ref="J2:M2"/>
    <mergeCell ref="Q2:V2"/>
    <mergeCell ref="Z2:AB2"/>
    <mergeCell ref="AF2:AH2"/>
    <mergeCell ref="AI2:AI3"/>
    <mergeCell ref="AU2:AW2"/>
    <mergeCell ref="BA2:BC2"/>
    <mergeCell ref="BG2:BL2"/>
    <mergeCell ref="BP2:BR2"/>
    <mergeCell ref="AL2:AQ2"/>
    <mergeCell ref="AJ2:AJ3"/>
    <mergeCell ref="AK2:AK3"/>
    <mergeCell ref="AR2:AR3"/>
    <mergeCell ref="AS2:AS3"/>
    <mergeCell ref="AT2:AT3"/>
    <mergeCell ref="AZ2:AZ3"/>
    <mergeCell ref="BE2:BE3"/>
    <mergeCell ref="BF2:BF3"/>
    <mergeCell ref="I2:I3"/>
    <mergeCell ref="GW2:GW3"/>
    <mergeCell ref="GX2:GX3"/>
    <mergeCell ref="HD2:HD3"/>
    <mergeCell ref="GY2:HC2"/>
    <mergeCell ref="EX1:HD1"/>
    <mergeCell ref="GN2:GN3"/>
    <mergeCell ref="GO2:GO3"/>
    <mergeCell ref="GP2:GP3"/>
    <mergeCell ref="GQ2:GU2"/>
    <mergeCell ref="GV2:GV3"/>
    <mergeCell ref="GF2:GF3"/>
    <mergeCell ref="GG2:GG3"/>
    <mergeCell ref="GH2:GM2"/>
    <mergeCell ref="FY2:FY3"/>
    <mergeCell ref="FZ2:GD2"/>
    <mergeCell ref="GE2:GE3"/>
    <mergeCell ref="FO2:FO3"/>
    <mergeCell ref="FP2:FP3"/>
    <mergeCell ref="FQ2:FV2"/>
    <mergeCell ref="FW2:FW3"/>
    <mergeCell ref="FX2:FX3"/>
    <mergeCell ref="FN2:FN3"/>
    <mergeCell ref="EZ2:FE2"/>
    <mergeCell ref="FF2:FF3"/>
    <mergeCell ref="IE2:IE3"/>
    <mergeCell ref="HT2:HT3"/>
    <mergeCell ref="HH2:HN2"/>
    <mergeCell ref="HO2:HO3"/>
    <mergeCell ref="HP2:HP3"/>
    <mergeCell ref="HQ2:HQ3"/>
    <mergeCell ref="HR2:HS2"/>
    <mergeCell ref="HF2:HF3"/>
    <mergeCell ref="HG2:HG3"/>
    <mergeCell ref="HF1:JF1"/>
    <mergeCell ref="JH2:JH3"/>
    <mergeCell ref="JI2:JI3"/>
    <mergeCell ref="JK2:JK3"/>
    <mergeCell ref="JH1:RL1"/>
    <mergeCell ref="IY2:IY3"/>
    <mergeCell ref="IZ2:IZ3"/>
    <mergeCell ref="JF2:JF3"/>
    <mergeCell ref="JA2:JE2"/>
    <mergeCell ref="IS2:IS3"/>
    <mergeCell ref="IT2:IT3"/>
    <mergeCell ref="IU2:IU3"/>
    <mergeCell ref="IV2:IW2"/>
    <mergeCell ref="IX2:IX3"/>
    <mergeCell ref="IJ2:IJ3"/>
    <mergeCell ref="IK2:IK3"/>
    <mergeCell ref="IL2:IR2"/>
    <mergeCell ref="IF2:IF3"/>
    <mergeCell ref="IG2:IH2"/>
    <mergeCell ref="II2:II3"/>
    <mergeCell ref="HU2:HU3"/>
    <mergeCell ref="HV2:HV3"/>
    <mergeCell ref="HW2:IC2"/>
    <mergeCell ref="ID2:ID3"/>
    <mergeCell ref="JQ2:JQ3"/>
    <mergeCell ref="JR2:KQ2"/>
    <mergeCell ref="KR2:KR3"/>
    <mergeCell ref="KS2:KS3"/>
    <mergeCell ref="KT2:KT3"/>
    <mergeCell ref="JL2:JL3"/>
    <mergeCell ref="JM2:JM3"/>
    <mergeCell ref="JO2:JO3"/>
    <mergeCell ref="JP2:JP3"/>
    <mergeCell ref="LX2:LX3"/>
    <mergeCell ref="LY2:LY3"/>
    <mergeCell ref="LZ2:LZ3"/>
    <mergeCell ref="MA2:MZ2"/>
    <mergeCell ref="NA2:NA3"/>
    <mergeCell ref="KU2:LS2"/>
    <mergeCell ref="LT2:LT3"/>
    <mergeCell ref="LU2:LU3"/>
    <mergeCell ref="LV2:LV3"/>
    <mergeCell ref="OE2:OE3"/>
    <mergeCell ref="OG2:OG3"/>
    <mergeCell ref="OH2:OH3"/>
    <mergeCell ref="OI2:OI3"/>
    <mergeCell ref="NB2:NB3"/>
    <mergeCell ref="NC2:NC3"/>
    <mergeCell ref="ND2:OB2"/>
    <mergeCell ref="OC2:OC3"/>
    <mergeCell ref="OD2:OD3"/>
    <mergeCell ref="RO2:RO3"/>
    <mergeCell ref="QL2:QL3"/>
    <mergeCell ref="QM2:QM3"/>
    <mergeCell ref="QN2:QN3"/>
    <mergeCell ref="RL2:RL3"/>
    <mergeCell ref="QO2:RK2"/>
    <mergeCell ref="OJ2:PI2"/>
    <mergeCell ref="PJ2:PJ3"/>
    <mergeCell ref="PK2:PK3"/>
    <mergeCell ref="PL2:PL3"/>
    <mergeCell ref="PM2:QK2"/>
    <mergeCell ref="SO2:SO3"/>
    <mergeCell ref="SP2:SP3"/>
    <mergeCell ref="SR2:SR3"/>
    <mergeCell ref="RN1:SR1"/>
    <mergeCell ref="SJ2:SJ3"/>
    <mergeCell ref="SK2:SK3"/>
    <mergeCell ref="SL2:SL3"/>
    <mergeCell ref="SN2:SN3"/>
    <mergeCell ref="SF2:SF3"/>
    <mergeCell ref="SG2:SG3"/>
    <mergeCell ref="SH2:SI2"/>
    <mergeCell ref="SC2:SC3"/>
    <mergeCell ref="SE2:SE3"/>
    <mergeCell ref="RW2:RW3"/>
    <mergeCell ref="RX2:RX3"/>
    <mergeCell ref="RY2:RZ2"/>
    <mergeCell ref="SA2:SA3"/>
    <mergeCell ref="SB2:SB3"/>
    <mergeCell ref="RV2:RV3"/>
    <mergeCell ref="RP2:RQ2"/>
    <mergeCell ref="RR2:RR3"/>
    <mergeCell ref="RS2:RS3"/>
    <mergeCell ref="RT2:RT3"/>
    <mergeCell ref="RN2:RN3"/>
  </mergeCells>
  <pageMargins left="0.7" right="0.7" top="0.75" bottom="0.75" header="0.3" footer="0.3"/>
  <pageSetup orientation="portrait" horizontalDpi="0" verticalDpi="0"/>
  <ignoredErrors>
    <ignoredError sqref="G4:G119" evalError="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DE27D-AED9-C346-B01F-436FBCC3099B}">
  <sheetPr codeName="Hoja37"/>
  <dimension ref="A1:I85"/>
  <sheetViews>
    <sheetView workbookViewId="0">
      <selection activeCell="F11" sqref="F11"/>
    </sheetView>
  </sheetViews>
  <sheetFormatPr baseColWidth="10" defaultColWidth="0" defaultRowHeight="16" x14ac:dyDescent="0.2"/>
  <cols>
    <col min="1" max="1" width="47" style="33" bestFit="1" customWidth="1"/>
    <col min="2" max="2" width="34.83203125" style="33" bestFit="1" customWidth="1"/>
    <col min="3" max="3" width="13.5" style="33" customWidth="1"/>
    <col min="4" max="4" width="18.5" style="33" bestFit="1" customWidth="1"/>
    <col min="5" max="5" width="11.1640625" style="33" bestFit="1" customWidth="1"/>
    <col min="6" max="6" width="14.5" style="33" bestFit="1" customWidth="1"/>
    <col min="7" max="7" width="10.5" style="33" customWidth="1"/>
    <col min="8" max="8" width="7.5" style="33" bestFit="1" customWidth="1"/>
    <col min="9" max="9" width="4.83203125" style="33" customWidth="1"/>
    <col min="10" max="16384" width="10.83203125" style="33" hidden="1"/>
  </cols>
  <sheetData>
    <row r="1" spans="1:9" x14ac:dyDescent="0.2">
      <c r="A1" s="75" t="s">
        <v>2206</v>
      </c>
      <c r="B1" s="75" t="s">
        <v>2172</v>
      </c>
      <c r="C1" s="116" t="s">
        <v>10</v>
      </c>
      <c r="D1" s="116" t="s">
        <v>11</v>
      </c>
      <c r="E1" s="116" t="s">
        <v>12</v>
      </c>
      <c r="F1" s="116" t="s">
        <v>267</v>
      </c>
      <c r="G1" s="116" t="s">
        <v>14</v>
      </c>
      <c r="H1" s="116" t="s">
        <v>15</v>
      </c>
    </row>
    <row r="2" spans="1:9" x14ac:dyDescent="0.2">
      <c r="A2" s="147" t="s">
        <v>2194</v>
      </c>
      <c r="B2" s="75" t="s">
        <v>2154</v>
      </c>
      <c r="C2" s="28">
        <f>AVERAGEIFS('Resumen de scores por pilar'!$G$4:$G$119,'Resumen de scores por pilar'!$B$4:$B$119,C1)</f>
        <v>75.462962962962962</v>
      </c>
      <c r="D2" s="28">
        <f>AVERAGEIFS('Resumen de scores por pilar'!$G$4:$G$119,'Resumen de scores por pilar'!$B$4:$B$119,D1)</f>
        <v>91.666666666666671</v>
      </c>
      <c r="E2" s="28">
        <f>AVERAGEIFS('Resumen de scores por pilar'!$G$4:$G$119,'Resumen de scores por pilar'!$B$4:$B$119,E1)</f>
        <v>75</v>
      </c>
      <c r="F2" s="28">
        <f>AVERAGEIFS('Resumen de scores por pilar'!$G$4:$G$119,'Resumen de scores por pilar'!$B$4:$B$119,F1)</f>
        <v>75</v>
      </c>
      <c r="G2" s="28">
        <f>AVERAGEIFS('Resumen de scores por pilar'!$G$4:$G$119,'Resumen de scores por pilar'!$B$4:$B$119,G1)</f>
        <v>90</v>
      </c>
      <c r="H2" s="28">
        <f>AVERAGEIFS('Resumen de scores por pilar'!$G$4:$G$119,'Resumen de scores por pilar'!$B$4:$B$119,H1)</f>
        <v>50</v>
      </c>
      <c r="I2" s="48"/>
    </row>
    <row r="3" spans="1:9" x14ac:dyDescent="0.2">
      <c r="A3" s="147"/>
      <c r="B3" s="75" t="s">
        <v>2156</v>
      </c>
      <c r="C3" s="28">
        <f>AVERAGEIFS('Resumen de scores por pilar'!$N$4:$N$39,'Resumen de scores por pilar'!$I$4:$I$39,C1)</f>
        <v>69.791666666666671</v>
      </c>
      <c r="D3" s="28">
        <f>AVERAGEIFS('Resumen de scores por pilar'!$N$4:$N$39,'Resumen de scores por pilar'!$I$4:$I$39,D1)</f>
        <v>91.666666666666671</v>
      </c>
      <c r="E3" s="28">
        <f>AVERAGEIFS('Resumen de scores por pilar'!$N$4:$N$39,'Resumen de scores por pilar'!$I$4:$I$39,E1)</f>
        <v>100</v>
      </c>
      <c r="F3" s="28">
        <f>AVERAGEIFS('Resumen de scores por pilar'!$N$4:$N$39,'Resumen de scores por pilar'!$I$4:$I$39,F1)</f>
        <v>56.25</v>
      </c>
      <c r="G3" s="28">
        <f>AVERAGEIFS('Resumen de scores por pilar'!$N$4:$N$39,'Resumen de scores por pilar'!$I$4:$I$39,G1)</f>
        <v>75</v>
      </c>
      <c r="H3" s="28">
        <f>AVERAGEIFS('Resumen de scores por pilar'!$N$4:$N$39,'Resumen de scores por pilar'!$I$4:$I$39,H1)</f>
        <v>75</v>
      </c>
      <c r="I3" s="48"/>
    </row>
    <row r="4" spans="1:9" x14ac:dyDescent="0.2">
      <c r="A4" s="147"/>
      <c r="B4" s="75" t="s">
        <v>2155</v>
      </c>
      <c r="C4" s="28">
        <f>AVERAGEIFS('Resumen de scores por pilar'!$W$4:$W$14,'Resumen de scores por pilar'!$P$4:$P$14,C1)</f>
        <v>50</v>
      </c>
      <c r="D4" s="28">
        <f>AVERAGEIFS('Resumen de scores por pilar'!$W$4:$W$14,'Resumen de scores por pilar'!$P$4:$P$14,D1)</f>
        <v>83.333333333333343</v>
      </c>
      <c r="E4" s="28">
        <v>0</v>
      </c>
      <c r="F4" s="28">
        <f>AVERAGEIFS('Resumen de scores por pilar'!$W$4:$W$14,'Resumen de scores por pilar'!$P$4:$P$14,F1)</f>
        <v>58.333333333333336</v>
      </c>
      <c r="G4" s="28">
        <f>AVERAGEIFS('Resumen de scores por pilar'!$W$4:$W$14,'Resumen de scores por pilar'!$P$4:$P$14,G1)</f>
        <v>63.095238095238081</v>
      </c>
      <c r="H4" s="28">
        <f>AVERAGEIFS('Resumen de scores por pilar'!$W$4:$W$14,'Resumen de scores por pilar'!$P$4:$P$14,H1)</f>
        <v>66.666666666666657</v>
      </c>
      <c r="I4" s="48"/>
    </row>
    <row r="5" spans="1:9" x14ac:dyDescent="0.2">
      <c r="A5" s="147"/>
      <c r="B5" s="75" t="s">
        <v>2157</v>
      </c>
      <c r="C5" s="28">
        <f>AVERAGEIFS('Resumen de scores por pilar'!$AC$4:$AC$17,'Resumen de scores por pilar'!$Y$4:$Y$17,C1)</f>
        <v>83.333333333333343</v>
      </c>
      <c r="D5" s="28">
        <f>AVERAGEIFS('Resumen de scores por pilar'!$AC$4:$AC$17,'Resumen de scores por pilar'!$Y$4:$Y$17,D1)</f>
        <v>33.333333333333329</v>
      </c>
      <c r="E5" s="28">
        <v>0</v>
      </c>
      <c r="F5" s="28">
        <f>AVERAGEIFS('Resumen de scores por pilar'!$AC$4:$AC$17,'Resumen de scores por pilar'!$Y$4:$Y$17,F1)</f>
        <v>83.333333333333343</v>
      </c>
      <c r="G5" s="28">
        <f>AVERAGEIFS('Resumen de scores por pilar'!$AC$4:$AC$17,'Resumen de scores por pilar'!$Y$4:$Y$17,G1)</f>
        <v>61.111111111111114</v>
      </c>
      <c r="H5" s="28">
        <f>AVERAGEIFS('Resumen de scores por pilar'!$AC$4:$AC$17,'Resumen de scores por pilar'!$Y$4:$Y$17,H1)</f>
        <v>33.333333333333329</v>
      </c>
      <c r="I5" s="48"/>
    </row>
    <row r="6" spans="1:9" x14ac:dyDescent="0.2">
      <c r="A6" s="147"/>
      <c r="B6" s="75" t="s">
        <v>2164</v>
      </c>
      <c r="C6" s="28">
        <f>AVERAGEIFS('Resumen de scores por pilar'!$AI$4:$AI$12,'Resumen de scores por pilar'!$AE$4:$AE$12,C1)</f>
        <v>33.333333333333329</v>
      </c>
      <c r="D6" s="114" t="s">
        <v>2171</v>
      </c>
      <c r="E6" s="28">
        <f>AVERAGEIFS('Resumen de scores por pilar'!$AI$4:$AI$12,'Resumen de scores por pilar'!$AE$4:$AE$12,E1)</f>
        <v>66.666666666666657</v>
      </c>
      <c r="F6" s="114" t="s">
        <v>2171</v>
      </c>
      <c r="G6" s="28">
        <f>AVERAGEIFS('Resumen de scores por pilar'!$AI$4:$AI$12,'Resumen de scores por pilar'!$AE$4:$AE$12,G1)</f>
        <v>39.999999999999993</v>
      </c>
      <c r="H6" s="114" t="s">
        <v>2171</v>
      </c>
      <c r="I6" s="48"/>
    </row>
    <row r="7" spans="1:9" x14ac:dyDescent="0.2">
      <c r="A7" s="147"/>
      <c r="B7" s="75" t="s">
        <v>2165</v>
      </c>
      <c r="C7" s="28">
        <f>AVERAGEIFS('Resumen de scores por pilar'!$AR$4:$AR$10,'Resumen de scores por pilar'!$AK$4:$AK$10,C1)</f>
        <v>50</v>
      </c>
      <c r="D7" s="28">
        <v>0</v>
      </c>
      <c r="E7" s="28">
        <v>0</v>
      </c>
      <c r="F7" s="28">
        <v>0</v>
      </c>
      <c r="G7" s="28">
        <f>AVERAGEIFS('Resumen de scores por pilar'!$AR$4:$AR$10,'Resumen de scores por pilar'!$AK$4:$AK$10,G1)</f>
        <v>55</v>
      </c>
      <c r="H7" s="28">
        <f>AVERAGEIFS('Resumen de scores por pilar'!$AR$4:$AR$10,'Resumen de scores por pilar'!$AK$4:$AK$10,H1)</f>
        <v>33.333333333333329</v>
      </c>
      <c r="I7" s="48"/>
    </row>
    <row r="8" spans="1:9" x14ac:dyDescent="0.2">
      <c r="A8" s="147"/>
      <c r="B8" s="75" t="s">
        <v>2166</v>
      </c>
      <c r="C8" s="28">
        <f>AVERAGEIFS('Resumen de scores por pilar'!$AX$4:$AX$9,'Resumen de scores por pilar'!$AT$4:$AT$9,C1)</f>
        <v>50</v>
      </c>
      <c r="D8" s="28">
        <f>AVERAGEIFS('Resumen de scores por pilar'!$AX$4:$AX$9,'Resumen de scores por pilar'!$AT$4:$AT$9,D1)</f>
        <v>66.666666666666657</v>
      </c>
      <c r="E8" s="28">
        <f>AVERAGEIFS('Resumen de scores por pilar'!$AX$4:$AX$9,'Resumen de scores por pilar'!$AT$4:$AT$9,E1)</f>
        <v>66.666666666666657</v>
      </c>
      <c r="F8" s="28">
        <f>AVERAGEIFS('Resumen de scores por pilar'!$AX$4:$AX$9,'Resumen de scores por pilar'!$AT$4:$AT$9,F1)</f>
        <v>33.333333333333329</v>
      </c>
      <c r="G8" s="28">
        <f>AVERAGEIFS('Resumen de scores por pilar'!$AX$4:$AX$9,'Resumen de scores por pilar'!$AT$4:$AT$9,G1)</f>
        <v>100</v>
      </c>
      <c r="H8" s="28">
        <f>AVERAGEIFS('Resumen de scores por pilar'!$AX$4:$AX$9,'Resumen de scores por pilar'!$AT$4:$AT$9,H1)</f>
        <v>0</v>
      </c>
      <c r="I8" s="48"/>
    </row>
    <row r="9" spans="1:9" x14ac:dyDescent="0.2">
      <c r="A9" s="147"/>
      <c r="B9" s="75" t="s">
        <v>2167</v>
      </c>
      <c r="C9" s="28">
        <f>AVERAGEIFS('Resumen de scores por pilar'!$BD$4:$BD$20,'Resumen de scores por pilar'!$AZ$4:$AZ$20,C1)</f>
        <v>58.333333333333321</v>
      </c>
      <c r="D9" s="114" t="s">
        <v>2171</v>
      </c>
      <c r="E9" s="114" t="s">
        <v>2171</v>
      </c>
      <c r="F9" s="28">
        <f>AVERAGEIFS('Resumen de scores por pilar'!$BD$4:$BD$20,'Resumen de scores por pilar'!$AZ$4:$AZ$20,F1)</f>
        <v>33.333333333333329</v>
      </c>
      <c r="G9" s="28">
        <f>AVERAGEIFS('Resumen de scores por pilar'!$BD$4:$BD$20,'Resumen de scores por pilar'!$AZ$4:$AZ$20,G1)</f>
        <v>53.333333333333329</v>
      </c>
      <c r="H9" s="28">
        <f>AVERAGEIFS('Resumen de scores por pilar'!$BD$4:$BD$20,'Resumen de scores por pilar'!$AZ$4:$AZ$20,H1)</f>
        <v>0</v>
      </c>
      <c r="I9" s="48"/>
    </row>
    <row r="10" spans="1:9" x14ac:dyDescent="0.2">
      <c r="A10" s="147"/>
      <c r="B10" s="75" t="s">
        <v>2168</v>
      </c>
      <c r="C10" s="28">
        <f>AVERAGEIFS('Resumen de scores por pilar'!$BM$4:$BM$15,'Resumen de scores por pilar'!$BF$4:$BF$15,C1)</f>
        <v>33.333333333333329</v>
      </c>
      <c r="D10" s="28">
        <v>0</v>
      </c>
      <c r="E10" s="28">
        <f>AVERAGEIFS('Resumen de scores por pilar'!$BM$4:$BM$15,'Resumen de scores por pilar'!$BF$4:$BF$15,E1)</f>
        <v>38.888888888888893</v>
      </c>
      <c r="F10" s="28">
        <f>AVERAGEIFS('Resumen de scores por pilar'!$BM$4:$BM$15,'Resumen de scores por pilar'!$BF$4:$BF$15,F1)</f>
        <v>41.666666666666664</v>
      </c>
      <c r="G10" s="28">
        <f>AVERAGEIFS('Resumen de scores por pilar'!$BM$4:$BM$15,'Resumen de scores por pilar'!$BF$4:$BF$15,G1)</f>
        <v>47.916666666666671</v>
      </c>
      <c r="H10" s="28">
        <f>AVERAGEIFS('Resumen de scores por pilar'!$BM$4:$BM$15,'Resumen de scores por pilar'!$BF$4:$BF$15,H1)</f>
        <v>58.333333333333336</v>
      </c>
      <c r="I10" s="48"/>
    </row>
    <row r="11" spans="1:9" x14ac:dyDescent="0.2">
      <c r="A11" s="147"/>
      <c r="B11" s="75" t="s">
        <v>2169</v>
      </c>
      <c r="C11" s="28">
        <f>AVERAGEIFS('Resumen de scores por pilar'!$BS$4:$BS$11,'Resumen de scores por pilar'!$BO$4:$BO$11,C1)</f>
        <v>58.333333333333336</v>
      </c>
      <c r="D11" s="28">
        <f>AVERAGEIFS('Resumen de scores por pilar'!$BS$4:$BS$11,'Resumen de scores por pilar'!$BO$4:$BO$11,D1)</f>
        <v>0</v>
      </c>
      <c r="E11" s="28">
        <v>0</v>
      </c>
      <c r="F11" s="28">
        <f>AVERAGEIFS('Resumen de scores por pilar'!$BS$4:$BS$11,'Resumen de scores por pilar'!$BO$4:$BO$11,F1)</f>
        <v>33.333333333333329</v>
      </c>
      <c r="G11" s="28">
        <f>AVERAGEIFS('Resumen de scores por pilar'!$BS$4:$BS$11,'Resumen de scores por pilar'!$BO$4:$BO$11,G1)</f>
        <v>33.333333333333329</v>
      </c>
      <c r="H11" s="28">
        <f>AVERAGEIFS('Resumen de scores por pilar'!$BS$4:$BS$11,'Resumen de scores por pilar'!$BO$4:$BO$11,H1)</f>
        <v>33.333333333333329</v>
      </c>
      <c r="I11" s="48"/>
    </row>
    <row r="12" spans="1:9" x14ac:dyDescent="0.2">
      <c r="A12" s="147"/>
      <c r="B12" s="75" t="s">
        <v>1958</v>
      </c>
      <c r="C12" s="28">
        <f>AVERAGEIFS('Resumen de scores por pilar'!$BW$4:$BW$17,'Resumen de scores por pilar'!$BU$4:$BU$17,C1)</f>
        <v>100</v>
      </c>
      <c r="D12" s="28">
        <f>AVERAGEIFS('Resumen de scores por pilar'!$BW$4:$BW$17,'Resumen de scores por pilar'!$BU$4:$BU$17,D1)</f>
        <v>100</v>
      </c>
      <c r="E12" s="28">
        <f>AVERAGEIFS('Resumen de scores por pilar'!$BW$4:$BW$17,'Resumen de scores por pilar'!$BU$4:$BU$17,E1)</f>
        <v>100</v>
      </c>
      <c r="F12" s="28">
        <f>AVERAGEIFS('Resumen de scores por pilar'!$BW$4:$BW$17,'Resumen de scores por pilar'!$BU$4:$BU$17,F1)</f>
        <v>100</v>
      </c>
      <c r="G12" s="28">
        <f>AVERAGEIFS('Resumen de scores por pilar'!$BW$4:$BW$17,'Resumen de scores por pilar'!$BU$4:$BU$17,G1)</f>
        <v>100</v>
      </c>
      <c r="H12" s="28">
        <f>AVERAGEIFS('Resumen de scores por pilar'!$BW$4:$BW$17,'Resumen de scores por pilar'!$BU$4:$BU$17,H1)</f>
        <v>100</v>
      </c>
      <c r="I12" s="48"/>
    </row>
    <row r="13" spans="1:9" x14ac:dyDescent="0.2">
      <c r="A13" s="147"/>
      <c r="B13" s="115" t="s">
        <v>2170</v>
      </c>
      <c r="C13" s="117">
        <f>AVERAGE(C2,C3,C6,C9)</f>
        <v>59.230324074074062</v>
      </c>
      <c r="D13" s="117">
        <f>AVERAGE(D2,D3,D6,D9)</f>
        <v>91.666666666666671</v>
      </c>
      <c r="E13" s="117">
        <f>AVERAGE(E2,E3,E6,E9)</f>
        <v>80.555555555555557</v>
      </c>
      <c r="F13" s="117">
        <f t="shared" ref="F13:H13" si="0">AVERAGE(F2,F3,F6,F9)</f>
        <v>54.861111111111107</v>
      </c>
      <c r="G13" s="117">
        <f t="shared" si="0"/>
        <v>64.583333333333329</v>
      </c>
      <c r="H13" s="117">
        <f t="shared" si="0"/>
        <v>41.666666666666664</v>
      </c>
      <c r="I13" s="48"/>
    </row>
    <row r="14" spans="1:9" x14ac:dyDescent="0.2">
      <c r="A14" s="147" t="s">
        <v>2212</v>
      </c>
      <c r="B14" s="75" t="s">
        <v>2154</v>
      </c>
      <c r="C14" s="28">
        <f>AVERAGEIFS('Resumen de scores por pilar'!$CO$4:$CO$119,'Resumen de scores por pilar'!$BZ$4:$BZ$119,C1)</f>
        <v>56.888241388241383</v>
      </c>
      <c r="D14" s="28">
        <f>AVERAGEIFS('Resumen de scores por pilar'!$CO$4:$CO$119,'Resumen de scores por pilar'!$BZ$4:$BZ$119,D1)</f>
        <v>85.943389943389974</v>
      </c>
      <c r="E14" s="28">
        <f>AVERAGEIFS('Resumen de scores por pilar'!$CO$4:$CO$119,'Resumen de scores por pilar'!$BZ$4:$BZ$119,E1)</f>
        <v>33.571428571428577</v>
      </c>
      <c r="F14" s="28">
        <f>AVERAGEIFS('Resumen de scores por pilar'!$CO$4:$CO$119,'Resumen de scores por pilar'!$BZ$4:$BZ$119,F1)</f>
        <v>67.635364635364652</v>
      </c>
      <c r="G14" s="28">
        <f>AVERAGEIFS('Resumen de scores por pilar'!$CO$4:$CO$119,'Resumen de scores por pilar'!$BZ$4:$BZ$119,G1)</f>
        <v>79.69780219780219</v>
      </c>
      <c r="H14" s="28">
        <f>AVERAGEIFS('Resumen de scores por pilar'!$CO$4:$CO$119,'Resumen de scores por pilar'!$BZ$4:$BZ$119,H1)</f>
        <v>39.285714285714285</v>
      </c>
    </row>
    <row r="15" spans="1:9" x14ac:dyDescent="0.2">
      <c r="A15" s="147"/>
      <c r="B15" s="75" t="s">
        <v>2156</v>
      </c>
      <c r="C15" s="28">
        <f>AVERAGEIFS('Resumen de scores por pilar'!$DF$4:$DF$39,'Resumen de scores por pilar'!$CQ$4:$CQ$39,C1)</f>
        <v>53.586871461871461</v>
      </c>
      <c r="D15" s="28">
        <f>AVERAGEIFS('Resumen de scores por pilar'!$DF$4:$DF$39,'Resumen de scores por pilar'!$CQ$4:$CQ$39,D1)</f>
        <v>66.212121212121204</v>
      </c>
      <c r="E15" s="28">
        <f>AVERAGEIFS('Resumen de scores por pilar'!$DF$4:$DF$39,'Resumen de scores por pilar'!$CQ$4:$CQ$39,E1)</f>
        <v>73.571428571428584</v>
      </c>
      <c r="F15" s="28">
        <f>AVERAGEIFS('Resumen de scores por pilar'!$DF$4:$DF$39,'Resumen de scores por pilar'!$CQ$4:$CQ$39,F1)</f>
        <v>54.368131868131869</v>
      </c>
      <c r="G15" s="28">
        <f>AVERAGEIFS('Resumen de scores por pilar'!$DF$4:$DF$39,'Resumen de scores por pilar'!$CQ$4:$CQ$39,G1)</f>
        <v>30</v>
      </c>
      <c r="H15" s="28">
        <f>AVERAGEIFS('Resumen de scores por pilar'!$DF$4:$DF$39,'Resumen de scores por pilar'!$CQ$4:$CQ$39,H1)</f>
        <v>38.809523809523817</v>
      </c>
    </row>
    <row r="16" spans="1:9" x14ac:dyDescent="0.2">
      <c r="A16" s="147"/>
      <c r="B16" s="75" t="s">
        <v>2155</v>
      </c>
      <c r="C16" s="114" t="s">
        <v>2171</v>
      </c>
      <c r="D16" s="114" t="s">
        <v>2171</v>
      </c>
      <c r="E16" s="114" t="s">
        <v>2171</v>
      </c>
      <c r="F16" s="114" t="s">
        <v>2171</v>
      </c>
      <c r="G16" s="114" t="s">
        <v>2171</v>
      </c>
      <c r="H16" s="114" t="s">
        <v>2171</v>
      </c>
    </row>
    <row r="17" spans="1:9" x14ac:dyDescent="0.2">
      <c r="A17" s="147"/>
      <c r="B17" s="75" t="s">
        <v>2157</v>
      </c>
      <c r="C17" s="118" t="s">
        <v>2171</v>
      </c>
      <c r="D17" s="118" t="s">
        <v>2171</v>
      </c>
      <c r="E17" s="118" t="s">
        <v>2171</v>
      </c>
      <c r="F17" s="118" t="s">
        <v>2171</v>
      </c>
      <c r="G17" s="118" t="s">
        <v>2171</v>
      </c>
      <c r="H17" s="118" t="s">
        <v>2171</v>
      </c>
      <c r="I17" s="48"/>
    </row>
    <row r="18" spans="1:9" x14ac:dyDescent="0.2">
      <c r="A18" s="147"/>
      <c r="B18" s="75" t="s">
        <v>2164</v>
      </c>
      <c r="C18" s="28">
        <f>AVERAGEIFS('Resumen de scores por pilar'!$EA$4:$EA$12,'Resumen de scores por pilar'!$DH$4:$DH$12,C1)</f>
        <v>50.054466230936818</v>
      </c>
      <c r="D18" s="114" t="s">
        <v>2171</v>
      </c>
      <c r="E18" s="28">
        <f>AVERAGEIFS('Resumen de scores por pilar'!$EA$4:$EA$12,'Resumen de scores por pilar'!$DH$4:$DH$12,E1)</f>
        <v>76.470588235294116</v>
      </c>
      <c r="F18" s="114" t="s">
        <v>2171</v>
      </c>
      <c r="G18" s="28">
        <f>AVERAGEIFS('Resumen de scores por pilar'!$EA$4:$EA$12,'Resumen de scores por pilar'!$DH$4:$DH$12,G1)</f>
        <v>42.888888888888886</v>
      </c>
      <c r="H18" s="114" t="s">
        <v>2171</v>
      </c>
      <c r="I18" s="48"/>
    </row>
    <row r="19" spans="1:9" x14ac:dyDescent="0.2">
      <c r="A19" s="147"/>
      <c r="B19" s="75" t="s">
        <v>2165</v>
      </c>
      <c r="C19" s="114" t="s">
        <v>2171</v>
      </c>
      <c r="D19" s="114" t="s">
        <v>2171</v>
      </c>
      <c r="E19" s="114" t="s">
        <v>2171</v>
      </c>
      <c r="F19" s="114" t="s">
        <v>2171</v>
      </c>
      <c r="G19" s="114" t="s">
        <v>2171</v>
      </c>
      <c r="H19" s="114" t="s">
        <v>2171</v>
      </c>
      <c r="I19" s="48"/>
    </row>
    <row r="20" spans="1:9" x14ac:dyDescent="0.2">
      <c r="A20" s="147"/>
      <c r="B20" s="75" t="s">
        <v>2166</v>
      </c>
      <c r="C20" s="114" t="s">
        <v>2171</v>
      </c>
      <c r="D20" s="114" t="s">
        <v>2171</v>
      </c>
      <c r="E20" s="114" t="s">
        <v>2171</v>
      </c>
      <c r="F20" s="114" t="s">
        <v>2171</v>
      </c>
      <c r="G20" s="114" t="s">
        <v>2171</v>
      </c>
      <c r="H20" s="114" t="s">
        <v>2171</v>
      </c>
      <c r="I20" s="48"/>
    </row>
    <row r="21" spans="1:9" x14ac:dyDescent="0.2">
      <c r="A21" s="147"/>
      <c r="B21" s="75" t="s">
        <v>2167</v>
      </c>
      <c r="C21" s="28">
        <f>AVERAGEIFS('Resumen de scores por pilar'!$EV$4:$EV$20,'Resumen de scores por pilar'!$EC$4:$EC$20,C1)</f>
        <v>44.721711601307192</v>
      </c>
      <c r="D21" s="114" t="s">
        <v>2171</v>
      </c>
      <c r="E21" s="114" t="s">
        <v>2171</v>
      </c>
      <c r="F21" s="28">
        <f>AVERAGEIFS('Resumen de scores por pilar'!$EV$4:$EV$20,'Resumen de scores por pilar'!$EC$4:$EC$20,F1)</f>
        <v>51.916666666666664</v>
      </c>
      <c r="G21" s="28">
        <f>AVERAGEIFS('Resumen de scores por pilar'!$EV$4:$EV$20,'Resumen de scores por pilar'!$EC$4:$EC$20,G1)</f>
        <v>56.470588235294123</v>
      </c>
      <c r="H21" s="28">
        <f>AVERAGEIFS('Resumen de scores por pilar'!$EV$4:$EV$20,'Resumen de scores por pilar'!$EC$4:$EC$20,H1)</f>
        <v>26</v>
      </c>
      <c r="I21" s="48"/>
    </row>
    <row r="22" spans="1:9" x14ac:dyDescent="0.2">
      <c r="A22" s="147"/>
      <c r="B22" s="75" t="s">
        <v>2168</v>
      </c>
      <c r="C22" s="114" t="s">
        <v>2171</v>
      </c>
      <c r="D22" s="114" t="s">
        <v>2171</v>
      </c>
      <c r="E22" s="114" t="s">
        <v>2171</v>
      </c>
      <c r="F22" s="114" t="s">
        <v>2171</v>
      </c>
      <c r="G22" s="114" t="s">
        <v>2171</v>
      </c>
      <c r="H22" s="114" t="s">
        <v>2171</v>
      </c>
      <c r="I22" s="48"/>
    </row>
    <row r="23" spans="1:9" x14ac:dyDescent="0.2">
      <c r="A23" s="147"/>
      <c r="B23" s="75" t="s">
        <v>2169</v>
      </c>
      <c r="C23" s="118" t="s">
        <v>2171</v>
      </c>
      <c r="D23" s="118" t="s">
        <v>2171</v>
      </c>
      <c r="E23" s="118" t="s">
        <v>2171</v>
      </c>
      <c r="F23" s="118" t="s">
        <v>2171</v>
      </c>
      <c r="G23" s="118" t="s">
        <v>2171</v>
      </c>
      <c r="H23" s="118" t="s">
        <v>2171</v>
      </c>
      <c r="I23" s="48"/>
    </row>
    <row r="24" spans="1:9" x14ac:dyDescent="0.2">
      <c r="A24" s="147"/>
      <c r="B24" s="75" t="s">
        <v>1958</v>
      </c>
      <c r="C24" s="118" t="s">
        <v>2171</v>
      </c>
      <c r="D24" s="118" t="s">
        <v>2171</v>
      </c>
      <c r="E24" s="118" t="s">
        <v>2171</v>
      </c>
      <c r="F24" s="118" t="s">
        <v>2171</v>
      </c>
      <c r="G24" s="118" t="s">
        <v>2171</v>
      </c>
      <c r="H24" s="118" t="s">
        <v>2171</v>
      </c>
      <c r="I24" s="48"/>
    </row>
    <row r="25" spans="1:9" x14ac:dyDescent="0.2">
      <c r="A25" s="147"/>
      <c r="B25" s="115" t="s">
        <v>2170</v>
      </c>
      <c r="C25" s="117">
        <f>AVERAGE(C14,C15,C18,C21)</f>
        <v>51.312822670589213</v>
      </c>
      <c r="D25" s="117">
        <f t="shared" ref="D25:H25" si="1">AVERAGE(D14,D15,D18,D21)</f>
        <v>76.077755577755596</v>
      </c>
      <c r="E25" s="117">
        <f>AVERAGE(E14,E15,E18,E21)</f>
        <v>61.204481792717097</v>
      </c>
      <c r="F25" s="117">
        <f t="shared" si="1"/>
        <v>57.973387723387731</v>
      </c>
      <c r="G25" s="117">
        <f t="shared" si="1"/>
        <v>52.264319830496298</v>
      </c>
      <c r="H25" s="117">
        <f t="shared" si="1"/>
        <v>34.698412698412703</v>
      </c>
      <c r="I25" s="48"/>
    </row>
    <row r="26" spans="1:9" x14ac:dyDescent="0.2">
      <c r="A26" s="160" t="s">
        <v>2195</v>
      </c>
      <c r="B26" s="75" t="s">
        <v>2154</v>
      </c>
      <c r="C26" s="114" t="s">
        <v>2171</v>
      </c>
      <c r="D26" s="114" t="s">
        <v>2171</v>
      </c>
      <c r="E26" s="114" t="s">
        <v>2171</v>
      </c>
      <c r="F26" s="114" t="s">
        <v>2171</v>
      </c>
      <c r="G26" s="114" t="s">
        <v>2171</v>
      </c>
      <c r="H26" s="114" t="s">
        <v>2171</v>
      </c>
      <c r="I26" s="48"/>
    </row>
    <row r="27" spans="1:9" x14ac:dyDescent="0.2">
      <c r="A27" s="161"/>
      <c r="B27" s="75" t="s">
        <v>2156</v>
      </c>
      <c r="C27" s="114" t="s">
        <v>2171</v>
      </c>
      <c r="D27" s="114" t="s">
        <v>2171</v>
      </c>
      <c r="E27" s="114" t="s">
        <v>2171</v>
      </c>
      <c r="F27" s="114" t="s">
        <v>2171</v>
      </c>
      <c r="G27" s="114" t="s">
        <v>2171</v>
      </c>
      <c r="H27" s="114" t="s">
        <v>2171</v>
      </c>
      <c r="I27" s="48"/>
    </row>
    <row r="28" spans="1:9" x14ac:dyDescent="0.2">
      <c r="A28" s="161"/>
      <c r="B28" s="75" t="s">
        <v>2155</v>
      </c>
      <c r="C28" s="28">
        <f>AVERAGEIFS('Resumen de scores por pilar'!$FF$4:$FF$14,'Resumen de scores por pilar'!$EY$4:$EY$14,C1)</f>
        <v>0</v>
      </c>
      <c r="D28" s="28">
        <f>AVERAGEIFS('Resumen de scores por pilar'!$FF$4:$FF$14,'Resumen de scores por pilar'!$EY$4:$EY$14,D1)</f>
        <v>33.333333333333329</v>
      </c>
      <c r="E28" s="28">
        <v>0</v>
      </c>
      <c r="F28" s="28">
        <f>AVERAGEIFS('Resumen de scores por pilar'!$FF$4:$FF$14,'Resumen de scores por pilar'!$EY$4:$EY$14,F1)</f>
        <v>100</v>
      </c>
      <c r="G28" s="28">
        <f>AVERAGEIFS('Resumen de scores por pilar'!$FF$4:$FF$14,'Resumen de scores por pilar'!$EY$4:$EY$14,G1)</f>
        <v>64.285714285714292</v>
      </c>
      <c r="H28" s="28">
        <f>AVERAGEIFS('Resumen de scores por pilar'!$FF$4:$FF$14,'Resumen de scores por pilar'!$EY$4:$EY$14,H1)</f>
        <v>33.333333333333329</v>
      </c>
      <c r="I28" s="48"/>
    </row>
    <row r="29" spans="1:9" x14ac:dyDescent="0.2">
      <c r="A29" s="161"/>
      <c r="B29" s="75" t="s">
        <v>2157</v>
      </c>
      <c r="C29" s="28">
        <f>AVERAGEIFS('Resumen de scores por pilar'!$FN$4:$FN$17,'Resumen de scores por pilar'!$FH$4:$FH$17,C1)</f>
        <v>60</v>
      </c>
      <c r="D29" s="28">
        <f>AVERAGEIFS('Resumen de scores por pilar'!$FN$4:$FN$17,'Resumen de scores por pilar'!$FH$4:$FH$17,D1)</f>
        <v>65</v>
      </c>
      <c r="E29" s="28">
        <v>0</v>
      </c>
      <c r="F29" s="28">
        <f>AVERAGEIFS('Resumen de scores por pilar'!$FN$4:$FN$17,'Resumen de scores por pilar'!$FH$4:$FH$17,F1)</f>
        <v>90</v>
      </c>
      <c r="G29" s="28">
        <f>AVERAGEIFS('Resumen de scores por pilar'!$FN$4:$FN$17,'Resumen de scores por pilar'!$FH$4:$FH$17,G1)</f>
        <v>84.444444444444443</v>
      </c>
      <c r="H29" s="28">
        <f>AVERAGEIFS('Resumen de scores por pilar'!$FN$4:$FN$17,'Resumen de scores por pilar'!$FH$4:$FH$17,H1)</f>
        <v>80</v>
      </c>
      <c r="I29" s="48"/>
    </row>
    <row r="30" spans="1:9" x14ac:dyDescent="0.2">
      <c r="A30" s="161"/>
      <c r="B30" s="75" t="s">
        <v>2164</v>
      </c>
      <c r="C30" s="114" t="s">
        <v>2171</v>
      </c>
      <c r="D30" s="114" t="s">
        <v>2171</v>
      </c>
      <c r="E30" s="114" t="s">
        <v>2171</v>
      </c>
      <c r="F30" s="114" t="s">
        <v>2171</v>
      </c>
      <c r="G30" s="114" t="s">
        <v>2171</v>
      </c>
      <c r="H30" s="114" t="s">
        <v>2171</v>
      </c>
      <c r="I30" s="48"/>
    </row>
    <row r="31" spans="1:9" x14ac:dyDescent="0.2">
      <c r="A31" s="161"/>
      <c r="B31" s="75" t="s">
        <v>2165</v>
      </c>
      <c r="C31" s="28">
        <f>AVERAGEIFS('Resumen de scores por pilar'!$FW$4:$FW$10,'Resumen de scores por pilar'!$FP$4:$FP$10,C1)</f>
        <v>83.333333333333343</v>
      </c>
      <c r="D31" s="28">
        <v>0</v>
      </c>
      <c r="E31" s="28">
        <v>0</v>
      </c>
      <c r="F31" s="28">
        <v>0</v>
      </c>
      <c r="G31" s="28">
        <f>AVERAGEIFS('Resumen de scores por pilar'!$FW$4:$FW$10,'Resumen de scores por pilar'!$FP$4:$FP$10,G1)</f>
        <v>80</v>
      </c>
      <c r="H31" s="28">
        <f>AVERAGEIFS('Resumen de scores por pilar'!$FW$4:$FW$10,'Resumen de scores por pilar'!$FP$4:$FP$10,H1)</f>
        <v>33.333333333333329</v>
      </c>
      <c r="I31" s="48"/>
    </row>
    <row r="32" spans="1:9" x14ac:dyDescent="0.2">
      <c r="A32" s="161"/>
      <c r="B32" s="75" t="s">
        <v>2166</v>
      </c>
      <c r="C32" s="28">
        <f>AVERAGEIFS('Resumen de scores por pilar'!$GE$4:$GE$9,'Resumen de scores por pilar'!$FY$4:$FY$9,C1)</f>
        <v>60</v>
      </c>
      <c r="D32" s="28">
        <f>AVERAGEIFS('Resumen de scores por pilar'!$GE$4:$GE$9,'Resumen de scores por pilar'!$FY$4:$FY$9,D1)</f>
        <v>60</v>
      </c>
      <c r="E32" s="28">
        <f>AVERAGEIFS('Resumen de scores por pilar'!$GE$4:$GE$9,'Resumen de scores por pilar'!$FY$4:$FY$9,E1)</f>
        <v>70</v>
      </c>
      <c r="F32" s="28">
        <f>AVERAGEIFS('Resumen de scores por pilar'!$GE$4:$GE$9,'Resumen de scores por pilar'!$FY$4:$FY$9,F1)</f>
        <v>40</v>
      </c>
      <c r="G32" s="28">
        <f>AVERAGEIFS('Resumen de scores por pilar'!$GE$4:$GE$9,'Resumen de scores por pilar'!$FY$4:$FY$9,G1)</f>
        <v>50</v>
      </c>
      <c r="H32" s="28">
        <f>AVERAGEIFS('Resumen de scores por pilar'!$GE$4:$GE$9,'Resumen de scores por pilar'!$FY$4:$FY$9,H1)</f>
        <v>70</v>
      </c>
      <c r="I32" s="48"/>
    </row>
    <row r="33" spans="1:9" x14ac:dyDescent="0.2">
      <c r="A33" s="161"/>
      <c r="B33" s="75" t="s">
        <v>2167</v>
      </c>
      <c r="C33" s="118" t="s">
        <v>2171</v>
      </c>
      <c r="D33" s="118" t="s">
        <v>2171</v>
      </c>
      <c r="E33" s="118" t="s">
        <v>2171</v>
      </c>
      <c r="F33" s="118" t="s">
        <v>2171</v>
      </c>
      <c r="G33" s="118" t="s">
        <v>2171</v>
      </c>
      <c r="H33" s="118" t="s">
        <v>2171</v>
      </c>
      <c r="I33" s="48"/>
    </row>
    <row r="34" spans="1:9" x14ac:dyDescent="0.2">
      <c r="A34" s="161"/>
      <c r="B34" s="75" t="s">
        <v>2168</v>
      </c>
      <c r="C34" s="28">
        <f>AVERAGEIFS('Resumen de scores por pilar'!$GN$4:$GN$15,'Resumen de scores por pilar'!$GG$4:$GG$15,C1)</f>
        <v>66.666666666666671</v>
      </c>
      <c r="D34" s="28">
        <v>0</v>
      </c>
      <c r="E34" s="28">
        <f>AVERAGEIFS('Resumen de scores por pilar'!$GN$4:$GN$15,'Resumen de scores por pilar'!$GG$4:$GG$15,E1)</f>
        <v>61.111111111111107</v>
      </c>
      <c r="F34" s="28">
        <f>AVERAGEIFS('Resumen de scores por pilar'!$GN$4:$GN$15,'Resumen de scores por pilar'!$GG$4:$GG$15,F1)</f>
        <v>16.666666666666664</v>
      </c>
      <c r="G34" s="28">
        <f>AVERAGEIFS('Resumen de scores por pilar'!$GN$4:$GN$15,'Resumen de scores por pilar'!$GG$4:$GG$15,G1)</f>
        <v>45.833333333333329</v>
      </c>
      <c r="H34" s="28">
        <f>AVERAGEIFS('Resumen de scores por pilar'!$GN$4:$GN$15,'Resumen de scores por pilar'!$GG$4:$GG$15,H1)</f>
        <v>66.666666666666657</v>
      </c>
      <c r="I34" s="48"/>
    </row>
    <row r="35" spans="1:9" x14ac:dyDescent="0.2">
      <c r="A35" s="161"/>
      <c r="B35" s="75" t="s">
        <v>2169</v>
      </c>
      <c r="C35" s="28">
        <f>AVERAGEIFS('Resumen de scores por pilar'!$GV$4:$GV$11,'Resumen de scores por pilar'!$GP$4:$GP$11,C1)</f>
        <v>60</v>
      </c>
      <c r="D35" s="28">
        <f>AVERAGEIFS('Resumen de scores por pilar'!$GV$4:$GV$11,'Resumen de scores por pilar'!$GP$4:$GP$11,D1)</f>
        <v>60</v>
      </c>
      <c r="E35" s="28">
        <v>0</v>
      </c>
      <c r="F35" s="28">
        <f>AVERAGEIFS('Resumen de scores por pilar'!$GV$4:$GV$11,'Resumen de scores por pilar'!$GP$4:$GP$11,F1)</f>
        <v>20</v>
      </c>
      <c r="G35" s="28">
        <f>AVERAGEIFS('Resumen de scores por pilar'!$GV$4:$GV$11,'Resumen de scores por pilar'!$GP$4:$GP$11,G1)</f>
        <v>80</v>
      </c>
      <c r="H35" s="28">
        <f>AVERAGEIFS('Resumen de scores por pilar'!$GV$4:$GV$11,'Resumen de scores por pilar'!$GP$4:$GP$11,H1)</f>
        <v>60</v>
      </c>
      <c r="I35" s="48"/>
    </row>
    <row r="36" spans="1:9" x14ac:dyDescent="0.2">
      <c r="A36" s="161"/>
      <c r="B36" s="75" t="s">
        <v>1958</v>
      </c>
      <c r="C36" s="28">
        <f>AVERAGEIFS('Resumen de scores por pilar'!$HD$4:$HD$17,'Resumen de scores por pilar'!$GX$4:$GX$17,C1)</f>
        <v>60</v>
      </c>
      <c r="D36" s="28">
        <f>AVERAGEIFS('Resumen de scores por pilar'!$HD$4:$HD$17,'Resumen de scores por pilar'!$GX$4:$GX$17,D1)</f>
        <v>40</v>
      </c>
      <c r="E36" s="28">
        <f>AVERAGEIFS('Resumen de scores por pilar'!$HD$4:$HD$17,'Resumen de scores por pilar'!$GX$4:$GX$17,E1)</f>
        <v>30</v>
      </c>
      <c r="F36" s="28">
        <f>AVERAGEIFS('Resumen de scores por pilar'!$HD$4:$HD$17,'Resumen de scores por pilar'!$GX$4:$GX$17,F1)</f>
        <v>50</v>
      </c>
      <c r="G36" s="28">
        <f>AVERAGEIFS('Resumen de scores por pilar'!$HD$4:$HD$17,'Resumen de scores por pilar'!$GX$4:$GX$17,G1)</f>
        <v>68</v>
      </c>
      <c r="H36" s="28">
        <f>AVERAGEIFS('Resumen de scores por pilar'!$HD$4:$HD$17,'Resumen de scores por pilar'!$GX$4:$GX$17,H1)</f>
        <v>80</v>
      </c>
      <c r="I36" s="48"/>
    </row>
    <row r="37" spans="1:9" x14ac:dyDescent="0.2">
      <c r="A37" s="162"/>
      <c r="B37" s="115" t="s">
        <v>2170</v>
      </c>
      <c r="C37" s="126" t="s">
        <v>2171</v>
      </c>
      <c r="D37" s="126" t="s">
        <v>2171</v>
      </c>
      <c r="E37" s="126" t="s">
        <v>2171</v>
      </c>
      <c r="F37" s="126" t="s">
        <v>2171</v>
      </c>
      <c r="G37" s="126" t="s">
        <v>2171</v>
      </c>
      <c r="H37" s="126" t="s">
        <v>2171</v>
      </c>
      <c r="I37" s="48"/>
    </row>
    <row r="38" spans="1:9" x14ac:dyDescent="0.2">
      <c r="A38" s="160" t="s">
        <v>2196</v>
      </c>
      <c r="B38" s="75" t="s">
        <v>2154</v>
      </c>
      <c r="C38" s="118" t="s">
        <v>2171</v>
      </c>
      <c r="D38" s="118" t="s">
        <v>2171</v>
      </c>
      <c r="E38" s="118" t="s">
        <v>2171</v>
      </c>
      <c r="F38" s="118" t="s">
        <v>2171</v>
      </c>
      <c r="G38" s="118" t="s">
        <v>2171</v>
      </c>
      <c r="H38" s="118" t="s">
        <v>2171</v>
      </c>
      <c r="I38" s="48"/>
    </row>
    <row r="39" spans="1:9" x14ac:dyDescent="0.2">
      <c r="A39" s="161"/>
      <c r="B39" s="75" t="s">
        <v>2156</v>
      </c>
      <c r="C39" s="118" t="s">
        <v>2171</v>
      </c>
      <c r="D39" s="118" t="s">
        <v>2171</v>
      </c>
      <c r="E39" s="118" t="s">
        <v>2171</v>
      </c>
      <c r="F39" s="118" t="s">
        <v>2171</v>
      </c>
      <c r="G39" s="118" t="s">
        <v>2171</v>
      </c>
      <c r="H39" s="118" t="s">
        <v>2171</v>
      </c>
      <c r="I39" s="48"/>
    </row>
    <row r="40" spans="1:9" x14ac:dyDescent="0.2">
      <c r="A40" s="161"/>
      <c r="B40" s="75" t="s">
        <v>2155</v>
      </c>
      <c r="C40" s="28">
        <f>AVERAGEIFS('Resumen de scores por pilar'!$HO$4:$HO$14,'Resumen de scores por pilar'!$HG$4:$HG$14,C1)</f>
        <v>78.571428571428569</v>
      </c>
      <c r="D40" s="28">
        <f>AVERAGEIFS('Resumen de scores por pilar'!$HO$4:$HO$14,'Resumen de scores por pilar'!$HG$4:$HG$14,D1)</f>
        <v>100</v>
      </c>
      <c r="E40" s="28">
        <v>0</v>
      </c>
      <c r="F40" s="28">
        <f>AVERAGEIFS('Resumen de scores por pilar'!$HO$4:$HO$14,'Resumen de scores por pilar'!$HG$4:$HG$14,F1)</f>
        <v>78.571428571428569</v>
      </c>
      <c r="G40" s="28">
        <f>AVERAGEIFS('Resumen de scores por pilar'!$HO$4:$HO$14,'Resumen de scores por pilar'!$HG$4:$HG$14,G1)</f>
        <v>72.448979591836732</v>
      </c>
      <c r="H40" s="28">
        <f>AVERAGEIFS('Resumen de scores por pilar'!$HO$4:$HO$14,'Resumen de scores por pilar'!$HG$4:$HG$14,H1)</f>
        <v>78.571428571428569</v>
      </c>
      <c r="I40" s="48"/>
    </row>
    <row r="41" spans="1:9" x14ac:dyDescent="0.2">
      <c r="A41" s="161"/>
      <c r="B41" s="75" t="s">
        <v>2157</v>
      </c>
      <c r="C41" s="28">
        <f>AVERAGEIFS('Resumen de scores por pilar'!$HT$4:$HT$17,'Resumen de scores por pilar'!$HQ$4:$HQ$17,C1)</f>
        <v>50</v>
      </c>
      <c r="D41" s="28">
        <f>AVERAGEIFS('Resumen de scores por pilar'!$HT$4:$HT$17,'Resumen de scores por pilar'!$HQ$4:$HQ$17,D1)</f>
        <v>100</v>
      </c>
      <c r="E41" s="28">
        <v>0</v>
      </c>
      <c r="F41" s="28">
        <f>AVERAGEIFS('Resumen de scores por pilar'!$HT$4:$HT$17,'Resumen de scores por pilar'!$HQ$4:$HQ$17,F1)</f>
        <v>100</v>
      </c>
      <c r="G41" s="28">
        <f>AVERAGEIFS('Resumen de scores por pilar'!$HT$4:$HT$17,'Resumen de scores por pilar'!$HQ$4:$HQ$17,G1)</f>
        <v>88.888888888888886</v>
      </c>
      <c r="H41" s="28">
        <f>AVERAGEIFS('Resumen de scores por pilar'!$HT$4:$HT$17,'Resumen de scores por pilar'!$HQ$4:$HQ$17,H1)</f>
        <v>50</v>
      </c>
      <c r="I41" s="48"/>
    </row>
    <row r="42" spans="1:9" x14ac:dyDescent="0.2">
      <c r="A42" s="161"/>
      <c r="B42" s="75" t="s">
        <v>2164</v>
      </c>
      <c r="C42" s="118" t="s">
        <v>2171</v>
      </c>
      <c r="D42" s="118" t="s">
        <v>2171</v>
      </c>
      <c r="E42" s="118" t="s">
        <v>2171</v>
      </c>
      <c r="F42" s="118" t="s">
        <v>2171</v>
      </c>
      <c r="G42" s="118" t="s">
        <v>2171</v>
      </c>
      <c r="H42" s="118" t="s">
        <v>2171</v>
      </c>
      <c r="I42" s="48"/>
    </row>
    <row r="43" spans="1:9" x14ac:dyDescent="0.2">
      <c r="A43" s="161"/>
      <c r="B43" s="75" t="s">
        <v>2165</v>
      </c>
      <c r="C43" s="28">
        <f>AVERAGEIFS('Resumen de scores por pilar'!$ID$4:$ID$10,'Resumen de scores por pilar'!$HV$4:$HV$10,C1)</f>
        <v>71.428571428571431</v>
      </c>
      <c r="D43" s="28">
        <v>0</v>
      </c>
      <c r="E43" s="28">
        <v>0</v>
      </c>
      <c r="F43" s="28">
        <v>0</v>
      </c>
      <c r="G43" s="28">
        <f>AVERAGEIFS('Resumen de scores por pilar'!$ID$4:$ID$10,'Resumen de scores por pilar'!$HV$4:$HV$10,G1)</f>
        <v>64.285714285714292</v>
      </c>
      <c r="H43" s="28">
        <f>AVERAGEIFS('Resumen de scores por pilar'!$ID$4:$ID$10,'Resumen de scores por pilar'!$HV$4:$HV$10,H1)</f>
        <v>78.571428571428569</v>
      </c>
      <c r="I43" s="48"/>
    </row>
    <row r="44" spans="1:9" x14ac:dyDescent="0.2">
      <c r="A44" s="161"/>
      <c r="B44" s="75" t="s">
        <v>2166</v>
      </c>
      <c r="C44" s="28">
        <f>AVERAGEIFS('Resumen de scores por pilar'!$II$4:$II$9,'Resumen de scores por pilar'!$IF$4:$IF$9,C1)</f>
        <v>100</v>
      </c>
      <c r="D44" s="28">
        <f>AVERAGEIFS('Resumen de scores por pilar'!$II$4:$II$9,'Resumen de scores por pilar'!$IF$4:$IF$9,D1)</f>
        <v>100</v>
      </c>
      <c r="E44" s="28">
        <f>AVERAGEIFS('Resumen de scores por pilar'!$II$4:$II$9,'Resumen de scores por pilar'!$IF$4:$IF$9,E1)</f>
        <v>100</v>
      </c>
      <c r="F44" s="28">
        <f>AVERAGEIFS('Resumen de scores por pilar'!$II$4:$II$9,'Resumen de scores por pilar'!$IF$4:$IF$9,F1)</f>
        <v>100</v>
      </c>
      <c r="G44" s="28">
        <f>AVERAGEIFS('Resumen de scores por pilar'!$II$4:$II$9,'Resumen de scores por pilar'!$IF$4:$IF$9,G1)</f>
        <v>50</v>
      </c>
      <c r="H44" s="28">
        <f>AVERAGEIFS('Resumen de scores por pilar'!$II$4:$II$9,'Resumen de scores por pilar'!$IF$4:$IF$9,H1)</f>
        <v>50</v>
      </c>
      <c r="I44" s="48"/>
    </row>
    <row r="45" spans="1:9" x14ac:dyDescent="0.2">
      <c r="A45" s="161"/>
      <c r="B45" s="75" t="s">
        <v>2167</v>
      </c>
      <c r="C45" s="114" t="s">
        <v>2171</v>
      </c>
      <c r="D45" s="114" t="s">
        <v>2171</v>
      </c>
      <c r="E45" s="114" t="s">
        <v>2171</v>
      </c>
      <c r="F45" s="114" t="s">
        <v>2171</v>
      </c>
      <c r="G45" s="114" t="s">
        <v>2171</v>
      </c>
      <c r="H45" s="114" t="s">
        <v>2171</v>
      </c>
      <c r="I45" s="48"/>
    </row>
    <row r="46" spans="1:9" x14ac:dyDescent="0.2">
      <c r="A46" s="161"/>
      <c r="B46" s="75" t="s">
        <v>2168</v>
      </c>
      <c r="C46" s="28">
        <f>AVERAGEIFS('Resumen de scores por pilar'!$IS$4:$IS$15,'Resumen de scores por pilar'!$IK$4:$IK$15,C1)</f>
        <v>53.571428571428569</v>
      </c>
      <c r="D46" s="28">
        <v>0</v>
      </c>
      <c r="E46" s="28">
        <f>AVERAGEIFS('Resumen de scores por pilar'!$IS$4:$IS$15,'Resumen de scores por pilar'!$IK$4:$IK$15,E1)</f>
        <v>64.285714285714278</v>
      </c>
      <c r="F46" s="28">
        <f>AVERAGEIFS('Resumen de scores por pilar'!$IS$4:$IS$15,'Resumen de scores por pilar'!$IK$4:$IK$15,F1)</f>
        <v>42.857142857142861</v>
      </c>
      <c r="G46" s="28">
        <f>AVERAGEIFS('Resumen de scores por pilar'!$IS$4:$IS$15,'Resumen de scores por pilar'!$IK$4:$IK$15,G1)</f>
        <v>67.857142857142861</v>
      </c>
      <c r="H46" s="28">
        <f>AVERAGEIFS('Resumen de scores por pilar'!$IS$4:$IS$15,'Resumen de scores por pilar'!$IK$4:$IK$15,H1)</f>
        <v>78.571428571428569</v>
      </c>
      <c r="I46" s="48"/>
    </row>
    <row r="47" spans="1:9" x14ac:dyDescent="0.2">
      <c r="A47" s="161"/>
      <c r="B47" s="75" t="s">
        <v>2169</v>
      </c>
      <c r="C47" s="28">
        <f>AVERAGEIFS('Resumen de scores por pilar'!$IX$4:$IX$11,'Resumen de scores por pilar'!$IU$4:$IU$11,C1)</f>
        <v>68.75</v>
      </c>
      <c r="D47" s="28">
        <f>AVERAGEIFS('Resumen de scores por pilar'!$IX$4:$IX$11,'Resumen de scores por pilar'!$IU$4:$IU$11,D1)</f>
        <v>50</v>
      </c>
      <c r="E47" s="28">
        <v>0</v>
      </c>
      <c r="F47" s="28">
        <f>AVERAGEIFS('Resumen de scores por pilar'!$IX$4:$IX$11,'Resumen de scores por pilar'!$IU$4:$IU$11,F1)</f>
        <v>50</v>
      </c>
      <c r="G47" s="28">
        <f>AVERAGEIFS('Resumen de scores por pilar'!$IX$4:$IX$11,'Resumen de scores por pilar'!$IU$4:$IU$11,G1)</f>
        <v>100</v>
      </c>
      <c r="H47" s="28">
        <f>AVERAGEIFS('Resumen de scores por pilar'!$IX$4:$IX$11,'Resumen de scores por pilar'!$IU$4:$IU$11,H1)</f>
        <v>25</v>
      </c>
      <c r="I47" s="48"/>
    </row>
    <row r="48" spans="1:9" x14ac:dyDescent="0.2">
      <c r="A48" s="161"/>
      <c r="B48" s="75" t="s">
        <v>1958</v>
      </c>
      <c r="C48" s="28">
        <f>AVERAGEIFS('Resumen de scores por pilar'!$JF$4:$JF$17,'Resumen de scores por pilar'!$IZ$4:$IZ$17,C1)</f>
        <v>90</v>
      </c>
      <c r="D48" s="28">
        <f>AVERAGEIFS('Resumen de scores por pilar'!$JF$4:$JF$17,'Resumen de scores por pilar'!$IZ$4:$IZ$17,D1)</f>
        <v>90</v>
      </c>
      <c r="E48" s="28">
        <f>AVERAGEIFS('Resumen de scores por pilar'!$JF$4:$JF$17,'Resumen de scores por pilar'!$IZ$4:$IZ$17,E1)</f>
        <v>60</v>
      </c>
      <c r="F48" s="28">
        <f>AVERAGEIFS('Resumen de scores por pilar'!$JF$4:$JF$17,'Resumen de scores por pilar'!$IZ$4:$IZ$17,F1)</f>
        <v>55</v>
      </c>
      <c r="G48" s="28">
        <f>AVERAGEIFS('Resumen de scores por pilar'!$JF$4:$JF$17,'Resumen de scores por pilar'!$IZ$4:$IZ$17,G1)</f>
        <v>78</v>
      </c>
      <c r="H48" s="28">
        <f>AVERAGEIFS('Resumen de scores por pilar'!$JF$4:$JF$17,'Resumen de scores por pilar'!$IZ$4:$IZ$17,H1)</f>
        <v>80</v>
      </c>
      <c r="I48" s="48"/>
    </row>
    <row r="49" spans="1:9" x14ac:dyDescent="0.2">
      <c r="A49" s="162"/>
      <c r="B49" s="115" t="s">
        <v>2170</v>
      </c>
      <c r="C49" s="126" t="s">
        <v>2171</v>
      </c>
      <c r="D49" s="126" t="s">
        <v>2171</v>
      </c>
      <c r="E49" s="126" t="s">
        <v>2171</v>
      </c>
      <c r="F49" s="126" t="s">
        <v>2171</v>
      </c>
      <c r="G49" s="126" t="s">
        <v>2171</v>
      </c>
      <c r="H49" s="126" t="s">
        <v>2171</v>
      </c>
      <c r="I49" s="48"/>
    </row>
    <row r="50" spans="1:9" x14ac:dyDescent="0.2">
      <c r="A50" s="160" t="s">
        <v>2197</v>
      </c>
      <c r="B50" s="75" t="s">
        <v>2154</v>
      </c>
      <c r="C50" s="28">
        <f>AVERAGEIFS('Resumen de scores por pilar'!$JK$4:$JK$119,'Resumen de scores por pilar'!$JI$4:$JI$119,C1)</f>
        <v>97.222222222222229</v>
      </c>
      <c r="D50" s="28">
        <f>AVERAGEIFS('Resumen de scores por pilar'!$JK$4:$JK$119,'Resumen de scores por pilar'!$JI$4:$JI$119,D1)</f>
        <v>100</v>
      </c>
      <c r="E50" s="114" t="s">
        <v>2171</v>
      </c>
      <c r="F50" s="28">
        <f>AVERAGEIFS('Resumen de scores por pilar'!$JK$4:$JK$119,'Resumen de scores por pilar'!$JI$4:$JI$119,F1)</f>
        <v>100</v>
      </c>
      <c r="G50" s="28">
        <f>AVERAGEIFS('Resumen de scores por pilar'!$JK$4:$JK$119,'Resumen de scores por pilar'!$JI$4:$JI$119,G1)</f>
        <v>100</v>
      </c>
      <c r="H50" s="28">
        <f>AVERAGEIFS('Resumen de scores por pilar'!$JK$4:$JK$119,'Resumen de scores por pilar'!$JI$4:$JI$119,H1)</f>
        <v>100</v>
      </c>
      <c r="I50" s="48"/>
    </row>
    <row r="51" spans="1:9" x14ac:dyDescent="0.2">
      <c r="A51" s="161"/>
      <c r="B51" s="75" t="s">
        <v>2156</v>
      </c>
      <c r="C51" s="28">
        <f>AVERAGEIFS('Resumen de scores por pilar'!$JO$4:$JO$39,'Resumen de scores por pilar'!$JM$4:$JM$39,C1)</f>
        <v>62.5</v>
      </c>
      <c r="D51" s="28">
        <f>AVERAGEIFS('Resumen de scores por pilar'!$JO$4:$JO$39,'Resumen de scores por pilar'!$JM$4:$JM$39,D1)</f>
        <v>100</v>
      </c>
      <c r="E51" s="28">
        <f>AVERAGEIFS('Resumen de scores por pilar'!$JO$4:$JO$39,'Resumen de scores por pilar'!$JM$4:$JM$39,E1)</f>
        <v>100</v>
      </c>
      <c r="F51" s="28">
        <f>AVERAGEIFS('Resumen de scores por pilar'!$JO$4:$JO$39,'Resumen de scores por pilar'!$JM$4:$JM$39,F1)</f>
        <v>75</v>
      </c>
      <c r="G51" s="28">
        <f>AVERAGEIFS('Resumen de scores por pilar'!$JO$4:$JO$39,'Resumen de scores por pilar'!$JM$4:$JM$39,G1)</f>
        <v>0</v>
      </c>
      <c r="H51" s="28">
        <f>AVERAGEIFS('Resumen de scores por pilar'!$JO$4:$JO$39,'Resumen de scores por pilar'!$JM$4:$JM$39,H1)</f>
        <v>0</v>
      </c>
      <c r="I51" s="48"/>
    </row>
    <row r="52" spans="1:9" x14ac:dyDescent="0.2">
      <c r="A52" s="161"/>
      <c r="B52" s="75" t="s">
        <v>2155</v>
      </c>
      <c r="C52" s="28">
        <f>AVERAGEIFS('Resumen de scores por pilar'!$KR$4:$KR$14,'Resumen de scores por pilar'!$JQ$4:$JQ$14,C1)</f>
        <v>76.923076923076934</v>
      </c>
      <c r="D52" s="28">
        <f>AVERAGEIFS('Resumen de scores por pilar'!$KR$4:$KR$14,'Resumen de scores por pilar'!$JQ$4:$JQ$14,D1)</f>
        <v>88.461538461538453</v>
      </c>
      <c r="E52" s="28">
        <v>0</v>
      </c>
      <c r="F52" s="28">
        <f>AVERAGEIFS('Resumen de scores por pilar'!$KR$4:$KR$14,'Resumen de scores por pilar'!$JQ$4:$JQ$14,F1)</f>
        <v>61.53846153846154</v>
      </c>
      <c r="G52" s="28">
        <f>AVERAGEIFS('Resumen de scores por pilar'!$KR$4:$KR$14,'Resumen de scores por pilar'!$JQ$4:$JQ$14,G1)</f>
        <v>86.538461538461533</v>
      </c>
      <c r="H52" s="28">
        <f>AVERAGEIFS('Resumen de scores por pilar'!$KR$4:$KR$14,'Resumen de scores por pilar'!$JQ$4:$JQ$14,H1)</f>
        <v>80.769230769230774</v>
      </c>
      <c r="I52" s="48"/>
    </row>
    <row r="53" spans="1:9" x14ac:dyDescent="0.2">
      <c r="A53" s="161"/>
      <c r="B53" s="75" t="s">
        <v>2157</v>
      </c>
      <c r="C53" s="28">
        <f>AVERAGEIFS('Resumen de scores por pilar'!$LT$4:$LT$17,'Resumen de scores por pilar'!$KT$4:$KT$17,C1)</f>
        <v>74</v>
      </c>
      <c r="D53" s="28">
        <f>AVERAGEIFS('Resumen de scores por pilar'!$LT$4:$LT$17,'Resumen de scores por pilar'!$KT$4:$KT$17,D1)</f>
        <v>77</v>
      </c>
      <c r="E53" s="28">
        <v>0</v>
      </c>
      <c r="F53" s="28">
        <f>AVERAGEIFS('Resumen de scores por pilar'!$LT$4:$LT$17,'Resumen de scores por pilar'!$KT$4:$KT$17,F1)</f>
        <v>86</v>
      </c>
      <c r="G53" s="28">
        <f>AVERAGEIFS('Resumen de scores por pilar'!$LT$4:$LT$17,'Resumen de scores por pilar'!$KT$4:$KT$17,G1)</f>
        <v>86.888888888888886</v>
      </c>
      <c r="H53" s="28">
        <f>AVERAGEIFS('Resumen de scores por pilar'!$LT$4:$LT$17,'Resumen de scores por pilar'!$KT$4:$KT$17,H1)</f>
        <v>88</v>
      </c>
      <c r="I53" s="48"/>
    </row>
    <row r="54" spans="1:9" x14ac:dyDescent="0.2">
      <c r="A54" s="161"/>
      <c r="B54" s="75" t="s">
        <v>2164</v>
      </c>
      <c r="C54" s="28">
        <f>AVERAGEIFS('Resumen de scores por pilar'!$LX$4:$LX$12,'Resumen de scores por pilar'!$LV$4:$LV$12,C1)</f>
        <v>33.333333333333336</v>
      </c>
      <c r="D54" s="114" t="s">
        <v>2171</v>
      </c>
      <c r="E54" s="28">
        <f>AVERAGEIFS('Resumen de scores por pilar'!$LX$4:$LX$12,'Resumen de scores por pilar'!$LV$4:$LV$12,E1)</f>
        <v>100</v>
      </c>
      <c r="F54" s="114" t="s">
        <v>2171</v>
      </c>
      <c r="G54" s="28">
        <f>AVERAGEIFS('Resumen de scores por pilar'!$LX$4:$LX$12,'Resumen de scores por pilar'!$LV$4:$LV$12,G1)</f>
        <v>20</v>
      </c>
      <c r="H54" s="114" t="s">
        <v>2171</v>
      </c>
      <c r="I54" s="48"/>
    </row>
    <row r="55" spans="1:9" x14ac:dyDescent="0.2">
      <c r="A55" s="161"/>
      <c r="B55" s="75" t="s">
        <v>2165</v>
      </c>
      <c r="C55" s="28">
        <f>AVERAGEIFS('Resumen de scores por pilar'!$NA$4:$NA$10,'Resumen de scores por pilar'!$LZ$4:$LZ$10,C1)</f>
        <v>84.615384615384613</v>
      </c>
      <c r="D55" s="28">
        <v>0</v>
      </c>
      <c r="E55" s="28">
        <v>0</v>
      </c>
      <c r="F55" s="28">
        <v>0</v>
      </c>
      <c r="G55" s="28">
        <f>AVERAGEIFS('Resumen de scores por pilar'!$NA$4:$NA$10,'Resumen de scores por pilar'!$LZ$4:$LZ$10,G1)</f>
        <v>85</v>
      </c>
      <c r="H55" s="28">
        <f>AVERAGEIFS('Resumen de scores por pilar'!$NA$4:$NA$10,'Resumen de scores por pilar'!$LZ$4:$LZ$10,H1)</f>
        <v>73.076923076923066</v>
      </c>
      <c r="I55" s="48"/>
    </row>
    <row r="56" spans="1:9" x14ac:dyDescent="0.2">
      <c r="A56" s="161"/>
      <c r="B56" s="75" t="s">
        <v>2166</v>
      </c>
      <c r="C56" s="28">
        <f>AVERAGEIFS('Resumen de scores por pilar'!$OC$4:$OC$9,'Resumen de scores por pilar'!$NC$4:$NC$9,C1)</f>
        <v>86</v>
      </c>
      <c r="D56" s="28">
        <f>AVERAGEIFS('Resumen de scores por pilar'!$OC$4:$OC$9,'Resumen de scores por pilar'!$NC$4:$NC$9,D1)</f>
        <v>80</v>
      </c>
      <c r="E56" s="28">
        <f>AVERAGEIFS('Resumen de scores por pilar'!$OC$4:$OC$9,'Resumen de scores por pilar'!$NC$4:$NC$9,E1)</f>
        <v>88</v>
      </c>
      <c r="F56" s="28">
        <f>AVERAGEIFS('Resumen de scores por pilar'!$OC$4:$OC$9,'Resumen de scores por pilar'!$NC$4:$NC$9,F1)</f>
        <v>74</v>
      </c>
      <c r="G56" s="28">
        <f>AVERAGEIFS('Resumen de scores por pilar'!$OC$4:$OC$9,'Resumen de scores por pilar'!$NC$4:$NC$9,G1)</f>
        <v>68</v>
      </c>
      <c r="H56" s="28">
        <f>AVERAGEIFS('Resumen de scores por pilar'!$OC$4:$OC$9,'Resumen de scores por pilar'!$NC$4:$NC$9,H1)</f>
        <v>48</v>
      </c>
    </row>
    <row r="57" spans="1:9" x14ac:dyDescent="0.2">
      <c r="A57" s="161"/>
      <c r="B57" s="75" t="s">
        <v>2167</v>
      </c>
      <c r="C57" s="28">
        <f>AVERAGEIFS('Resumen de scores por pilar'!$OG$4:$OG$20,'Resumen de scores por pilar'!$OE$4:$OE$20,C1)</f>
        <v>50</v>
      </c>
      <c r="D57" s="114" t="s">
        <v>2171</v>
      </c>
      <c r="E57" s="114" t="s">
        <v>2171</v>
      </c>
      <c r="F57" s="28">
        <f>AVERAGEIFS('Resumen de scores por pilar'!$OG$4:$OG$20,'Resumen de scores por pilar'!$OE$4:$OE$20,F1)</f>
        <v>100</v>
      </c>
      <c r="G57" s="28">
        <f>AVERAGEIFS('Resumen de scores por pilar'!$OG$4:$OG$20,'Resumen de scores por pilar'!$OE$4:$OE$20,G1)</f>
        <v>40</v>
      </c>
      <c r="H57" s="28">
        <f>AVERAGEIFS('Resumen de scores por pilar'!$OG$4:$OG$20,'Resumen de scores por pilar'!$OE$4:$OE$20,H1)</f>
        <v>0</v>
      </c>
      <c r="I57" s="48"/>
    </row>
    <row r="58" spans="1:9" x14ac:dyDescent="0.2">
      <c r="A58" s="161"/>
      <c r="B58" s="75" t="s">
        <v>2168</v>
      </c>
      <c r="C58" s="28">
        <f>AVERAGEIFS('Resumen de scores por pilar'!$PJ$4:$PJ$15,'Resumen de scores por pilar'!$OI$4:$OI$15,C1)</f>
        <v>78.846153846153854</v>
      </c>
      <c r="D58" s="28">
        <v>0</v>
      </c>
      <c r="E58" s="28">
        <f>AVERAGEIFS('Resumen de scores por pilar'!$PJ$4:$PJ$15,'Resumen de scores por pilar'!$OI$4:$OI$15,E1)</f>
        <v>73.07692307692308</v>
      </c>
      <c r="F58" s="28">
        <f>AVERAGEIFS('Resumen de scores por pilar'!$PJ$4:$PJ$15,'Resumen de scores por pilar'!$OI$4:$OI$15,F1)</f>
        <v>61.538461538461533</v>
      </c>
      <c r="G58" s="28">
        <f>AVERAGEIFS('Resumen de scores por pilar'!$PJ$4:$PJ$15,'Resumen de scores por pilar'!$OI$4:$OI$15,G1)</f>
        <v>73.557692307692307</v>
      </c>
      <c r="H58" s="28">
        <f>AVERAGEIFS('Resumen de scores por pilar'!$PJ$4:$PJ$15,'Resumen de scores por pilar'!$OI$4:$OI$15,H1)</f>
        <v>90.384615384615387</v>
      </c>
      <c r="I58" s="48"/>
    </row>
    <row r="59" spans="1:9" x14ac:dyDescent="0.2">
      <c r="A59" s="161"/>
      <c r="B59" s="75" t="s">
        <v>2169</v>
      </c>
      <c r="C59" s="28">
        <f>AVERAGEIFS('Resumen de scores por pilar'!$QL$4:$QL$11,'Resumen de scores por pilar'!$PL$4:$PL$11,C1)</f>
        <v>75</v>
      </c>
      <c r="D59" s="28">
        <f>AVERAGEIFS('Resumen de scores por pilar'!$QL$4:$QL$11,'Resumen de scores por pilar'!$PL$4:$PL$11,D1)</f>
        <v>86</v>
      </c>
      <c r="E59" s="28">
        <v>0</v>
      </c>
      <c r="F59" s="28">
        <f>AVERAGEIFS('Resumen de scores por pilar'!$QL$4:$QL$11,'Resumen de scores por pilar'!$PL$4:$PL$11,F1)</f>
        <v>66</v>
      </c>
      <c r="G59" s="28">
        <f>AVERAGEIFS('Resumen de scores por pilar'!$QL$4:$QL$11,'Resumen de scores por pilar'!$PL$4:$PL$11,G1)</f>
        <v>86</v>
      </c>
      <c r="H59" s="28">
        <f>AVERAGEIFS('Resumen de scores por pilar'!$QL$4:$QL$11,'Resumen de scores por pilar'!$PL$4:$PL$11,H1)</f>
        <v>64</v>
      </c>
      <c r="I59" s="48"/>
    </row>
    <row r="60" spans="1:9" x14ac:dyDescent="0.2">
      <c r="A60" s="161"/>
      <c r="B60" s="75" t="s">
        <v>1958</v>
      </c>
      <c r="C60" s="28">
        <f>AVERAGEIFS('Resumen de scores por pilar'!$RL$4:$RL$17,'Resumen de scores por pilar'!$QN$4:$QN$17,C1)</f>
        <v>78.260869565217391</v>
      </c>
      <c r="D60" s="28">
        <f>AVERAGEIFS('Resumen de scores por pilar'!$RL$4:$RL$17,'Resumen de scores por pilar'!$QN$4:$QN$17,D1)</f>
        <v>73.91304347826086</v>
      </c>
      <c r="E60" s="28">
        <f>AVERAGEIFS('Resumen de scores por pilar'!$RL$4:$RL$17,'Resumen de scores por pilar'!$QN$4:$QN$17,E1)</f>
        <v>68.260869565217391</v>
      </c>
      <c r="F60" s="28">
        <f>AVERAGEIFS('Resumen de scores por pilar'!$RL$4:$RL$17,'Resumen de scores por pilar'!$QN$4:$QN$17,F1)</f>
        <v>68.695652173913047</v>
      </c>
      <c r="G60" s="28">
        <f>AVERAGEIFS('Resumen de scores por pilar'!$RL$4:$RL$17,'Resumen de scores por pilar'!$QN$4:$QN$17,G1)</f>
        <v>79.913043478260875</v>
      </c>
      <c r="H60" s="28">
        <f>AVERAGEIFS('Resumen de scores por pilar'!$RL$4:$RL$17,'Resumen de scores por pilar'!$QN$4:$QN$17,H1)</f>
        <v>44.782608695652179</v>
      </c>
      <c r="I60" s="48"/>
    </row>
    <row r="61" spans="1:9" x14ac:dyDescent="0.2">
      <c r="A61" s="162"/>
      <c r="B61" s="115" t="s">
        <v>2170</v>
      </c>
      <c r="C61" s="117">
        <f>AVERAGE(C50,C51,C54,C57)</f>
        <v>60.763888888888893</v>
      </c>
      <c r="D61" s="117">
        <f t="shared" ref="D61:H61" si="2">AVERAGE(D50,D51,D54,D57)</f>
        <v>100</v>
      </c>
      <c r="E61" s="117">
        <f>AVERAGE(E50,E51,E54,E57)</f>
        <v>100</v>
      </c>
      <c r="F61" s="117">
        <f>AVERAGE(F50,F51,F54,F57)</f>
        <v>91.666666666666671</v>
      </c>
      <c r="G61" s="117">
        <f t="shared" si="2"/>
        <v>40</v>
      </c>
      <c r="H61" s="117">
        <f t="shared" si="2"/>
        <v>33.333333333333336</v>
      </c>
      <c r="I61" s="48"/>
    </row>
    <row r="62" spans="1:9" x14ac:dyDescent="0.2">
      <c r="A62" s="160" t="s">
        <v>2198</v>
      </c>
      <c r="B62" s="75" t="s">
        <v>2154</v>
      </c>
      <c r="C62" s="118" t="s">
        <v>2171</v>
      </c>
      <c r="D62" s="118" t="s">
        <v>2171</v>
      </c>
      <c r="E62" s="118" t="s">
        <v>2171</v>
      </c>
      <c r="F62" s="118" t="s">
        <v>2171</v>
      </c>
      <c r="G62" s="118" t="s">
        <v>2171</v>
      </c>
      <c r="H62" s="118" t="s">
        <v>2171</v>
      </c>
      <c r="I62" s="48"/>
    </row>
    <row r="63" spans="1:9" x14ac:dyDescent="0.2">
      <c r="A63" s="161"/>
      <c r="B63" s="75" t="s">
        <v>2156</v>
      </c>
      <c r="C63" s="118" t="s">
        <v>2171</v>
      </c>
      <c r="D63" s="118" t="s">
        <v>2171</v>
      </c>
      <c r="E63" s="118" t="s">
        <v>2171</v>
      </c>
      <c r="F63" s="118" t="s">
        <v>2171</v>
      </c>
      <c r="G63" s="118" t="s">
        <v>2171</v>
      </c>
      <c r="H63" s="118" t="s">
        <v>2171</v>
      </c>
      <c r="I63" s="48"/>
    </row>
    <row r="64" spans="1:9" x14ac:dyDescent="0.2">
      <c r="A64" s="161"/>
      <c r="B64" s="75" t="s">
        <v>2155</v>
      </c>
      <c r="C64" s="28">
        <f>AVERAGEIFS('Resumen de scores por pilar'!$RR$4:$RR$14,'Resumen de scores por pilar'!$RO$4:$RO$14,C1)</f>
        <v>100</v>
      </c>
      <c r="D64" s="28">
        <f>AVERAGEIFS('Resumen de scores por pilar'!$RR$4:$RR$14,'Resumen de scores por pilar'!$RO$4:$RO$14,D1)</f>
        <v>100</v>
      </c>
      <c r="E64" s="28">
        <v>0</v>
      </c>
      <c r="F64" s="28">
        <f>AVERAGEIFS('Resumen de scores por pilar'!$RR$4:$RR$14,'Resumen de scores por pilar'!$RO$4:$RO$14,F1)</f>
        <v>100</v>
      </c>
      <c r="G64" s="28">
        <f>AVERAGEIFS('Resumen de scores por pilar'!$RR$4:$RR$14,'Resumen de scores por pilar'!$RO$4:$RO$14,G1)</f>
        <v>85.714285714285708</v>
      </c>
      <c r="H64" s="28">
        <f>AVERAGEIFS('Resumen de scores por pilar'!$RR$4:$RR$14,'Resumen de scores por pilar'!$RO$4:$RO$14,H1)</f>
        <v>50</v>
      </c>
      <c r="I64" s="48"/>
    </row>
    <row r="65" spans="1:9" x14ac:dyDescent="0.2">
      <c r="A65" s="161"/>
      <c r="B65" s="75" t="s">
        <v>2157</v>
      </c>
      <c r="C65" s="28">
        <f>AVERAGEIFS('Resumen de scores por pilar'!$RV$4:$RV$17,'Resumen de scores por pilar'!$RT$4:$RT$17,C1)</f>
        <v>0</v>
      </c>
      <c r="D65" s="28">
        <f>AVERAGEIFS('Resumen de scores por pilar'!$RV$4:$RV$17,'Resumen de scores por pilar'!$RT$4:$RT$17,D1)</f>
        <v>100</v>
      </c>
      <c r="E65" s="28">
        <v>0</v>
      </c>
      <c r="F65" s="28">
        <f>AVERAGEIFS('Resumen de scores por pilar'!$RV$4:$RV$17,'Resumen de scores por pilar'!$RT$4:$RT$17,F1)</f>
        <v>0</v>
      </c>
      <c r="G65" s="28">
        <f>AVERAGEIFS('Resumen de scores por pilar'!$RV$4:$RV$17,'Resumen de scores por pilar'!$RT$4:$RT$17,G1)</f>
        <v>100</v>
      </c>
      <c r="H65" s="28">
        <f>AVERAGEIFS('Resumen de scores por pilar'!$RV$4:$RV$17,'Resumen de scores por pilar'!$RT$4:$RT$17,H1)</f>
        <v>100</v>
      </c>
      <c r="I65" s="48"/>
    </row>
    <row r="66" spans="1:9" x14ac:dyDescent="0.2">
      <c r="A66" s="161"/>
      <c r="B66" s="75" t="s">
        <v>2164</v>
      </c>
      <c r="C66" s="118" t="s">
        <v>2171</v>
      </c>
      <c r="D66" s="118" t="s">
        <v>2171</v>
      </c>
      <c r="E66" s="118" t="s">
        <v>2171</v>
      </c>
      <c r="F66" s="118" t="s">
        <v>2171</v>
      </c>
      <c r="G66" s="118" t="s">
        <v>2171</v>
      </c>
      <c r="H66" s="118" t="s">
        <v>2171</v>
      </c>
      <c r="I66" s="48"/>
    </row>
    <row r="67" spans="1:9" x14ac:dyDescent="0.2">
      <c r="A67" s="161"/>
      <c r="B67" s="75" t="s">
        <v>2165</v>
      </c>
      <c r="C67" s="28">
        <f>AVERAGEIFS('Resumen de scores por pilar'!$SA$4:$SA$10,'Resumen de scores por pilar'!$RX$4:$RX$10,C1)</f>
        <v>50</v>
      </c>
      <c r="D67" s="28">
        <v>0</v>
      </c>
      <c r="E67" s="28">
        <v>0</v>
      </c>
      <c r="F67" s="28">
        <v>0</v>
      </c>
      <c r="G67" s="28">
        <f>AVERAGEIFS('Resumen de scores por pilar'!$SA$4:$SA$10,'Resumen de scores por pilar'!$RX$4:$RX$10,G1)</f>
        <v>80</v>
      </c>
      <c r="H67" s="28">
        <f>AVERAGEIFS('Resumen de scores por pilar'!$SA$4:$SA$10,'Resumen de scores por pilar'!$RX$4:$RX$10,H1)</f>
        <v>100</v>
      </c>
      <c r="I67" s="48"/>
    </row>
    <row r="68" spans="1:9" x14ac:dyDescent="0.2">
      <c r="A68" s="161"/>
      <c r="B68" s="75" t="s">
        <v>2166</v>
      </c>
      <c r="C68" s="28">
        <f>AVERAGEIFS('Resumen de scores por pilar'!$SE$4:$SE$9,'Resumen de scores por pilar'!$SC$4:$SC$9,C1)</f>
        <v>100</v>
      </c>
      <c r="D68" s="28">
        <f>AVERAGEIFS('Resumen de scores por pilar'!$SE$4:$SE$9,'Resumen de scores por pilar'!$SC$4:$SC$9,D1)</f>
        <v>100</v>
      </c>
      <c r="E68" s="28">
        <f>AVERAGEIFS('Resumen de scores por pilar'!$SE$4:$SE$9,'Resumen de scores por pilar'!$SC$4:$SC$9,E1)</f>
        <v>100</v>
      </c>
      <c r="F68" s="28">
        <f>AVERAGEIFS('Resumen de scores por pilar'!$SE$4:$SE$9,'Resumen de scores por pilar'!$SC$4:$SC$9,F1)</f>
        <v>0</v>
      </c>
      <c r="G68" s="28">
        <f>AVERAGEIFS('Resumen de scores por pilar'!$SE$4:$SE$9,'Resumen de scores por pilar'!$SC$4:$SC$9,G1)</f>
        <v>0</v>
      </c>
      <c r="H68" s="28">
        <f>AVERAGEIFS('Resumen de scores por pilar'!$SE$4:$SE$9,'Resumen de scores por pilar'!$SC$4:$SC$9,H1)</f>
        <v>50</v>
      </c>
      <c r="I68" s="48"/>
    </row>
    <row r="69" spans="1:9" x14ac:dyDescent="0.2">
      <c r="A69" s="161"/>
      <c r="B69" s="75" t="s">
        <v>2167</v>
      </c>
      <c r="C69" s="118" t="s">
        <v>2171</v>
      </c>
      <c r="D69" s="118" t="s">
        <v>2171</v>
      </c>
      <c r="E69" s="118" t="s">
        <v>2171</v>
      </c>
      <c r="F69" s="118" t="s">
        <v>2171</v>
      </c>
      <c r="G69" s="118" t="s">
        <v>2171</v>
      </c>
      <c r="H69" s="118" t="s">
        <v>2171</v>
      </c>
      <c r="I69" s="48"/>
    </row>
    <row r="70" spans="1:9" x14ac:dyDescent="0.2">
      <c r="A70" s="161"/>
      <c r="B70" s="75" t="s">
        <v>2168</v>
      </c>
      <c r="C70" s="28">
        <f>AVERAGEIFS('Resumen de scores por pilar'!$SJ$4:$SJ$15,'Resumen de scores por pilar'!$SG$4:$SG$15,C1)</f>
        <v>50</v>
      </c>
      <c r="D70" s="28">
        <v>0</v>
      </c>
      <c r="E70" s="28">
        <f>AVERAGEIFS('Resumen de scores por pilar'!$SJ$4:$SJ$15,'Resumen de scores por pilar'!$SG$4:$SG$15,E1)</f>
        <v>100</v>
      </c>
      <c r="F70" s="28">
        <f>AVERAGEIFS('Resumen de scores por pilar'!$SJ$4:$SJ$15,'Resumen de scores por pilar'!$SG$4:$SG$15,F1)</f>
        <v>25</v>
      </c>
      <c r="G70" s="28">
        <f>AVERAGEIFS('Resumen de scores por pilar'!$SJ$4:$SJ$15,'Resumen de scores por pilar'!$SG$4:$SG$15,G1)</f>
        <v>87.5</v>
      </c>
      <c r="H70" s="28">
        <f>AVERAGEIFS('Resumen de scores por pilar'!$SJ$4:$SJ$15,'Resumen de scores por pilar'!$SG$4:$SG$15,H1)</f>
        <v>100</v>
      </c>
      <c r="I70" s="48"/>
    </row>
    <row r="71" spans="1:9" x14ac:dyDescent="0.2">
      <c r="A71" s="161"/>
      <c r="B71" s="75" t="s">
        <v>2169</v>
      </c>
      <c r="C71" s="28">
        <f>AVERAGEIFS('Resumen de scores por pilar'!$SN$4:$SN$11,'Resumen de scores por pilar'!$SL$4:$SL$11,C1)</f>
        <v>62.5</v>
      </c>
      <c r="D71" s="28">
        <f>AVERAGEIFS('Resumen de scores por pilar'!$SN$4:$SN$11,'Resumen de scores por pilar'!$SL$4:$SL$11,D1)</f>
        <v>100</v>
      </c>
      <c r="E71" s="28">
        <v>0</v>
      </c>
      <c r="F71" s="28">
        <f>AVERAGEIFS('Resumen de scores por pilar'!$SN$4:$SN$11,'Resumen de scores por pilar'!$SL$4:$SL$11,F1)</f>
        <v>0</v>
      </c>
      <c r="G71" s="28">
        <f>AVERAGEIFS('Resumen de scores por pilar'!$SN$4:$SN$11,'Resumen de scores por pilar'!$SL$4:$SL$11,G1)</f>
        <v>100</v>
      </c>
      <c r="H71" s="28">
        <f>AVERAGEIFS('Resumen de scores por pilar'!$SN$4:$SN$11,'Resumen de scores por pilar'!$SL$4:$SL$11,H1)</f>
        <v>100</v>
      </c>
      <c r="I71" s="48"/>
    </row>
    <row r="72" spans="1:9" x14ac:dyDescent="0.2">
      <c r="A72" s="161"/>
      <c r="B72" s="75" t="s">
        <v>1958</v>
      </c>
      <c r="C72" s="28">
        <f>AVERAGEIFS('Resumen de scores por pilar'!$SR$4:$SR$17,'Resumen de scores por pilar'!$SP$4:$SP$17,C1)</f>
        <v>100</v>
      </c>
      <c r="D72" s="28">
        <f>AVERAGEIFS('Resumen de scores por pilar'!$SR$4:$SR$17,'Resumen de scores por pilar'!$SP$4:$SP$17,D1)</f>
        <v>0</v>
      </c>
      <c r="E72" s="28">
        <f>AVERAGEIFS('Resumen de scores por pilar'!$SR$4:$SR$17,'Resumen de scores por pilar'!$SP$4:$SP$17,E1)</f>
        <v>50</v>
      </c>
      <c r="F72" s="28">
        <f>AVERAGEIFS('Resumen de scores por pilar'!$SR$4:$SR$17,'Resumen de scores por pilar'!$SP$4:$SP$17,F1)</f>
        <v>0</v>
      </c>
      <c r="G72" s="28">
        <f>AVERAGEIFS('Resumen de scores por pilar'!$SR$4:$SR$17,'Resumen de scores por pilar'!$SP$4:$SP$17,G1)</f>
        <v>60</v>
      </c>
      <c r="H72" s="28">
        <f>AVERAGEIFS('Resumen de scores por pilar'!$SR$4:$SR$17,'Resumen de scores por pilar'!$SP$4:$SP$17,H1)</f>
        <v>100</v>
      </c>
      <c r="I72" s="48"/>
    </row>
    <row r="73" spans="1:9" x14ac:dyDescent="0.2">
      <c r="A73" s="162"/>
      <c r="B73" s="115" t="s">
        <v>2170</v>
      </c>
      <c r="C73" s="126" t="s">
        <v>2171</v>
      </c>
      <c r="D73" s="126" t="s">
        <v>2171</v>
      </c>
      <c r="E73" s="126" t="s">
        <v>2171</v>
      </c>
      <c r="F73" s="126" t="s">
        <v>2171</v>
      </c>
      <c r="G73" s="126" t="s">
        <v>2171</v>
      </c>
      <c r="H73" s="126" t="s">
        <v>2171</v>
      </c>
      <c r="I73" s="48"/>
    </row>
    <row r="74" spans="1:9" x14ac:dyDescent="0.2">
      <c r="B74" s="36"/>
      <c r="C74" s="119"/>
      <c r="D74" s="41"/>
      <c r="E74" s="41"/>
      <c r="F74" s="41"/>
      <c r="G74" s="41"/>
      <c r="H74" s="41"/>
    </row>
    <row r="75" spans="1:9" x14ac:dyDescent="0.2">
      <c r="A75" s="89"/>
      <c r="C75" s="122" t="s">
        <v>10</v>
      </c>
      <c r="D75" s="122" t="s">
        <v>11</v>
      </c>
      <c r="E75" s="122" t="s">
        <v>12</v>
      </c>
      <c r="F75" s="122" t="s">
        <v>267</v>
      </c>
      <c r="G75" s="122" t="s">
        <v>14</v>
      </c>
      <c r="H75" s="122" t="s">
        <v>15</v>
      </c>
    </row>
    <row r="76" spans="1:9" x14ac:dyDescent="0.2">
      <c r="B76" s="115" t="s">
        <v>2215</v>
      </c>
      <c r="C76" s="120">
        <f>AVERAGE(C73,C61,C37,C25,C13)</f>
        <v>57.102345211184058</v>
      </c>
      <c r="D76" s="120">
        <f>AVERAGE(D73,D61,D37,D25,D13)</f>
        <v>89.248140748140756</v>
      </c>
      <c r="E76" s="120">
        <f t="shared" ref="E76:H76" si="3">AVERAGE(E73,E61,E37,E25,E13)</f>
        <v>80.586679116090878</v>
      </c>
      <c r="F76" s="120">
        <f t="shared" si="3"/>
        <v>68.167055167055167</v>
      </c>
      <c r="G76" s="120">
        <f t="shared" si="3"/>
        <v>52.282551054609883</v>
      </c>
      <c r="H76" s="120">
        <f t="shared" si="3"/>
        <v>36.56613756613757</v>
      </c>
    </row>
    <row r="77" spans="1:9" x14ac:dyDescent="0.2">
      <c r="A77" s="89"/>
      <c r="B77" s="75" t="s">
        <v>2199</v>
      </c>
      <c r="C77" s="8" t="s">
        <v>2173</v>
      </c>
      <c r="D77" s="8" t="s">
        <v>2189</v>
      </c>
      <c r="E77" s="8" t="s">
        <v>2189</v>
      </c>
      <c r="F77" s="8" t="s">
        <v>2189</v>
      </c>
      <c r="G77" s="8" t="s">
        <v>2173</v>
      </c>
      <c r="H77" s="8" t="s">
        <v>2173</v>
      </c>
      <c r="I77" s="48"/>
    </row>
    <row r="78" spans="1:9" x14ac:dyDescent="0.2">
      <c r="B78" s="41"/>
      <c r="C78" s="41"/>
      <c r="D78" s="41"/>
      <c r="E78" s="41"/>
      <c r="F78" s="41"/>
      <c r="G78" s="41"/>
      <c r="H78" s="41"/>
    </row>
    <row r="79" spans="1:9" x14ac:dyDescent="0.2">
      <c r="A79" s="121" t="s">
        <v>15</v>
      </c>
      <c r="B79" s="90">
        <v>36.56613756613757</v>
      </c>
    </row>
    <row r="80" spans="1:9" x14ac:dyDescent="0.2">
      <c r="A80" s="121" t="s">
        <v>14</v>
      </c>
      <c r="B80" s="90">
        <v>52.282551054609883</v>
      </c>
    </row>
    <row r="81" spans="1:2" x14ac:dyDescent="0.2">
      <c r="A81" s="121" t="s">
        <v>10</v>
      </c>
      <c r="B81" s="90">
        <v>57.102345211184058</v>
      </c>
    </row>
    <row r="82" spans="1:2" x14ac:dyDescent="0.2">
      <c r="A82" s="121" t="s">
        <v>2190</v>
      </c>
      <c r="B82" s="121">
        <v>63.99</v>
      </c>
    </row>
    <row r="83" spans="1:2" x14ac:dyDescent="0.2">
      <c r="A83" s="121" t="s">
        <v>267</v>
      </c>
      <c r="B83" s="90">
        <v>68.167055167055167</v>
      </c>
    </row>
    <row r="84" spans="1:2" x14ac:dyDescent="0.2">
      <c r="A84" s="121" t="s">
        <v>12</v>
      </c>
      <c r="B84" s="90">
        <v>80.586679116090878</v>
      </c>
    </row>
    <row r="85" spans="1:2" x14ac:dyDescent="0.2">
      <c r="A85" s="121" t="s">
        <v>11</v>
      </c>
      <c r="B85" s="90">
        <v>89.248140748140756</v>
      </c>
    </row>
  </sheetData>
  <mergeCells count="6">
    <mergeCell ref="A26:A37"/>
    <mergeCell ref="A38:A49"/>
    <mergeCell ref="A50:A61"/>
    <mergeCell ref="A62:A73"/>
    <mergeCell ref="A2:A13"/>
    <mergeCell ref="A14:A25"/>
  </mergeCells>
  <conditionalFormatting sqref="C77:H77">
    <cfRule type="iconSet" priority="1">
      <iconSet>
        <cfvo type="percent" val="0"/>
        <cfvo type="percent" val="33"/>
        <cfvo type="percent" val="67"/>
      </iconSet>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4727-A931-D240-BE90-217F37A26C1C}">
  <dimension ref="A1:K9"/>
  <sheetViews>
    <sheetView workbookViewId="0">
      <selection activeCell="B1" sqref="B1"/>
    </sheetView>
  </sheetViews>
  <sheetFormatPr baseColWidth="10" defaultColWidth="0" defaultRowHeight="16" x14ac:dyDescent="0.2"/>
  <cols>
    <col min="1" max="1" width="10.83203125" style="33" customWidth="1"/>
    <col min="2" max="2" width="34.5" style="33" bestFit="1" customWidth="1"/>
    <col min="3" max="3" width="12.33203125" style="33" bestFit="1" customWidth="1"/>
    <col min="4" max="4" width="18.5" style="33" bestFit="1" customWidth="1"/>
    <col min="5" max="5" width="11.1640625" style="33" bestFit="1" customWidth="1"/>
    <col min="6" max="6" width="14.5" style="33" bestFit="1" customWidth="1"/>
    <col min="7" max="7" width="10.33203125" style="33" bestFit="1" customWidth="1"/>
    <col min="8" max="8" width="8.1640625" style="33" bestFit="1" customWidth="1"/>
    <col min="9" max="9" width="29.5" style="33" bestFit="1" customWidth="1"/>
    <col min="10" max="11" width="10.83203125" style="33" customWidth="1"/>
    <col min="12" max="16384" width="10.83203125" style="33" hidden="1"/>
  </cols>
  <sheetData>
    <row r="1" spans="1:10" x14ac:dyDescent="0.2">
      <c r="B1" s="89"/>
      <c r="C1" s="36"/>
      <c r="D1" s="36"/>
      <c r="E1" s="36"/>
      <c r="F1" s="36"/>
      <c r="G1" s="36"/>
      <c r="H1" s="36"/>
      <c r="I1" s="36"/>
    </row>
    <row r="2" spans="1:10" x14ac:dyDescent="0.2">
      <c r="C2" s="163" t="s">
        <v>2216</v>
      </c>
      <c r="D2" s="164"/>
      <c r="E2" s="164"/>
      <c r="F2" s="164"/>
      <c r="G2" s="164"/>
      <c r="H2" s="164"/>
      <c r="I2" s="164"/>
      <c r="J2" s="48"/>
    </row>
    <row r="3" spans="1:10" x14ac:dyDescent="0.2">
      <c r="B3" s="128"/>
      <c r="C3" s="133" t="s">
        <v>10</v>
      </c>
      <c r="D3" s="133" t="s">
        <v>11</v>
      </c>
      <c r="E3" s="133" t="s">
        <v>12</v>
      </c>
      <c r="F3" s="133" t="s">
        <v>267</v>
      </c>
      <c r="G3" s="133" t="s">
        <v>14</v>
      </c>
      <c r="H3" s="133" t="s">
        <v>15</v>
      </c>
      <c r="I3" s="133" t="s">
        <v>2207</v>
      </c>
      <c r="J3" s="48"/>
    </row>
    <row r="4" spans="1:10" x14ac:dyDescent="0.2">
      <c r="A4" s="89"/>
      <c r="B4" s="129" t="s">
        <v>2194</v>
      </c>
      <c r="C4" s="130">
        <f>'IPCGT por pilar y Semáforo'!C13</f>
        <v>59.230324074074062</v>
      </c>
      <c r="D4" s="130">
        <f>'IPCGT por pilar y Semáforo'!D13</f>
        <v>91.666666666666671</v>
      </c>
      <c r="E4" s="130">
        <f>'IPCGT por pilar y Semáforo'!E13</f>
        <v>80.555555555555557</v>
      </c>
      <c r="F4" s="130">
        <f>'IPCGT por pilar y Semáforo'!F13</f>
        <v>54.861111111111107</v>
      </c>
      <c r="G4" s="130">
        <f>'IPCGT por pilar y Semáforo'!G13</f>
        <v>64.583333333333329</v>
      </c>
      <c r="H4" s="130">
        <f>'IPCGT por pilar y Semáforo'!H13</f>
        <v>41.666666666666664</v>
      </c>
      <c r="I4" s="132">
        <f>AVERAGE(C4:H4)</f>
        <v>65.427276234567898</v>
      </c>
      <c r="J4" s="48"/>
    </row>
    <row r="5" spans="1:10" x14ac:dyDescent="0.2">
      <c r="A5" s="89"/>
      <c r="B5" s="129" t="s">
        <v>2212</v>
      </c>
      <c r="C5" s="130">
        <f>'IPCGT por pilar y Semáforo'!C25</f>
        <v>51.312822670589213</v>
      </c>
      <c r="D5" s="130">
        <f>'IPCGT por pilar y Semáforo'!D25</f>
        <v>76.077755577755596</v>
      </c>
      <c r="E5" s="130">
        <f>'IPCGT por pilar y Semáforo'!E25</f>
        <v>61.204481792717097</v>
      </c>
      <c r="F5" s="130">
        <f>'IPCGT por pilar y Semáforo'!F25</f>
        <v>57.973387723387731</v>
      </c>
      <c r="G5" s="130">
        <f>'IPCGT por pilar y Semáforo'!G25</f>
        <v>52.264319830496298</v>
      </c>
      <c r="H5" s="130">
        <f>'IPCGT por pilar y Semáforo'!H25</f>
        <v>34.698412698412703</v>
      </c>
      <c r="I5" s="132">
        <f>AVERAGE(C5:H5)</f>
        <v>55.588530048893112</v>
      </c>
      <c r="J5" s="48"/>
    </row>
    <row r="6" spans="1:10" x14ac:dyDescent="0.2">
      <c r="A6" s="89"/>
      <c r="B6" s="129" t="s">
        <v>2197</v>
      </c>
      <c r="C6" s="130">
        <f>'IPCGT por pilar y Semáforo'!C61</f>
        <v>60.763888888888893</v>
      </c>
      <c r="D6" s="130">
        <f>'IPCGT por pilar y Semáforo'!D61</f>
        <v>100</v>
      </c>
      <c r="E6" s="130">
        <f>'IPCGT por pilar y Semáforo'!E61</f>
        <v>100</v>
      </c>
      <c r="F6" s="130">
        <f>'IPCGT por pilar y Semáforo'!F61</f>
        <v>91.666666666666671</v>
      </c>
      <c r="G6" s="130">
        <f>'IPCGT por pilar y Semáforo'!G61</f>
        <v>40</v>
      </c>
      <c r="H6" s="130">
        <f>'IPCGT por pilar y Semáforo'!H61</f>
        <v>33.333333333333336</v>
      </c>
      <c r="I6" s="132">
        <f>AVERAGE(C6:H6)</f>
        <v>70.960648148148152</v>
      </c>
      <c r="J6" s="48"/>
    </row>
    <row r="7" spans="1:10" x14ac:dyDescent="0.2">
      <c r="A7" s="89"/>
      <c r="B7" s="129" t="s">
        <v>2217</v>
      </c>
      <c r="C7" s="131">
        <f t="shared" ref="C7:H7" si="0">AVERAGE(C4:C6)</f>
        <v>57.102345211184058</v>
      </c>
      <c r="D7" s="131">
        <f t="shared" si="0"/>
        <v>89.248140748140756</v>
      </c>
      <c r="E7" s="131">
        <f t="shared" si="0"/>
        <v>80.586679116090878</v>
      </c>
      <c r="F7" s="131">
        <f t="shared" si="0"/>
        <v>68.167055167055182</v>
      </c>
      <c r="G7" s="131">
        <f t="shared" si="0"/>
        <v>52.282551054609876</v>
      </c>
      <c r="H7" s="131">
        <f t="shared" si="0"/>
        <v>36.56613756613757</v>
      </c>
      <c r="I7" s="131">
        <f>AVERAGE(C7:H7)</f>
        <v>63.992151477203059</v>
      </c>
      <c r="J7" s="48"/>
    </row>
    <row r="8" spans="1:10" x14ac:dyDescent="0.2">
      <c r="A8" s="89"/>
      <c r="B8" s="129" t="s">
        <v>2200</v>
      </c>
      <c r="C8" s="127" t="s">
        <v>2173</v>
      </c>
      <c r="D8" s="127" t="s">
        <v>2189</v>
      </c>
      <c r="E8" s="127" t="s">
        <v>2189</v>
      </c>
      <c r="F8" s="127" t="s">
        <v>2189</v>
      </c>
      <c r="G8" s="127" t="s">
        <v>2173</v>
      </c>
      <c r="H8" s="127" t="s">
        <v>2173</v>
      </c>
      <c r="I8" s="127" t="s">
        <v>2173</v>
      </c>
      <c r="J8" s="48"/>
    </row>
    <row r="9" spans="1:10" x14ac:dyDescent="0.2">
      <c r="B9" s="41"/>
      <c r="C9" s="41"/>
      <c r="D9" s="41"/>
      <c r="E9" s="41"/>
      <c r="F9" s="41"/>
      <c r="G9" s="41"/>
      <c r="H9" s="41"/>
      <c r="I9" s="41"/>
    </row>
  </sheetData>
  <mergeCells count="1">
    <mergeCell ref="C2:I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85BA9-955A-0841-ADFB-582222B9E5AC}">
  <sheetPr codeName="Hoja4"/>
  <dimension ref="A1:H190"/>
  <sheetViews>
    <sheetView zoomScale="85" zoomScaleNormal="75" workbookViewId="0">
      <selection sqref="A1:G1"/>
    </sheetView>
  </sheetViews>
  <sheetFormatPr baseColWidth="10" defaultColWidth="0" defaultRowHeight="16" x14ac:dyDescent="0.2"/>
  <cols>
    <col min="1" max="1" width="18.5" style="34" bestFit="1" customWidth="1"/>
    <col min="2" max="2" width="30.1640625" style="33" bestFit="1" customWidth="1"/>
    <col min="3" max="3" width="14.1640625" style="33" bestFit="1" customWidth="1"/>
    <col min="4" max="4" width="24.1640625" style="33" bestFit="1" customWidth="1"/>
    <col min="5" max="5" width="20.83203125" style="33" customWidth="1"/>
    <col min="6" max="6" width="15.83203125" style="33" customWidth="1"/>
    <col min="7" max="7" width="18.33203125" style="33" bestFit="1" customWidth="1"/>
    <col min="8" max="8" width="3.33203125" style="33" customWidth="1"/>
    <col min="9" max="16384" width="10.83203125" style="33" hidden="1"/>
  </cols>
  <sheetData>
    <row r="1" spans="1:8" x14ac:dyDescent="0.2">
      <c r="A1" s="146" t="s">
        <v>535</v>
      </c>
      <c r="B1" s="146"/>
      <c r="C1" s="146"/>
      <c r="D1" s="146"/>
      <c r="E1" s="146"/>
      <c r="F1" s="146"/>
      <c r="G1" s="146"/>
    </row>
    <row r="2" spans="1:8" x14ac:dyDescent="0.2">
      <c r="A2" s="146" t="s">
        <v>534</v>
      </c>
      <c r="B2" s="146"/>
      <c r="C2" s="146"/>
      <c r="D2" s="146"/>
      <c r="E2" s="146"/>
      <c r="F2" s="146"/>
      <c r="G2" s="146"/>
    </row>
    <row r="3" spans="1:8" x14ac:dyDescent="0.2">
      <c r="A3" s="9" t="s">
        <v>449</v>
      </c>
      <c r="B3" s="9" t="s">
        <v>2145</v>
      </c>
      <c r="C3" s="9" t="s">
        <v>452</v>
      </c>
      <c r="D3" s="9" t="s">
        <v>450</v>
      </c>
      <c r="E3" s="9" t="s">
        <v>556</v>
      </c>
      <c r="F3" s="9" t="s">
        <v>451</v>
      </c>
      <c r="G3" s="49" t="s">
        <v>474</v>
      </c>
      <c r="H3" s="48"/>
    </row>
    <row r="4" spans="1:8" ht="91" customHeight="1" x14ac:dyDescent="0.2">
      <c r="A4" s="53" t="s">
        <v>2146</v>
      </c>
      <c r="B4" s="11" t="s">
        <v>454</v>
      </c>
      <c r="C4" s="11" t="s">
        <v>453</v>
      </c>
      <c r="D4" s="11" t="s">
        <v>496</v>
      </c>
      <c r="E4" s="11" t="s">
        <v>455</v>
      </c>
      <c r="F4" s="11" t="s">
        <v>455</v>
      </c>
      <c r="G4" s="50" t="s">
        <v>456</v>
      </c>
      <c r="H4" s="124"/>
    </row>
    <row r="5" spans="1:8" ht="85" x14ac:dyDescent="0.2">
      <c r="A5" s="53" t="s">
        <v>2146</v>
      </c>
      <c r="B5" s="11" t="s">
        <v>467</v>
      </c>
      <c r="C5" s="11" t="s">
        <v>453</v>
      </c>
      <c r="D5" s="11" t="s">
        <v>497</v>
      </c>
      <c r="E5" s="11" t="s">
        <v>455</v>
      </c>
      <c r="F5" s="11" t="s">
        <v>455</v>
      </c>
      <c r="G5" s="50" t="s">
        <v>459</v>
      </c>
      <c r="H5" s="124"/>
    </row>
    <row r="6" spans="1:8" ht="68" x14ac:dyDescent="0.2">
      <c r="A6" s="53" t="s">
        <v>2146</v>
      </c>
      <c r="B6" s="11" t="s">
        <v>468</v>
      </c>
      <c r="C6" s="11" t="s">
        <v>457</v>
      </c>
      <c r="D6" s="11" t="s">
        <v>498</v>
      </c>
      <c r="E6" s="11" t="s">
        <v>455</v>
      </c>
      <c r="F6" s="11" t="s">
        <v>455</v>
      </c>
      <c r="G6" s="50" t="s">
        <v>460</v>
      </c>
      <c r="H6" s="124"/>
    </row>
    <row r="7" spans="1:8" ht="68" x14ac:dyDescent="0.2">
      <c r="A7" s="53" t="s">
        <v>2146</v>
      </c>
      <c r="B7" s="11" t="s">
        <v>469</v>
      </c>
      <c r="C7" s="11" t="s">
        <v>457</v>
      </c>
      <c r="D7" s="11" t="s">
        <v>499</v>
      </c>
      <c r="E7" s="11" t="s">
        <v>455</v>
      </c>
      <c r="F7" s="11" t="s">
        <v>455</v>
      </c>
      <c r="G7" s="50" t="s">
        <v>461</v>
      </c>
      <c r="H7" s="124"/>
    </row>
    <row r="8" spans="1:8" ht="68" x14ac:dyDescent="0.2">
      <c r="A8" s="53" t="s">
        <v>2146</v>
      </c>
      <c r="B8" s="11" t="s">
        <v>470</v>
      </c>
      <c r="C8" s="11" t="s">
        <v>453</v>
      </c>
      <c r="D8" s="11" t="s">
        <v>500</v>
      </c>
      <c r="E8" s="11" t="s">
        <v>455</v>
      </c>
      <c r="F8" s="11" t="s">
        <v>455</v>
      </c>
      <c r="G8" s="50" t="s">
        <v>462</v>
      </c>
      <c r="H8" s="124"/>
    </row>
    <row r="9" spans="1:8" ht="68" x14ac:dyDescent="0.2">
      <c r="A9" s="53" t="s">
        <v>2146</v>
      </c>
      <c r="B9" s="11" t="s">
        <v>471</v>
      </c>
      <c r="C9" s="11" t="s">
        <v>458</v>
      </c>
      <c r="D9" s="11" t="s">
        <v>501</v>
      </c>
      <c r="E9" s="11" t="s">
        <v>455</v>
      </c>
      <c r="F9" s="11" t="s">
        <v>455</v>
      </c>
      <c r="G9" s="50" t="s">
        <v>463</v>
      </c>
      <c r="H9" s="124"/>
    </row>
    <row r="10" spans="1:8" ht="68" x14ac:dyDescent="0.2">
      <c r="A10" s="53" t="s">
        <v>2146</v>
      </c>
      <c r="B10" s="11" t="s">
        <v>472</v>
      </c>
      <c r="C10" s="11" t="s">
        <v>458</v>
      </c>
      <c r="D10" s="11" t="s">
        <v>502</v>
      </c>
      <c r="E10" s="11" t="s">
        <v>455</v>
      </c>
      <c r="F10" s="11" t="s">
        <v>455</v>
      </c>
      <c r="G10" s="50" t="s">
        <v>464</v>
      </c>
      <c r="H10" s="124"/>
    </row>
    <row r="11" spans="1:8" ht="68" x14ac:dyDescent="0.2">
      <c r="A11" s="53" t="s">
        <v>2146</v>
      </c>
      <c r="B11" s="11" t="s">
        <v>473</v>
      </c>
      <c r="C11" s="11" t="s">
        <v>458</v>
      </c>
      <c r="D11" s="11" t="s">
        <v>495</v>
      </c>
      <c r="E11" s="11" t="s">
        <v>455</v>
      </c>
      <c r="F11" s="11" t="s">
        <v>455</v>
      </c>
      <c r="G11" s="50" t="s">
        <v>465</v>
      </c>
      <c r="H11" s="124"/>
    </row>
    <row r="12" spans="1:8" ht="68" x14ac:dyDescent="0.2">
      <c r="A12" s="53" t="s">
        <v>2146</v>
      </c>
      <c r="B12" s="11" t="s">
        <v>454</v>
      </c>
      <c r="C12" s="11" t="s">
        <v>458</v>
      </c>
      <c r="D12" s="11" t="s">
        <v>503</v>
      </c>
      <c r="E12" s="11" t="s">
        <v>455</v>
      </c>
      <c r="F12" s="11" t="s">
        <v>455</v>
      </c>
      <c r="G12" s="50" t="s">
        <v>466</v>
      </c>
      <c r="H12" s="124"/>
    </row>
    <row r="13" spans="1:8" ht="409.6" x14ac:dyDescent="0.2">
      <c r="A13" s="91" t="s">
        <v>2147</v>
      </c>
      <c r="B13" s="11" t="s">
        <v>481</v>
      </c>
      <c r="C13" s="11" t="s">
        <v>458</v>
      </c>
      <c r="D13" s="12" t="s">
        <v>504</v>
      </c>
      <c r="E13" s="11" t="s">
        <v>475</v>
      </c>
      <c r="F13" s="11" t="s">
        <v>455</v>
      </c>
      <c r="G13" s="50" t="s">
        <v>476</v>
      </c>
      <c r="H13" s="124"/>
    </row>
    <row r="14" spans="1:8" ht="119" x14ac:dyDescent="0.2">
      <c r="A14" s="91" t="s">
        <v>2147</v>
      </c>
      <c r="B14" s="11" t="s">
        <v>482</v>
      </c>
      <c r="C14" s="11" t="s">
        <v>458</v>
      </c>
      <c r="D14" s="12" t="s">
        <v>505</v>
      </c>
      <c r="E14" s="11" t="s">
        <v>486</v>
      </c>
      <c r="F14" s="11" t="s">
        <v>455</v>
      </c>
      <c r="G14" s="50" t="s">
        <v>477</v>
      </c>
      <c r="H14" s="124"/>
    </row>
    <row r="15" spans="1:8" ht="221" x14ac:dyDescent="0.2">
      <c r="A15" s="91" t="s">
        <v>2147</v>
      </c>
      <c r="B15" s="11" t="s">
        <v>483</v>
      </c>
      <c r="C15" s="11" t="s">
        <v>458</v>
      </c>
      <c r="D15" s="12" t="s">
        <v>506</v>
      </c>
      <c r="E15" s="11" t="s">
        <v>623</v>
      </c>
      <c r="F15" s="11" t="s">
        <v>487</v>
      </c>
      <c r="G15" s="50" t="s">
        <v>478</v>
      </c>
      <c r="H15" s="124"/>
    </row>
    <row r="16" spans="1:8" ht="119" x14ac:dyDescent="0.2">
      <c r="A16" s="91" t="s">
        <v>2147</v>
      </c>
      <c r="B16" s="11" t="s">
        <v>484</v>
      </c>
      <c r="C16" s="11" t="s">
        <v>458</v>
      </c>
      <c r="D16" s="12" t="s">
        <v>507</v>
      </c>
      <c r="E16" s="11" t="s">
        <v>516</v>
      </c>
      <c r="F16" s="11" t="s">
        <v>455</v>
      </c>
      <c r="G16" s="50" t="s">
        <v>479</v>
      </c>
      <c r="H16" s="124"/>
    </row>
    <row r="17" spans="1:8" ht="68" x14ac:dyDescent="0.2">
      <c r="A17" s="91" t="s">
        <v>2147</v>
      </c>
      <c r="B17" s="11" t="s">
        <v>485</v>
      </c>
      <c r="C17" s="11" t="s">
        <v>458</v>
      </c>
      <c r="D17" s="12" t="s">
        <v>508</v>
      </c>
      <c r="E17" s="11" t="s">
        <v>514</v>
      </c>
      <c r="F17" s="11" t="s">
        <v>455</v>
      </c>
      <c r="G17" s="50" t="s">
        <v>480</v>
      </c>
      <c r="H17" s="124"/>
    </row>
    <row r="18" spans="1:8" ht="102" x14ac:dyDescent="0.2">
      <c r="A18" s="53" t="s">
        <v>2212</v>
      </c>
      <c r="B18" s="11" t="s">
        <v>491</v>
      </c>
      <c r="C18" s="10" t="s">
        <v>492</v>
      </c>
      <c r="D18" s="11" t="s">
        <v>509</v>
      </c>
      <c r="E18" s="11" t="s">
        <v>632</v>
      </c>
      <c r="F18" s="11" t="s">
        <v>493</v>
      </c>
      <c r="G18" s="50" t="s">
        <v>488</v>
      </c>
      <c r="H18" s="124"/>
    </row>
    <row r="19" spans="1:8" ht="68" x14ac:dyDescent="0.2">
      <c r="A19" s="53" t="s">
        <v>2194</v>
      </c>
      <c r="B19" s="11" t="s">
        <v>494</v>
      </c>
      <c r="C19" s="10" t="s">
        <v>492</v>
      </c>
      <c r="D19" s="11" t="s">
        <v>510</v>
      </c>
      <c r="E19" s="11" t="s">
        <v>515</v>
      </c>
      <c r="F19" s="11" t="s">
        <v>512</v>
      </c>
      <c r="G19" s="50" t="s">
        <v>489</v>
      </c>
      <c r="H19" s="124"/>
    </row>
    <row r="20" spans="1:8" ht="221" x14ac:dyDescent="0.2">
      <c r="A20" s="53" t="s">
        <v>2194</v>
      </c>
      <c r="B20" s="11" t="s">
        <v>494</v>
      </c>
      <c r="C20" s="11" t="s">
        <v>617</v>
      </c>
      <c r="D20" s="11" t="s">
        <v>511</v>
      </c>
      <c r="E20" s="11" t="s">
        <v>513</v>
      </c>
      <c r="F20" s="11" t="s">
        <v>455</v>
      </c>
      <c r="G20" s="50" t="s">
        <v>490</v>
      </c>
      <c r="H20" s="124"/>
    </row>
    <row r="21" spans="1:8" ht="68" x14ac:dyDescent="0.2">
      <c r="A21" s="53" t="s">
        <v>2194</v>
      </c>
      <c r="B21" s="11" t="s">
        <v>517</v>
      </c>
      <c r="C21" s="10" t="s">
        <v>492</v>
      </c>
      <c r="D21" s="11" t="s">
        <v>523</v>
      </c>
      <c r="E21" s="11" t="s">
        <v>518</v>
      </c>
      <c r="F21" s="11" t="s">
        <v>512</v>
      </c>
      <c r="G21" s="50" t="s">
        <v>519</v>
      </c>
      <c r="H21" s="124"/>
    </row>
    <row r="22" spans="1:8" ht="85" x14ac:dyDescent="0.2">
      <c r="A22" s="53" t="s">
        <v>2212</v>
      </c>
      <c r="B22" s="11" t="s">
        <v>1532</v>
      </c>
      <c r="C22" s="10" t="s">
        <v>492</v>
      </c>
      <c r="D22" s="11" t="s">
        <v>524</v>
      </c>
      <c r="E22" s="11" t="s">
        <v>520</v>
      </c>
      <c r="F22" s="11" t="s">
        <v>521</v>
      </c>
      <c r="G22" s="50" t="s">
        <v>522</v>
      </c>
      <c r="H22" s="124"/>
    </row>
    <row r="23" spans="1:8" ht="221" x14ac:dyDescent="0.2">
      <c r="A23" s="53" t="s">
        <v>2212</v>
      </c>
      <c r="B23" s="11" t="s">
        <v>1534</v>
      </c>
      <c r="C23" s="11" t="s">
        <v>617</v>
      </c>
      <c r="D23" s="11" t="s">
        <v>525</v>
      </c>
      <c r="E23" s="11" t="s">
        <v>527</v>
      </c>
      <c r="F23" s="11" t="s">
        <v>455</v>
      </c>
      <c r="G23" s="50" t="s">
        <v>526</v>
      </c>
      <c r="H23" s="124"/>
    </row>
    <row r="24" spans="1:8" ht="170" x14ac:dyDescent="0.2">
      <c r="A24" s="53" t="s">
        <v>2212</v>
      </c>
      <c r="B24" s="11" t="s">
        <v>1599</v>
      </c>
      <c r="C24" s="11" t="s">
        <v>617</v>
      </c>
      <c r="D24" s="11" t="s">
        <v>528</v>
      </c>
      <c r="E24" s="11" t="s">
        <v>529</v>
      </c>
      <c r="F24" s="11" t="s">
        <v>455</v>
      </c>
      <c r="G24" s="50" t="s">
        <v>530</v>
      </c>
      <c r="H24" s="124"/>
    </row>
    <row r="25" spans="1:8" ht="68" x14ac:dyDescent="0.2">
      <c r="A25" s="53" t="s">
        <v>2212</v>
      </c>
      <c r="B25" s="11" t="s">
        <v>531</v>
      </c>
      <c r="C25" s="10" t="s">
        <v>492</v>
      </c>
      <c r="D25" s="11" t="s">
        <v>532</v>
      </c>
      <c r="E25" s="11" t="s">
        <v>515</v>
      </c>
      <c r="F25" s="11" t="s">
        <v>512</v>
      </c>
      <c r="G25" s="50" t="s">
        <v>533</v>
      </c>
      <c r="H25" s="124"/>
    </row>
    <row r="26" spans="1:8" ht="102" x14ac:dyDescent="0.2">
      <c r="A26" s="53" t="s">
        <v>2212</v>
      </c>
      <c r="B26" s="11" t="s">
        <v>536</v>
      </c>
      <c r="C26" s="10" t="s">
        <v>492</v>
      </c>
      <c r="D26" s="11" t="s">
        <v>538</v>
      </c>
      <c r="E26" s="11" t="s">
        <v>540</v>
      </c>
      <c r="F26" s="11" t="s">
        <v>493</v>
      </c>
      <c r="G26" s="50" t="s">
        <v>541</v>
      </c>
      <c r="H26" s="124"/>
    </row>
    <row r="27" spans="1:8" ht="272" x14ac:dyDescent="0.2">
      <c r="A27" s="53" t="s">
        <v>2194</v>
      </c>
      <c r="B27" s="11" t="s">
        <v>1546</v>
      </c>
      <c r="C27" s="10" t="s">
        <v>492</v>
      </c>
      <c r="D27" s="11" t="s">
        <v>539</v>
      </c>
      <c r="E27" s="11" t="s">
        <v>577</v>
      </c>
      <c r="F27" s="11" t="s">
        <v>512</v>
      </c>
      <c r="G27" s="50" t="s">
        <v>542</v>
      </c>
      <c r="H27" s="124"/>
    </row>
    <row r="28" spans="1:8" ht="170" x14ac:dyDescent="0.2">
      <c r="A28" s="53" t="s">
        <v>2197</v>
      </c>
      <c r="B28" s="11" t="s">
        <v>543</v>
      </c>
      <c r="C28" s="10" t="s">
        <v>492</v>
      </c>
      <c r="D28" s="11" t="s">
        <v>544</v>
      </c>
      <c r="E28" s="11" t="s">
        <v>545</v>
      </c>
      <c r="F28" s="11" t="s">
        <v>512</v>
      </c>
      <c r="G28" s="50" t="s">
        <v>546</v>
      </c>
      <c r="H28" s="124"/>
    </row>
    <row r="29" spans="1:8" ht="68" x14ac:dyDescent="0.2">
      <c r="A29" s="53" t="s">
        <v>2194</v>
      </c>
      <c r="B29" s="11" t="s">
        <v>547</v>
      </c>
      <c r="C29" s="10" t="s">
        <v>492</v>
      </c>
      <c r="D29" s="11" t="s">
        <v>550</v>
      </c>
      <c r="E29" s="11" t="s">
        <v>515</v>
      </c>
      <c r="F29" s="11" t="s">
        <v>512</v>
      </c>
      <c r="G29" s="50" t="s">
        <v>553</v>
      </c>
      <c r="H29" s="124"/>
    </row>
    <row r="30" spans="1:8" ht="102" x14ac:dyDescent="0.2">
      <c r="A30" s="53" t="s">
        <v>2212</v>
      </c>
      <c r="B30" s="11" t="s">
        <v>548</v>
      </c>
      <c r="C30" s="10" t="s">
        <v>492</v>
      </c>
      <c r="D30" s="11" t="s">
        <v>551</v>
      </c>
      <c r="E30" s="11" t="s">
        <v>625</v>
      </c>
      <c r="F30" s="11" t="s">
        <v>626</v>
      </c>
      <c r="G30" s="50" t="s">
        <v>554</v>
      </c>
      <c r="H30" s="124"/>
    </row>
    <row r="31" spans="1:8" ht="102" x14ac:dyDescent="0.2">
      <c r="A31" s="53" t="s">
        <v>2212</v>
      </c>
      <c r="B31" s="11" t="s">
        <v>549</v>
      </c>
      <c r="C31" s="11" t="s">
        <v>617</v>
      </c>
      <c r="D31" s="11" t="s">
        <v>552</v>
      </c>
      <c r="E31" s="11" t="s">
        <v>559</v>
      </c>
      <c r="F31" s="11" t="s">
        <v>455</v>
      </c>
      <c r="G31" s="50" t="s">
        <v>555</v>
      </c>
      <c r="H31" s="124"/>
    </row>
    <row r="32" spans="1:8" ht="51" x14ac:dyDescent="0.2">
      <c r="A32" s="53" t="s">
        <v>2212</v>
      </c>
      <c r="B32" s="11" t="s">
        <v>557</v>
      </c>
      <c r="C32" s="11" t="s">
        <v>617</v>
      </c>
      <c r="D32" s="11" t="s">
        <v>558</v>
      </c>
      <c r="E32" s="11" t="s">
        <v>515</v>
      </c>
      <c r="F32" s="11" t="s">
        <v>455</v>
      </c>
      <c r="G32" s="50" t="s">
        <v>561</v>
      </c>
      <c r="H32" s="124"/>
    </row>
    <row r="33" spans="1:8" ht="85" x14ac:dyDescent="0.2">
      <c r="A33" s="53" t="s">
        <v>2212</v>
      </c>
      <c r="B33" s="11" t="s">
        <v>557</v>
      </c>
      <c r="C33" s="10" t="s">
        <v>492</v>
      </c>
      <c r="D33" s="11" t="s">
        <v>560</v>
      </c>
      <c r="E33" s="11" t="s">
        <v>627</v>
      </c>
      <c r="F33" s="11" t="s">
        <v>493</v>
      </c>
      <c r="G33" s="50" t="s">
        <v>562</v>
      </c>
      <c r="H33" s="124"/>
    </row>
    <row r="34" spans="1:8" ht="85" x14ac:dyDescent="0.2">
      <c r="A34" s="53" t="s">
        <v>2212</v>
      </c>
      <c r="B34" s="11" t="s">
        <v>563</v>
      </c>
      <c r="C34" s="10" t="s">
        <v>492</v>
      </c>
      <c r="D34" s="11" t="s">
        <v>568</v>
      </c>
      <c r="E34" s="11" t="s">
        <v>628</v>
      </c>
      <c r="F34" s="11" t="s">
        <v>493</v>
      </c>
      <c r="G34" s="50" t="s">
        <v>585</v>
      </c>
      <c r="H34" s="124"/>
    </row>
    <row r="35" spans="1:8" ht="68" x14ac:dyDescent="0.2">
      <c r="A35" s="53" t="s">
        <v>2212</v>
      </c>
      <c r="B35" s="11" t="s">
        <v>564</v>
      </c>
      <c r="C35" s="10" t="s">
        <v>492</v>
      </c>
      <c r="D35" s="11" t="s">
        <v>569</v>
      </c>
      <c r="E35" s="11" t="s">
        <v>629</v>
      </c>
      <c r="F35" s="11" t="s">
        <v>493</v>
      </c>
      <c r="G35" s="50" t="s">
        <v>586</v>
      </c>
      <c r="H35" s="124"/>
    </row>
    <row r="36" spans="1:8" ht="153" x14ac:dyDescent="0.2">
      <c r="A36" s="53" t="s">
        <v>2212</v>
      </c>
      <c r="B36" s="11" t="s">
        <v>565</v>
      </c>
      <c r="C36" s="10" t="s">
        <v>492</v>
      </c>
      <c r="D36" s="11" t="s">
        <v>570</v>
      </c>
      <c r="E36" s="11" t="s">
        <v>578</v>
      </c>
      <c r="F36" s="11" t="s">
        <v>579</v>
      </c>
      <c r="G36" s="50" t="s">
        <v>587</v>
      </c>
      <c r="H36" s="124"/>
    </row>
    <row r="37" spans="1:8" ht="85" x14ac:dyDescent="0.2">
      <c r="A37" s="53" t="s">
        <v>2212</v>
      </c>
      <c r="B37" s="11" t="s">
        <v>566</v>
      </c>
      <c r="C37" s="10" t="s">
        <v>492</v>
      </c>
      <c r="D37" s="11" t="s">
        <v>571</v>
      </c>
      <c r="E37" s="11" t="s">
        <v>630</v>
      </c>
      <c r="F37" s="11" t="s">
        <v>493</v>
      </c>
      <c r="G37" s="50" t="s">
        <v>588</v>
      </c>
      <c r="H37" s="124"/>
    </row>
    <row r="38" spans="1:8" ht="68" x14ac:dyDescent="0.2">
      <c r="A38" s="53" t="s">
        <v>2212</v>
      </c>
      <c r="B38" s="11" t="s">
        <v>567</v>
      </c>
      <c r="C38" s="10" t="s">
        <v>492</v>
      </c>
      <c r="D38" s="11" t="s">
        <v>572</v>
      </c>
      <c r="E38" s="11" t="s">
        <v>631</v>
      </c>
      <c r="F38" s="11" t="s">
        <v>626</v>
      </c>
      <c r="G38" s="50" t="s">
        <v>589</v>
      </c>
      <c r="H38" s="124"/>
    </row>
    <row r="39" spans="1:8" ht="204" x14ac:dyDescent="0.2">
      <c r="A39" s="53" t="s">
        <v>2212</v>
      </c>
      <c r="B39" s="11" t="s">
        <v>567</v>
      </c>
      <c r="C39" s="11" t="s">
        <v>617</v>
      </c>
      <c r="D39" s="11" t="s">
        <v>573</v>
      </c>
      <c r="E39" s="11" t="s">
        <v>580</v>
      </c>
      <c r="F39" s="11" t="s">
        <v>455</v>
      </c>
      <c r="G39" s="50" t="s">
        <v>590</v>
      </c>
      <c r="H39" s="124"/>
    </row>
    <row r="40" spans="1:8" ht="204" x14ac:dyDescent="0.2">
      <c r="A40" s="53" t="s">
        <v>2212</v>
      </c>
      <c r="B40" s="11" t="s">
        <v>567</v>
      </c>
      <c r="C40" s="11" t="s">
        <v>617</v>
      </c>
      <c r="D40" s="11" t="s">
        <v>574</v>
      </c>
      <c r="E40" s="11" t="s">
        <v>581</v>
      </c>
      <c r="F40" s="11" t="s">
        <v>455</v>
      </c>
      <c r="G40" s="50" t="s">
        <v>591</v>
      </c>
      <c r="H40" s="124"/>
    </row>
    <row r="41" spans="1:8" ht="153" x14ac:dyDescent="0.2">
      <c r="A41" s="53" t="s">
        <v>2212</v>
      </c>
      <c r="B41" s="11" t="s">
        <v>1591</v>
      </c>
      <c r="C41" s="10" t="s">
        <v>492</v>
      </c>
      <c r="D41" s="11" t="s">
        <v>575</v>
      </c>
      <c r="E41" s="11" t="s">
        <v>582</v>
      </c>
      <c r="F41" s="11" t="s">
        <v>493</v>
      </c>
      <c r="G41" s="50" t="s">
        <v>592</v>
      </c>
      <c r="H41" s="124"/>
    </row>
    <row r="42" spans="1:8" ht="85" x14ac:dyDescent="0.2">
      <c r="A42" s="53" t="s">
        <v>2212</v>
      </c>
      <c r="B42" s="11" t="s">
        <v>1591</v>
      </c>
      <c r="C42" s="10" t="s">
        <v>492</v>
      </c>
      <c r="D42" s="11" t="s">
        <v>576</v>
      </c>
      <c r="E42" s="11" t="s">
        <v>583</v>
      </c>
      <c r="F42" s="11" t="s">
        <v>584</v>
      </c>
      <c r="G42" s="50" t="s">
        <v>593</v>
      </c>
      <c r="H42" s="124"/>
    </row>
    <row r="43" spans="1:8" ht="409" customHeight="1" x14ac:dyDescent="0.2">
      <c r="A43" s="53" t="s">
        <v>2212</v>
      </c>
      <c r="B43" s="11" t="s">
        <v>594</v>
      </c>
      <c r="C43" s="11" t="s">
        <v>617</v>
      </c>
      <c r="D43" s="11" t="s">
        <v>596</v>
      </c>
      <c r="E43" s="11" t="s">
        <v>597</v>
      </c>
      <c r="F43" s="11" t="s">
        <v>455</v>
      </c>
      <c r="G43" s="50" t="s">
        <v>602</v>
      </c>
      <c r="H43" s="124"/>
    </row>
    <row r="44" spans="1:8" ht="102" x14ac:dyDescent="0.2">
      <c r="A44" s="53" t="s">
        <v>2195</v>
      </c>
      <c r="B44" s="11" t="s">
        <v>1588</v>
      </c>
      <c r="C44" s="13" t="s">
        <v>617</v>
      </c>
      <c r="D44" s="11" t="s">
        <v>603</v>
      </c>
      <c r="E44" s="11" t="s">
        <v>598</v>
      </c>
      <c r="F44" s="11" t="s">
        <v>455</v>
      </c>
      <c r="G44" s="50" t="s">
        <v>604</v>
      </c>
      <c r="H44" s="124"/>
    </row>
    <row r="45" spans="1:8" ht="85" x14ac:dyDescent="0.2">
      <c r="A45" s="53" t="s">
        <v>2212</v>
      </c>
      <c r="B45" s="11" t="s">
        <v>595</v>
      </c>
      <c r="C45" s="10" t="s">
        <v>492</v>
      </c>
      <c r="D45" s="11" t="s">
        <v>599</v>
      </c>
      <c r="E45" s="11" t="s">
        <v>600</v>
      </c>
      <c r="F45" s="11" t="s">
        <v>601</v>
      </c>
      <c r="G45" s="50" t="s">
        <v>605</v>
      </c>
      <c r="H45" s="124"/>
    </row>
    <row r="46" spans="1:8" ht="119" x14ac:dyDescent="0.2">
      <c r="A46" s="53" t="s">
        <v>2147</v>
      </c>
      <c r="B46" s="11" t="s">
        <v>606</v>
      </c>
      <c r="C46" s="11" t="s">
        <v>453</v>
      </c>
      <c r="D46" s="11" t="s">
        <v>609</v>
      </c>
      <c r="E46" s="11" t="s">
        <v>614</v>
      </c>
      <c r="F46" s="11" t="s">
        <v>455</v>
      </c>
      <c r="G46" s="50" t="s">
        <v>619</v>
      </c>
      <c r="H46" s="124"/>
    </row>
    <row r="47" spans="1:8" ht="34" x14ac:dyDescent="0.2">
      <c r="A47" s="53" t="s">
        <v>2147</v>
      </c>
      <c r="B47" s="11" t="s">
        <v>607</v>
      </c>
      <c r="C47" s="11" t="s">
        <v>458</v>
      </c>
      <c r="D47" s="11" t="s">
        <v>611</v>
      </c>
      <c r="E47" s="11" t="s">
        <v>615</v>
      </c>
      <c r="F47" s="11" t="s">
        <v>455</v>
      </c>
      <c r="G47" s="50" t="s">
        <v>620</v>
      </c>
      <c r="H47" s="124"/>
    </row>
    <row r="48" spans="1:8" ht="102" x14ac:dyDescent="0.2">
      <c r="A48" s="53" t="s">
        <v>2147</v>
      </c>
      <c r="B48" s="11" t="s">
        <v>608</v>
      </c>
      <c r="C48" s="11" t="s">
        <v>458</v>
      </c>
      <c r="D48" s="11" t="s">
        <v>612</v>
      </c>
      <c r="E48" s="11" t="s">
        <v>616</v>
      </c>
      <c r="F48" s="11" t="s">
        <v>455</v>
      </c>
      <c r="G48" s="50" t="s">
        <v>621</v>
      </c>
      <c r="H48" s="124"/>
    </row>
    <row r="49" spans="1:8" ht="102" x14ac:dyDescent="0.2">
      <c r="A49" s="53" t="s">
        <v>2212</v>
      </c>
      <c r="B49" s="11" t="s">
        <v>610</v>
      </c>
      <c r="C49" s="11" t="s">
        <v>617</v>
      </c>
      <c r="D49" s="11" t="s">
        <v>613</v>
      </c>
      <c r="E49" s="11" t="s">
        <v>618</v>
      </c>
      <c r="F49" s="11" t="s">
        <v>455</v>
      </c>
      <c r="G49" s="51" t="s">
        <v>622</v>
      </c>
      <c r="H49" s="124"/>
    </row>
    <row r="50" spans="1:8" x14ac:dyDescent="0.2">
      <c r="A50" s="92"/>
      <c r="B50" s="52"/>
      <c r="C50" s="52"/>
      <c r="D50" s="52"/>
      <c r="E50" s="52"/>
      <c r="F50" s="52"/>
      <c r="G50" s="52"/>
    </row>
    <row r="51" spans="1:8" x14ac:dyDescent="0.2">
      <c r="A51" s="52"/>
      <c r="B51" s="52"/>
      <c r="C51" s="52"/>
      <c r="D51" s="52"/>
      <c r="E51" s="52"/>
      <c r="F51" s="52"/>
      <c r="G51" s="52"/>
    </row>
    <row r="52" spans="1:8" x14ac:dyDescent="0.2">
      <c r="A52" s="52"/>
      <c r="B52" s="52"/>
      <c r="C52" s="52"/>
      <c r="D52" s="52"/>
      <c r="E52" s="52"/>
      <c r="F52" s="52"/>
      <c r="G52" s="52"/>
    </row>
    <row r="53" spans="1:8" x14ac:dyDescent="0.2">
      <c r="A53" s="52"/>
      <c r="B53" s="52"/>
      <c r="C53" s="52"/>
      <c r="D53" s="52"/>
      <c r="E53" s="52"/>
      <c r="F53" s="52"/>
      <c r="G53" s="52"/>
    </row>
    <row r="54" spans="1:8" x14ac:dyDescent="0.2">
      <c r="A54" s="52"/>
      <c r="B54" s="52"/>
      <c r="C54" s="52"/>
      <c r="D54" s="52"/>
      <c r="E54" s="52"/>
      <c r="F54" s="52"/>
      <c r="G54" s="52"/>
    </row>
    <row r="55" spans="1:8" x14ac:dyDescent="0.2">
      <c r="A55" s="52"/>
      <c r="B55" s="52"/>
      <c r="C55" s="52"/>
      <c r="D55" s="52"/>
      <c r="E55" s="52"/>
      <c r="F55" s="52"/>
      <c r="G55" s="52"/>
    </row>
    <row r="56" spans="1:8" x14ac:dyDescent="0.2">
      <c r="A56" s="52"/>
      <c r="B56" s="52"/>
      <c r="C56" s="52"/>
      <c r="D56" s="52"/>
      <c r="E56" s="52"/>
      <c r="F56" s="52"/>
      <c r="G56" s="52"/>
    </row>
    <row r="57" spans="1:8" x14ac:dyDescent="0.2">
      <c r="A57" s="52"/>
      <c r="B57" s="52"/>
      <c r="C57" s="52"/>
      <c r="D57" s="52"/>
      <c r="E57" s="52"/>
      <c r="F57" s="52"/>
      <c r="G57" s="52"/>
    </row>
    <row r="58" spans="1:8" x14ac:dyDescent="0.2">
      <c r="A58" s="52"/>
      <c r="B58" s="52"/>
      <c r="C58" s="52"/>
      <c r="D58" s="52"/>
      <c r="E58" s="52"/>
      <c r="F58" s="52"/>
      <c r="G58" s="52"/>
    </row>
    <row r="59" spans="1:8" x14ac:dyDescent="0.2">
      <c r="A59" s="52"/>
      <c r="B59" s="52"/>
      <c r="C59" s="52"/>
      <c r="D59" s="52"/>
      <c r="E59" s="52"/>
      <c r="F59" s="52"/>
      <c r="G59" s="52"/>
    </row>
    <row r="60" spans="1:8" x14ac:dyDescent="0.2">
      <c r="A60" s="52"/>
      <c r="B60" s="52"/>
      <c r="C60" s="52"/>
      <c r="D60" s="52"/>
      <c r="E60" s="52"/>
      <c r="F60" s="52"/>
      <c r="G60" s="52"/>
    </row>
    <row r="61" spans="1:8" x14ac:dyDescent="0.2">
      <c r="A61" s="52"/>
      <c r="B61" s="52"/>
      <c r="C61" s="52"/>
      <c r="D61" s="52"/>
      <c r="E61" s="52"/>
      <c r="F61" s="52"/>
      <c r="G61" s="52"/>
    </row>
    <row r="62" spans="1:8" x14ac:dyDescent="0.2">
      <c r="A62" s="52"/>
      <c r="B62" s="52"/>
      <c r="C62" s="52"/>
      <c r="D62" s="52"/>
      <c r="E62" s="52"/>
      <c r="F62" s="52"/>
      <c r="G62" s="52"/>
    </row>
    <row r="190" hidden="1" x14ac:dyDescent="0.2"/>
  </sheetData>
  <mergeCells count="2">
    <mergeCell ref="A1:G1"/>
    <mergeCell ref="A2:G2"/>
  </mergeCell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C61DD-3622-CE4C-A0E6-671ACEEB1644}">
  <sheetPr codeName="Hoja5"/>
  <dimension ref="A1:AU225"/>
  <sheetViews>
    <sheetView topLeftCell="W1" workbookViewId="0">
      <selection activeCell="W1" sqref="W1"/>
    </sheetView>
  </sheetViews>
  <sheetFormatPr baseColWidth="10" defaultColWidth="0" defaultRowHeight="16" x14ac:dyDescent="0.2"/>
  <cols>
    <col min="1" max="1" width="17.83203125" style="7" hidden="1" customWidth="1"/>
    <col min="2" max="2" width="18.5" style="7" hidden="1" customWidth="1"/>
    <col min="3" max="3" width="26.1640625" style="7" hidden="1" customWidth="1"/>
    <col min="4" max="4" width="0" style="7" hidden="1" customWidth="1"/>
    <col min="5" max="5" width="13.33203125" style="7" hidden="1" customWidth="1"/>
    <col min="6" max="6" width="27.1640625" style="7" hidden="1" customWidth="1"/>
    <col min="7" max="7" width="13.33203125" style="7" hidden="1" customWidth="1"/>
    <col min="8" max="8" width="28.6640625" style="7" hidden="1" customWidth="1"/>
    <col min="9" max="9" width="128.5" style="7" hidden="1" customWidth="1"/>
    <col min="10" max="10" width="67.33203125" style="7" hidden="1" customWidth="1"/>
    <col min="11" max="11" width="0" style="7" hidden="1" customWidth="1"/>
    <col min="12" max="12" width="12.1640625" style="7" hidden="1" customWidth="1"/>
    <col min="13" max="13" width="0" style="7" hidden="1" customWidth="1"/>
    <col min="14" max="14" width="28.1640625" style="7" hidden="1" customWidth="1"/>
    <col min="15" max="15" width="19" style="7" hidden="1" customWidth="1"/>
    <col min="16" max="16" width="20.6640625" style="7" hidden="1" customWidth="1"/>
    <col min="17" max="17" width="21.6640625" style="7" hidden="1" customWidth="1"/>
    <col min="18" max="18" width="12.33203125" style="7" hidden="1" customWidth="1"/>
    <col min="19" max="19" width="34.5" style="7" hidden="1" customWidth="1"/>
    <col min="20" max="20" width="25.1640625" style="7" hidden="1" customWidth="1"/>
    <col min="21" max="21" width="19.5" style="7" hidden="1" customWidth="1"/>
    <col min="22" max="22" width="0" style="7" hidden="1" customWidth="1"/>
    <col min="23" max="23" width="14.6640625" style="34" bestFit="1" customWidth="1"/>
    <col min="24" max="24" width="19.1640625" style="34" bestFit="1" customWidth="1"/>
    <col min="25" max="27" width="5.5" style="34" bestFit="1" customWidth="1"/>
    <col min="28" max="30" width="5.1640625" style="34" bestFit="1" customWidth="1"/>
    <col min="31" max="31" width="5.5" style="34" bestFit="1" customWidth="1"/>
    <col min="32" max="41" width="5.1640625" style="34" bestFit="1" customWidth="1"/>
    <col min="42" max="43" width="5.5" style="34" bestFit="1" customWidth="1"/>
    <col min="44" max="44" width="4.33203125" style="34" customWidth="1"/>
    <col min="45" max="47" width="0" style="34" hidden="1" customWidth="1"/>
    <col min="48" max="16384" width="10.83203125" style="34" hidden="1"/>
  </cols>
  <sheetData>
    <row r="1" spans="1:43" ht="19" customHeight="1" x14ac:dyDescent="0.2">
      <c r="A1" s="15" t="s">
        <v>456</v>
      </c>
      <c r="B1" s="16" t="s">
        <v>478</v>
      </c>
      <c r="C1" s="14" t="s">
        <v>488</v>
      </c>
      <c r="D1" s="14" t="s">
        <v>489</v>
      </c>
      <c r="E1" s="14" t="s">
        <v>519</v>
      </c>
      <c r="F1" s="14" t="s">
        <v>522</v>
      </c>
      <c r="G1" s="21" t="s">
        <v>533</v>
      </c>
      <c r="H1" s="14" t="s">
        <v>541</v>
      </c>
      <c r="I1" s="21" t="s">
        <v>542</v>
      </c>
      <c r="J1" s="21" t="s">
        <v>546</v>
      </c>
      <c r="K1" s="19" t="s">
        <v>553</v>
      </c>
      <c r="L1" s="23" t="s">
        <v>554</v>
      </c>
      <c r="M1" s="14" t="s">
        <v>562</v>
      </c>
      <c r="N1" s="14" t="s">
        <v>585</v>
      </c>
      <c r="O1" s="14" t="s">
        <v>586</v>
      </c>
      <c r="P1" s="14" t="s">
        <v>587</v>
      </c>
      <c r="Q1" s="14" t="s">
        <v>588</v>
      </c>
      <c r="R1" s="14" t="s">
        <v>589</v>
      </c>
      <c r="S1" s="23" t="s">
        <v>592</v>
      </c>
      <c r="T1" s="14" t="s">
        <v>593</v>
      </c>
      <c r="U1" s="14" t="s">
        <v>605</v>
      </c>
      <c r="W1" s="16" t="s">
        <v>456</v>
      </c>
      <c r="X1" s="16" t="s">
        <v>478</v>
      </c>
      <c r="Y1" s="14" t="s">
        <v>488</v>
      </c>
      <c r="Z1" s="14" t="s">
        <v>489</v>
      </c>
      <c r="AA1" s="14" t="s">
        <v>519</v>
      </c>
      <c r="AB1" s="14" t="s">
        <v>522</v>
      </c>
      <c r="AC1" s="21" t="s">
        <v>533</v>
      </c>
      <c r="AD1" s="14" t="s">
        <v>541</v>
      </c>
      <c r="AE1" s="21" t="s">
        <v>542</v>
      </c>
      <c r="AF1" s="21" t="s">
        <v>546</v>
      </c>
      <c r="AG1" s="19" t="s">
        <v>553</v>
      </c>
      <c r="AH1" s="23" t="s">
        <v>554</v>
      </c>
      <c r="AI1" s="14" t="s">
        <v>562</v>
      </c>
      <c r="AJ1" s="14" t="s">
        <v>585</v>
      </c>
      <c r="AK1" s="14" t="s">
        <v>586</v>
      </c>
      <c r="AL1" s="14" t="s">
        <v>587</v>
      </c>
      <c r="AM1" s="14" t="s">
        <v>588</v>
      </c>
      <c r="AN1" s="14" t="s">
        <v>589</v>
      </c>
      <c r="AO1" s="23" t="s">
        <v>592</v>
      </c>
      <c r="AP1" s="14" t="s">
        <v>593</v>
      </c>
      <c r="AQ1" s="14" t="s">
        <v>605</v>
      </c>
    </row>
    <row r="2" spans="1:43" x14ac:dyDescent="0.2">
      <c r="A2" s="17">
        <v>118486029390</v>
      </c>
      <c r="B2" s="8" t="s">
        <v>271</v>
      </c>
      <c r="C2" s="8"/>
      <c r="D2" s="8"/>
      <c r="E2" s="8" t="s">
        <v>624</v>
      </c>
      <c r="F2" s="20"/>
      <c r="G2" s="22" t="s">
        <v>624</v>
      </c>
      <c r="H2" s="24" t="s">
        <v>624</v>
      </c>
      <c r="I2" s="25" t="s">
        <v>624</v>
      </c>
      <c r="J2" s="26" t="s">
        <v>624</v>
      </c>
      <c r="K2" s="24" t="s">
        <v>624</v>
      </c>
      <c r="L2" s="18" t="s">
        <v>624</v>
      </c>
      <c r="M2" s="24" t="s">
        <v>624</v>
      </c>
      <c r="N2" s="24" t="s">
        <v>624</v>
      </c>
      <c r="O2" s="24" t="s">
        <v>624</v>
      </c>
      <c r="P2" s="24" t="s">
        <v>624</v>
      </c>
      <c r="Q2" s="24" t="s">
        <v>624</v>
      </c>
      <c r="R2" s="24" t="s">
        <v>624</v>
      </c>
      <c r="S2" s="24"/>
      <c r="T2" s="8" t="s">
        <v>624</v>
      </c>
      <c r="U2" s="8"/>
      <c r="V2" s="5"/>
      <c r="W2" s="17">
        <v>118486029390</v>
      </c>
      <c r="X2" s="8" t="s">
        <v>271</v>
      </c>
      <c r="Y2" s="8" t="e" cm="1">
        <f t="array" ref="Y2">_xlfn.IFS(C2="Fue fácil",1,C2="Más o menos (ni fácil ni difícil)",0.5,C2="Fue difícil",0)</f>
        <v>#N/A</v>
      </c>
      <c r="Z2" s="8" t="e" cm="1">
        <f t="array" ref="Z2">_xlfn.IFS(D2="Sí",1,D2="No",0)</f>
        <v>#N/A</v>
      </c>
      <c r="AA2" s="8" t="e" cm="1">
        <f t="array" ref="AA2">_xlfn.IFS(E2="Sí las conozco",1,E2="No las conozco",0)</f>
        <v>#N/A</v>
      </c>
      <c r="AB2" s="20" t="e" cm="1">
        <f t="array" ref="AB2">_xlfn.IFS(F2="Sí tenía pensado hacer el trámite",1,F2="No tenía pensado hacer el trámite",0)</f>
        <v>#N/A</v>
      </c>
      <c r="AC2" s="22" t="e" cm="1">
        <f t="array" ref="AC2">_xlfn.IFS(G2="Sí",1,G2="No",0)</f>
        <v>#N/A</v>
      </c>
      <c r="AD2" s="24" t="e" cm="1">
        <f t="array" ref="AD2">_xlfn.IFS(H2="Es fácil",1,H2="Más o menos (no es ni fácil ni difícil)",0.5,H2="Es difícil",0)</f>
        <v>#N/A</v>
      </c>
      <c r="AE2" s="25" t="e" cm="1">
        <f t="array" ref="AE2">_xlfn.IFS(I2="Cuando realicé el trámite para obtener la licencia de conducir en este municipio sí recibí toda la orientación que necesité para poder concluir el trámite",1,I2="Cuando realicé el trámite para obtener la licencia de conducir en este municipio no recibí toda la orientación que necesité para poder concluir el trámite",0)</f>
        <v>#N/A</v>
      </c>
      <c r="AF2" s="27" t="e" cm="1">
        <f t="array" ref="AF2">_xlfn.IFS(J2="Sí tienen la capacitación y los conocimientos suficientes para atender a la ciudadanía",1,J2="No tienen la capacitación y los conocimientos suficientes para atender a la ciudadanía",0)</f>
        <v>#N/A</v>
      </c>
      <c r="AG2" s="24" t="e" cm="1">
        <f t="array" ref="AG2">_xlfn.IFS(K2="Sí",1,K2="No",0)</f>
        <v>#N/A</v>
      </c>
      <c r="AH2" s="20" t="e" cm="1">
        <f t="array" ref="AH2">_xlfn.IFS(L2="Muy probable",1,L2="Nada probable",0,L2="No sé",0.5)</f>
        <v>#N/A</v>
      </c>
      <c r="AI2" s="24" t="e" cm="1">
        <f t="array" ref="AI2">_xlfn.IFS(M2="Es más fácil",1,M2="Es igual",0.5,M2="Es más difícil",0)</f>
        <v>#N/A</v>
      </c>
      <c r="AJ2" s="24" t="e" cm="1">
        <f t="array" ref="AJ2">_xlfn.IFS(N2="Pocos",1,N2="Los necesarios (ni muchos ni pocos)",0.5,N2="Muchos",0)</f>
        <v>#N/A</v>
      </c>
      <c r="AK2" s="24" t="e" cm="1">
        <f t="array" ref="AK2">_xlfn.IFS(O2="Barato",1,O2="Justo (ni caro ni barato)",0.5,O2="Caro",0)</f>
        <v>#N/A</v>
      </c>
      <c r="AL2" s="24" t="e" cm="1">
        <f t="array" ref="AL2">_xlfn.IFS(P2="Menos de 30 minutos",1,P2="Entre 31 minutos y 1 hora",0.8,P2="Entre 1 y 2 horas",0.6,P2="Entre 2 y 3 horas",0.4,P2="Más de 3 horas",0.2,P2="Me tomó más de un día",0)</f>
        <v>#N/A</v>
      </c>
      <c r="AM2" s="24" t="e" cm="1">
        <f t="array" ref="AM2">_xlfn.IFS(Q2="Poco",1,Q2="Normal (ni mucho ni poco)",0.5,Q2="Mucho",0)</f>
        <v>#N/A</v>
      </c>
      <c r="AN2" s="24" t="e" cm="1">
        <f t="array" ref="AN2">_xlfn.IFS(R2="Satisfecha (o)",1,R2="Normal",0.5,R2="Insatisfecha (o)",0)</f>
        <v>#N/A</v>
      </c>
      <c r="AO2" s="24" t="e" cm="1">
        <f t="array" ref="AO2">_xlfn.IFS(S2="Todas las personas reciben el mismo trato",1,S2="No estoy segura (o)",0.5,S2="Hay personas que reciben un trato diferente",0)</f>
        <v>#N/A</v>
      </c>
      <c r="AP2" s="8" t="e" cm="1">
        <f t="array" ref="AP2">_xlfn.IFS(T2="Es malo",0,T2="Es regular (ni bueno ni malo)",0.5,T2="Es bueno",1)</f>
        <v>#N/A</v>
      </c>
      <c r="AQ2" s="8" t="e" cm="1">
        <f t="array" ref="AQ2">_xlfn.IFS(U2="Sí",0,U2="No",1,U2="Prefieron no contestar",0.5)</f>
        <v>#N/A</v>
      </c>
    </row>
    <row r="3" spans="1:43" x14ac:dyDescent="0.2">
      <c r="A3" s="17">
        <v>118507022287</v>
      </c>
      <c r="B3" s="8" t="s">
        <v>10</v>
      </c>
      <c r="C3" s="8"/>
      <c r="D3" s="8"/>
      <c r="E3" s="8" t="s">
        <v>624</v>
      </c>
      <c r="F3" s="20"/>
      <c r="G3" s="22" t="s">
        <v>624</v>
      </c>
      <c r="H3" s="24" t="s">
        <v>624</v>
      </c>
      <c r="I3" s="25" t="s">
        <v>624</v>
      </c>
      <c r="J3" s="26" t="s">
        <v>624</v>
      </c>
      <c r="K3" s="24" t="s">
        <v>624</v>
      </c>
      <c r="L3" s="18" t="s">
        <v>624</v>
      </c>
      <c r="M3" s="24" t="s">
        <v>624</v>
      </c>
      <c r="N3" s="24" t="s">
        <v>624</v>
      </c>
      <c r="O3" s="24" t="s">
        <v>624</v>
      </c>
      <c r="P3" s="24" t="s">
        <v>624</v>
      </c>
      <c r="Q3" s="24" t="s">
        <v>624</v>
      </c>
      <c r="R3" s="24" t="s">
        <v>624</v>
      </c>
      <c r="S3" s="24"/>
      <c r="T3" s="8" t="s">
        <v>624</v>
      </c>
      <c r="U3" s="8"/>
      <c r="V3" s="5"/>
      <c r="W3" s="17">
        <v>118507022287</v>
      </c>
      <c r="X3" s="8" t="s">
        <v>10</v>
      </c>
      <c r="Y3" s="8" t="e" cm="1">
        <f t="array" ref="Y3">_xlfn.IFS(C3="Fue fácil",1,C3="Más o menos (ni fácil ni difícil)",0.5,C3="Fue difícil",0)</f>
        <v>#N/A</v>
      </c>
      <c r="Z3" s="8" t="e" cm="1">
        <f t="array" ref="Z3">_xlfn.IFS(D3="Sí",1,D3="No",0)</f>
        <v>#N/A</v>
      </c>
      <c r="AA3" s="8" t="e" cm="1">
        <f t="array" ref="AA3">_xlfn.IFS(E3="Sí las conozco",1,E3="No las conozco",0)</f>
        <v>#N/A</v>
      </c>
      <c r="AB3" s="20" t="e" cm="1">
        <f t="array" ref="AB3">_xlfn.IFS(F3="Sí tenía pensado hacer el trámite",1,F3="No tenía pensado hacer el trámite",0)</f>
        <v>#N/A</v>
      </c>
      <c r="AC3" s="22" t="e" cm="1">
        <f t="array" ref="AC3">_xlfn.IFS(G3="Sí",1,G3="No",0)</f>
        <v>#N/A</v>
      </c>
      <c r="AD3" s="24" t="e" cm="1">
        <f t="array" ref="AD3">_xlfn.IFS(H3="Es fácil",1,H3="Más o menos (no es ni fácil ni difícil)",0.5,H3="Es difícil",0)</f>
        <v>#N/A</v>
      </c>
      <c r="AE3" s="25" t="e" cm="1">
        <f t="array" ref="AE3">_xlfn.IFS(I3="Cuando realicé el trámite para obtener la licencia de conducir en este municipio sí recibí toda la orientación que necesité para poder concluir el trámite",1,I3="Cuando realicé el trámite para obtener la licencia de conducir en este municipio no recibí toda la orientación que necesité para poder concluir el trámite",0)</f>
        <v>#N/A</v>
      </c>
      <c r="AF3" s="27" t="e" cm="1">
        <f t="array" ref="AF3">_xlfn.IFS(J3="Sí tienen la capacitación y los conocimientos suficientes para atender a la ciudadanía",1,J3="No tienen la capacitación y los conocimientos suficientes para atender a la ciudadanía",0)</f>
        <v>#N/A</v>
      </c>
      <c r="AG3" s="24" t="e" cm="1">
        <f t="array" ref="AG3">_xlfn.IFS(K3="Sí",1,K3="No",0)</f>
        <v>#N/A</v>
      </c>
      <c r="AH3" s="20" t="e" cm="1">
        <f t="array" ref="AH3">_xlfn.IFS(L3="Muy probable",1,L3="Nada probable",0,L3="No sé",0.5)</f>
        <v>#N/A</v>
      </c>
      <c r="AI3" s="24" t="e" cm="1">
        <f t="array" ref="AI3">_xlfn.IFS(M3="Es más fácil",1,M3="Es igual",0.5,M3="Es más difícil",0)</f>
        <v>#N/A</v>
      </c>
      <c r="AJ3" s="24" t="e" cm="1">
        <f t="array" ref="AJ3">_xlfn.IFS(N3="Pocos",1,N3="Los necesarios (ni muchos ni pocos)",0.5,N3="Muchos",0)</f>
        <v>#N/A</v>
      </c>
      <c r="AK3" s="24" t="e" cm="1">
        <f t="array" ref="AK3">_xlfn.IFS(O3="Barato",1,O3="Justo (ni caro ni barato)",0.5,O3="Caro",0)</f>
        <v>#N/A</v>
      </c>
      <c r="AL3" s="24" t="e" cm="1">
        <f t="array" ref="AL3">_xlfn.IFS(P3="Menos de 30 minutos",1,P3="Entre 31 minutos y 1 hora",0.8,P3="Entre 1 y 2 horas",0.6,P3="Entre 2 y 3 horas",0.4,P3="Más de 3 horas",0.2,P3="Me tomó más de un día",0)</f>
        <v>#N/A</v>
      </c>
      <c r="AM3" s="24" t="e" cm="1">
        <f t="array" ref="AM3">_xlfn.IFS(Q3="Poco",1,Q3="Normal (ni mucho ni poco)",0.5,Q3="Mucho",0)</f>
        <v>#N/A</v>
      </c>
      <c r="AN3" s="24" t="e" cm="1">
        <f t="array" ref="AN3">_xlfn.IFS(R3="Satisfecha (o)",1,R3="Normal",0.5,R3="Insatisfecha (o)",0)</f>
        <v>#N/A</v>
      </c>
      <c r="AO3" s="24" t="e" cm="1">
        <f t="array" ref="AO3">_xlfn.IFS(S3="Todas las personas reciben el mismo trato",1,S3="No estoy segura (o)",0.5,S3="Hay personas que reciben un trato diferente",0)</f>
        <v>#N/A</v>
      </c>
      <c r="AP3" s="8" t="e" cm="1">
        <f t="array" ref="AP3">_xlfn.IFS(T3="Es malo",0,T3="Es regular (ni bueno ni malo)",0.5,T3="Es bueno",1)</f>
        <v>#N/A</v>
      </c>
      <c r="AQ3" s="8" t="e" cm="1">
        <f t="array" ref="AQ3">_xlfn.IFS(U3="Sí",0,U3="No",1,U3="Prefieron no contestar",0.5)</f>
        <v>#N/A</v>
      </c>
    </row>
    <row r="4" spans="1:43" x14ac:dyDescent="0.2">
      <c r="A4" s="17">
        <v>118506998651</v>
      </c>
      <c r="B4" s="8" t="s">
        <v>10</v>
      </c>
      <c r="C4" s="8" t="s">
        <v>173</v>
      </c>
      <c r="D4" s="8" t="s">
        <v>85</v>
      </c>
      <c r="E4" s="8" t="s">
        <v>73</v>
      </c>
      <c r="F4" s="20" t="s">
        <v>174</v>
      </c>
      <c r="G4" s="22" t="s">
        <v>85</v>
      </c>
      <c r="H4" s="24" t="s">
        <v>89</v>
      </c>
      <c r="I4" s="25" t="s">
        <v>91</v>
      </c>
      <c r="J4" s="26" t="s">
        <v>92</v>
      </c>
      <c r="K4" s="24" t="s">
        <v>85</v>
      </c>
      <c r="L4" s="18" t="s">
        <v>96</v>
      </c>
      <c r="M4" s="24" t="s">
        <v>624</v>
      </c>
      <c r="N4" s="24" t="s">
        <v>103</v>
      </c>
      <c r="O4" s="24" t="s">
        <v>107</v>
      </c>
      <c r="P4" s="24" t="s">
        <v>112</v>
      </c>
      <c r="Q4" s="24" t="s">
        <v>116</v>
      </c>
      <c r="R4" s="24" t="s">
        <v>119</v>
      </c>
      <c r="S4" s="24"/>
      <c r="T4" s="8" t="s">
        <v>624</v>
      </c>
      <c r="U4" s="8"/>
      <c r="V4" s="5"/>
      <c r="W4" s="17">
        <v>118506998651</v>
      </c>
      <c r="X4" s="8" t="s">
        <v>10</v>
      </c>
      <c r="Y4" s="8" cm="1">
        <f t="array" ref="Y4">_xlfn.IFS(C4="Fue fácil",1,C4="Más o menos (ni fácil ni difícil)",0.5,C4="Fue difícil",0)</f>
        <v>0</v>
      </c>
      <c r="Z4" s="8" cm="1">
        <f t="array" ref="Z4">_xlfn.IFS(D4="Sí",1,D4="No",0)</f>
        <v>1</v>
      </c>
      <c r="AA4" s="8" cm="1">
        <f t="array" ref="AA4">_xlfn.IFS(E4="Sí las conozco",1,E4="No las conozco",0)</f>
        <v>1</v>
      </c>
      <c r="AB4" s="20" cm="1">
        <f t="array" ref="AB4">_xlfn.IFS(F4="Sí tenía pensado hacer el trámite",1,F4="No tenía pensado hacer el trámite",0)</f>
        <v>1</v>
      </c>
      <c r="AC4" s="22" cm="1">
        <f t="array" ref="AC4">_xlfn.IFS(G4="Sí",1,G4="No",0)</f>
        <v>1</v>
      </c>
      <c r="AD4" s="24" cm="1">
        <f t="array" ref="AD4">_xlfn.IFS(H4="Es fácil",1,H4="Más o menos (no es ni fácil ni difícil)",0.5,H4="Es difícil",0)</f>
        <v>0</v>
      </c>
      <c r="AE4" s="25" cm="1">
        <f t="array" ref="AE4">_xlfn.IFS(I4="Cuando realicé el trámite para obtener la licencia de conducir en este municipio sí recibí toda la orientación que necesité para poder concluir el trámite",1,I4="Cuando realicé el trámite para obtener la licencia de conducir en este municipio no recibí toda la orientación que necesité para poder concluir el trámite",0)</f>
        <v>0</v>
      </c>
      <c r="AF4" s="27" cm="1">
        <f t="array" ref="AF4">_xlfn.IFS(J4="Sí tienen la capacitación y los conocimientos suficientes para atender a la ciudadanía",1,J4="No tienen la capacitación y los conocimientos suficientes para atender a la ciudadanía",0)</f>
        <v>1</v>
      </c>
      <c r="AG4" s="24" cm="1">
        <f t="array" ref="AG4">_xlfn.IFS(K4="Sí",1,K4="No",0)</f>
        <v>1</v>
      </c>
      <c r="AH4" s="20" cm="1">
        <f t="array" ref="AH4">_xlfn.IFS(L4="Muy probable",1,L4="Nada probable",0,L4="No sé",0.5)</f>
        <v>0</v>
      </c>
      <c r="AI4" s="24"/>
      <c r="AJ4" s="24" cm="1">
        <f t="array" ref="AJ4">_xlfn.IFS(N4="Pocos",1,N4="Los necesarios (ni muchos ni pocos)",0.5,N4="Muchos",0)</f>
        <v>0.5</v>
      </c>
      <c r="AK4" s="24" cm="1">
        <f t="array" ref="AK4">_xlfn.IFS(O4="Barato",1,O4="Justo (ni caro ni barato)",0.5,O4="Caro",0)</f>
        <v>0</v>
      </c>
      <c r="AL4" s="24" cm="1">
        <f t="array" ref="AL4">_xlfn.IFS(P4="Menos de 30 minutos",1,P4="Entre 31 minutos y 1 hora",0.8,P4="Entre 1 y 2 horas",0.6,P4="Entre 2 y 3 horas",0.4,P4="Más de 3 horas",0.2,P4="Me tomó más de un día",0)</f>
        <v>0.2</v>
      </c>
      <c r="AM4" s="24" cm="1">
        <f t="array" ref="AM4">_xlfn.IFS(Q4="Poco",1,Q4="Normal (ni mucho ni poco)",0.5,Q4="Mucho",0)</f>
        <v>0</v>
      </c>
      <c r="AN4" s="24" cm="1">
        <f t="array" ref="AN4">_xlfn.IFS(R4="Satisfecha (o)",1,R4="Normal",0.5,R4="Insatisfecha (o)",0)</f>
        <v>0</v>
      </c>
      <c r="AO4" s="24"/>
      <c r="AP4" s="8"/>
      <c r="AQ4" s="8"/>
    </row>
    <row r="5" spans="1:43" x14ac:dyDescent="0.2">
      <c r="A5" s="17">
        <v>118506937360</v>
      </c>
      <c r="B5" s="8" t="s">
        <v>10</v>
      </c>
      <c r="C5" s="8" t="s">
        <v>177</v>
      </c>
      <c r="D5" s="8" t="s">
        <v>86</v>
      </c>
      <c r="E5" s="8" t="s">
        <v>73</v>
      </c>
      <c r="F5" s="20" t="s">
        <v>174</v>
      </c>
      <c r="G5" s="22" t="s">
        <v>86</v>
      </c>
      <c r="H5" s="24" t="s">
        <v>88</v>
      </c>
      <c r="I5" s="25" t="s">
        <v>91</v>
      </c>
      <c r="J5" s="26" t="s">
        <v>93</v>
      </c>
      <c r="K5" s="24" t="s">
        <v>85</v>
      </c>
      <c r="L5" s="18" t="s">
        <v>94</v>
      </c>
      <c r="M5" s="24" t="s">
        <v>101</v>
      </c>
      <c r="N5" s="24" t="s">
        <v>104</v>
      </c>
      <c r="O5" s="24" t="s">
        <v>106</v>
      </c>
      <c r="P5" s="24" t="s">
        <v>110</v>
      </c>
      <c r="Q5" s="24" t="s">
        <v>116</v>
      </c>
      <c r="R5" s="24" t="s">
        <v>119</v>
      </c>
      <c r="S5" s="24" t="s">
        <v>178</v>
      </c>
      <c r="T5" s="8" t="s">
        <v>131</v>
      </c>
      <c r="U5" s="8" t="s">
        <v>85</v>
      </c>
      <c r="V5" s="5"/>
      <c r="W5" s="17">
        <v>118506937360</v>
      </c>
      <c r="X5" s="8" t="s">
        <v>10</v>
      </c>
      <c r="Y5" s="8" cm="1">
        <f t="array" ref="Y5">_xlfn.IFS(C5="Fue fácil",1,C5="Más o menos (ni fácil ni difícil)",0.5,C5="Fue difícil",0)</f>
        <v>0.5</v>
      </c>
      <c r="Z5" s="8" cm="1">
        <f t="array" ref="Z5">_xlfn.IFS(D5="Sí",1,D5="No",0)</f>
        <v>0</v>
      </c>
      <c r="AA5" s="8" cm="1">
        <f t="array" ref="AA5">_xlfn.IFS(E5="Sí las conozco",1,E5="No las conozco",0)</f>
        <v>1</v>
      </c>
      <c r="AB5" s="20" cm="1">
        <f t="array" ref="AB5">_xlfn.IFS(F5="Sí tenía pensado hacer el trámite",1,F5="No tenía pensado hacer el trámite",0)</f>
        <v>1</v>
      </c>
      <c r="AC5" s="22" cm="1">
        <f t="array" ref="AC5">_xlfn.IFS(G5="Sí",1,G5="No",0)</f>
        <v>0</v>
      </c>
      <c r="AD5" s="24" cm="1">
        <f t="array" ref="AD5">_xlfn.IFS(H5="Es fácil",1,H5="Más o menos (no es ni fácil ni difícil)",0.5,H5="Es difícil",0)</f>
        <v>0.5</v>
      </c>
      <c r="AE5" s="25" cm="1">
        <f t="array" ref="AE5">_xlfn.IFS(I5="Cuando realicé el trámite para obtener la licencia de conducir en este municipio sí recibí toda la orientación que necesité para poder concluir el trámite",1,I5="Cuando realicé el trámite para obtener la licencia de conducir en este municipio no recibí toda la orientación que necesité para poder concluir el trámite",0)</f>
        <v>0</v>
      </c>
      <c r="AF5" s="27">
        <v>0</v>
      </c>
      <c r="AG5" s="24" cm="1">
        <f t="array" ref="AG5">_xlfn.IFS(K5="Sí",1,K5="No",0)</f>
        <v>1</v>
      </c>
      <c r="AH5" s="20" cm="1">
        <f t="array" ref="AH5">_xlfn.IFS(L5="Muy probable",1,L5="Nada probable",0,L5="No sé",0.5)</f>
        <v>1</v>
      </c>
      <c r="AI5" s="24" cm="1">
        <f t="array" ref="AI5">_xlfn.IFS(M5="Es más fácil",1,M5="Es igual",0.5,M5="Es más difícil",0)</f>
        <v>0</v>
      </c>
      <c r="AJ5" s="24" cm="1">
        <f t="array" ref="AJ5">_xlfn.IFS(N5="Pocos",1,N5="Los necesarios (ni muchos ni pocos)",0.5,N5="Muchos",0)</f>
        <v>0</v>
      </c>
      <c r="AK5" s="24" cm="1">
        <f t="array" ref="AK5">_xlfn.IFS(O5="Barato",1,O5="Justo (ni caro ni barato)",0.5,O5="Caro",0)</f>
        <v>0.5</v>
      </c>
      <c r="AL5" s="24" cm="1">
        <f t="array" ref="AL5">_xlfn.IFS(P5="Menos de 30 minutos",1,P5="Entre 31 minutos y 1 hora",0.8,P5="Entre 1 y 2 horas",0.6,P5="Entre 2 y 3 horas",0.4,P5="Más de 3 horas",0.2,P5="Me tomó más de un día",0)</f>
        <v>0.6</v>
      </c>
      <c r="AM5" s="24" cm="1">
        <f t="array" ref="AM5">_xlfn.IFS(Q5="Poco",1,Q5="Normal (ni mucho ni poco)",0.5,Q5="Mucho",0)</f>
        <v>0</v>
      </c>
      <c r="AN5" s="24" cm="1">
        <f t="array" ref="AN5">_xlfn.IFS(R5="Satisfecha (o)",1,R5="Normal",0.5,R5="Insatisfecha (o)",0)</f>
        <v>0</v>
      </c>
      <c r="AO5" s="24" cm="1">
        <f t="array" ref="AO5">_xlfn.IFS(S5="Todas las personas reciben el mismo trato",1,S5="No estoy segura (o)",0.5,S5="Hay personas que reciben un trato diferente",0)</f>
        <v>0.5</v>
      </c>
      <c r="AP5" s="8" cm="1">
        <f t="array" ref="AP5">_xlfn.IFS(T5="Es malo",0,T5="Es regular (ni bueno ni malo)",0.5,T5="Es bueno",1)</f>
        <v>0.5</v>
      </c>
      <c r="AQ5" s="8" cm="1">
        <f t="array" ref="AQ5">_xlfn.IFS(U5="Sí",0,U5="No",1,U5="Prefieron no contestar",0.5)</f>
        <v>0</v>
      </c>
    </row>
    <row r="6" spans="1:43" x14ac:dyDescent="0.2">
      <c r="A6" s="17">
        <v>118506487717</v>
      </c>
      <c r="B6" s="8" t="s">
        <v>10</v>
      </c>
      <c r="C6" s="8" t="s">
        <v>177</v>
      </c>
      <c r="D6" s="8" t="s">
        <v>86</v>
      </c>
      <c r="E6" s="8" t="s">
        <v>74</v>
      </c>
      <c r="F6" s="20" t="s">
        <v>174</v>
      </c>
      <c r="G6" s="22" t="s">
        <v>86</v>
      </c>
      <c r="H6" s="24" t="s">
        <v>89</v>
      </c>
      <c r="I6" s="25" t="s">
        <v>90</v>
      </c>
      <c r="J6" s="26" t="s">
        <v>92</v>
      </c>
      <c r="K6" s="24" t="s">
        <v>85</v>
      </c>
      <c r="L6" s="18" t="s">
        <v>96</v>
      </c>
      <c r="M6" s="24" t="s">
        <v>100</v>
      </c>
      <c r="N6" s="24" t="s">
        <v>103</v>
      </c>
      <c r="O6" s="24" t="s">
        <v>107</v>
      </c>
      <c r="P6" s="24" t="s">
        <v>111</v>
      </c>
      <c r="Q6" s="24" t="s">
        <v>116</v>
      </c>
      <c r="R6" s="24" t="s">
        <v>119</v>
      </c>
      <c r="S6" s="24" t="s">
        <v>178</v>
      </c>
      <c r="T6" s="8" t="s">
        <v>131</v>
      </c>
      <c r="U6" s="8" t="s">
        <v>85</v>
      </c>
      <c r="V6" s="5"/>
      <c r="W6" s="17">
        <v>118506487717</v>
      </c>
      <c r="X6" s="8" t="s">
        <v>10</v>
      </c>
      <c r="Y6" s="8" cm="1">
        <f t="array" ref="Y6">_xlfn.IFS(C6="Fue fácil",1,C6="Más o menos (ni fácil ni difícil)",0.5,C6="Fue difícil",0)</f>
        <v>0.5</v>
      </c>
      <c r="Z6" s="8" cm="1">
        <f t="array" ref="Z6">_xlfn.IFS(D6="Sí",1,D6="No",0)</f>
        <v>0</v>
      </c>
      <c r="AA6" s="8" cm="1">
        <f t="array" ref="AA6">_xlfn.IFS(E6="Sí las conozco",1,E6="No las conozco",0)</f>
        <v>0</v>
      </c>
      <c r="AB6" s="20" cm="1">
        <f t="array" ref="AB6">_xlfn.IFS(F6="Sí tenía pensado hacer el trámite",1,F6="No tenía pensado hacer el trámite",0)</f>
        <v>1</v>
      </c>
      <c r="AC6" s="22" cm="1">
        <f t="array" ref="AC6">_xlfn.IFS(G6="Sí",1,G6="No",0)</f>
        <v>0</v>
      </c>
      <c r="AD6" s="24" cm="1">
        <f t="array" ref="AD6">_xlfn.IFS(H6="Es fácil",1,H6="Más o menos (no es ni fácil ni difícil)",0.5,H6="Es difícil",0)</f>
        <v>0</v>
      </c>
      <c r="AE6" s="25" cm="1">
        <f t="array" ref="AE6">_xlfn.IFS(I6="Cuando realicé el trámite para obtener la licencia de conducir en este municipio sí recibí toda la orientación que necesité para poder concluir el trámite",1,I6="Cuando realicé el trámite para obtener la licencia de conducir en este municipio no recibí toda la orientación que necesité para poder concluir el trámite",0)</f>
        <v>1</v>
      </c>
      <c r="AF6" s="27" cm="1">
        <f t="array" ref="AF6">_xlfn.IFS(J6="Sí tienen la capacitación y los conocimientos suficientes para atender a la ciudadanía",1,J6="No tienen la capacitación y los conocimientos suficientes para atender a la ciudadanía",0)</f>
        <v>1</v>
      </c>
      <c r="AG6" s="24" cm="1">
        <f t="array" ref="AG6">_xlfn.IFS(K6="Sí",1,K6="No",0)</f>
        <v>1</v>
      </c>
      <c r="AH6" s="20" cm="1">
        <f t="array" ref="AH6">_xlfn.IFS(L6="Muy probable",1,L6="Nada probable",0,L6="No sé",0.5)</f>
        <v>0</v>
      </c>
      <c r="AI6" s="24" cm="1">
        <f t="array" ref="AI6">_xlfn.IFS(M6="Es más fácil",1,M6="Es igual",0.5,M6="Es más difícil",0)</f>
        <v>0.5</v>
      </c>
      <c r="AJ6" s="24" cm="1">
        <f t="array" ref="AJ6">_xlfn.IFS(N6="Pocos",1,N6="Los necesarios (ni muchos ni pocos)",0.5,N6="Muchos",0)</f>
        <v>0.5</v>
      </c>
      <c r="AK6" s="24" cm="1">
        <f t="array" ref="AK6">_xlfn.IFS(O6="Barato",1,O6="Justo (ni caro ni barato)",0.5,O6="Caro",0)</f>
        <v>0</v>
      </c>
      <c r="AL6" s="24" cm="1">
        <f t="array" ref="AL6">_xlfn.IFS(P6="Menos de 30 minutos",1,P6="Entre 31 minutos y 1 hora",0.8,P6="Entre 1 y 2 horas",0.6,P6="Entre 2 y 3 horas",0.4,P6="Más de 3 horas",0.2,P6="Me tomó más de un día",0)</f>
        <v>0.4</v>
      </c>
      <c r="AM6" s="24" cm="1">
        <f t="array" ref="AM6">_xlfn.IFS(Q6="Poco",1,Q6="Normal (ni mucho ni poco)",0.5,Q6="Mucho",0)</f>
        <v>0</v>
      </c>
      <c r="AN6" s="24" cm="1">
        <f t="array" ref="AN6">_xlfn.IFS(R6="Satisfecha (o)",1,R6="Normal",0.5,R6="Insatisfecha (o)",0)</f>
        <v>0</v>
      </c>
      <c r="AO6" s="24" cm="1">
        <f t="array" ref="AO6">_xlfn.IFS(S6="Todas las personas reciben el mismo trato",1,S6="No estoy segura (o)",0.5,S6="Hay personas que reciben un trato diferente",0)</f>
        <v>0.5</v>
      </c>
      <c r="AP6" s="8" cm="1">
        <f t="array" ref="AP6">_xlfn.IFS(T6="Es malo",0,T6="Es regular (ni bueno ni malo)",0.5,T6="Es bueno",1)</f>
        <v>0.5</v>
      </c>
      <c r="AQ6" s="8" cm="1">
        <f t="array" ref="AQ6">_xlfn.IFS(U6="Sí",0,U6="No",1,U6="Prefieron no contestar",0.5)</f>
        <v>0</v>
      </c>
    </row>
    <row r="7" spans="1:43" x14ac:dyDescent="0.2">
      <c r="A7" s="17">
        <v>118506391210</v>
      </c>
      <c r="B7" s="8" t="s">
        <v>10</v>
      </c>
      <c r="C7" s="8" t="s">
        <v>173</v>
      </c>
      <c r="D7" s="8" t="s">
        <v>86</v>
      </c>
      <c r="E7" s="8" t="s">
        <v>73</v>
      </c>
      <c r="F7" s="20" t="s">
        <v>174</v>
      </c>
      <c r="G7" s="22" t="s">
        <v>85</v>
      </c>
      <c r="H7" s="24" t="s">
        <v>89</v>
      </c>
      <c r="I7" s="25" t="s">
        <v>91</v>
      </c>
      <c r="J7" s="26" t="s">
        <v>93</v>
      </c>
      <c r="K7" s="24" t="s">
        <v>85</v>
      </c>
      <c r="L7" s="18" t="s">
        <v>94</v>
      </c>
      <c r="M7" s="24" t="s">
        <v>101</v>
      </c>
      <c r="N7" s="24" t="s">
        <v>103</v>
      </c>
      <c r="O7" s="24" t="s">
        <v>107</v>
      </c>
      <c r="P7" s="24" t="s">
        <v>112</v>
      </c>
      <c r="Q7" s="24" t="s">
        <v>116</v>
      </c>
      <c r="R7" s="24" t="s">
        <v>119</v>
      </c>
      <c r="S7" s="24" t="s">
        <v>187</v>
      </c>
      <c r="T7" s="8" t="s">
        <v>131</v>
      </c>
      <c r="U7" s="8" t="s">
        <v>86</v>
      </c>
      <c r="V7" s="5"/>
      <c r="W7" s="17">
        <v>118506391210</v>
      </c>
      <c r="X7" s="8" t="s">
        <v>10</v>
      </c>
      <c r="Y7" s="8" cm="1">
        <f t="array" ref="Y7">_xlfn.IFS(C7="Fue fácil",1,C7="Más o menos (ni fácil ni difícil)",0.5,C7="Fue difícil",0)</f>
        <v>0</v>
      </c>
      <c r="Z7" s="8" cm="1">
        <f t="array" ref="Z7">_xlfn.IFS(D7="Sí",1,D7="No",0)</f>
        <v>0</v>
      </c>
      <c r="AA7" s="8" cm="1">
        <f t="array" ref="AA7">_xlfn.IFS(E7="Sí las conozco",1,E7="No las conozco",0)</f>
        <v>1</v>
      </c>
      <c r="AB7" s="20" cm="1">
        <f t="array" ref="AB7">_xlfn.IFS(F7="Sí tenía pensado hacer el trámite",1,F7="No tenía pensado hacer el trámite",0)</f>
        <v>1</v>
      </c>
      <c r="AC7" s="22" cm="1">
        <f t="array" ref="AC7">_xlfn.IFS(G7="Sí",1,G7="No",0)</f>
        <v>1</v>
      </c>
      <c r="AD7" s="24" cm="1">
        <f t="array" ref="AD7">_xlfn.IFS(H7="Es fácil",1,H7="Más o menos (no es ni fácil ni difícil)",0.5,H7="Es difícil",0)</f>
        <v>0</v>
      </c>
      <c r="AE7" s="25" cm="1">
        <f t="array" ref="AE7">_xlfn.IFS(I7="Cuando realicé el trámite para obtener la licencia de conducir en este municipio sí recibí toda la orientación que necesité para poder concluir el trámite",1,I7="Cuando realicé el trámite para obtener la licencia de conducir en este municipio no recibí toda la orientación que necesité para poder concluir el trámite",0)</f>
        <v>0</v>
      </c>
      <c r="AF7" s="27"/>
      <c r="AG7" s="24" cm="1">
        <f t="array" ref="AG7">_xlfn.IFS(K7="Sí",1,K7="No",0)</f>
        <v>1</v>
      </c>
      <c r="AH7" s="20" cm="1">
        <f t="array" ref="AH7">_xlfn.IFS(L7="Muy probable",1,L7="Nada probable",0,L7="No sé",0.5)</f>
        <v>1</v>
      </c>
      <c r="AI7" s="24" cm="1">
        <f t="array" ref="AI7">_xlfn.IFS(M7="Es más fácil",1,M7="Es igual",0.5,M7="Es más difícil",0)</f>
        <v>0</v>
      </c>
      <c r="AJ7" s="24" cm="1">
        <f t="array" ref="AJ7">_xlfn.IFS(N7="Pocos",1,N7="Los necesarios (ni muchos ni pocos)",0.5,N7="Muchos",0)</f>
        <v>0.5</v>
      </c>
      <c r="AK7" s="24" cm="1">
        <f t="array" ref="AK7">_xlfn.IFS(O7="Barato",1,O7="Justo (ni caro ni barato)",0.5,O7="Caro",0)</f>
        <v>0</v>
      </c>
      <c r="AL7" s="24" cm="1">
        <f t="array" ref="AL7">_xlfn.IFS(P7="Menos de 30 minutos",1,P7="Entre 31 minutos y 1 hora",0.8,P7="Entre 1 y 2 horas",0.6,P7="Entre 2 y 3 horas",0.4,P7="Más de 3 horas",0.2,P7="Me tomó más de un día",0)</f>
        <v>0.2</v>
      </c>
      <c r="AM7" s="24" cm="1">
        <f t="array" ref="AM7">_xlfn.IFS(Q7="Poco",1,Q7="Normal (ni mucho ni poco)",0.5,Q7="Mucho",0)</f>
        <v>0</v>
      </c>
      <c r="AN7" s="24" cm="1">
        <f t="array" ref="AN7">_xlfn.IFS(R7="Satisfecha (o)",1,R7="Normal",0.5,R7="Insatisfecha (o)",0)</f>
        <v>0</v>
      </c>
      <c r="AO7" s="24" cm="1">
        <f t="array" ref="AO7">_xlfn.IFS(S7="Todas las personas reciben el mismo trato",1,S7="No estoy segura (o)",0.5,S7="Hay personas que reciben un trato diferente",0)</f>
        <v>1</v>
      </c>
      <c r="AP7" s="8" cm="1">
        <f t="array" ref="AP7">_xlfn.IFS(T7="Es malo",0,T7="Es regular (ni bueno ni malo)",0.5,T7="Es bueno",1)</f>
        <v>0.5</v>
      </c>
      <c r="AQ7" s="8" cm="1">
        <f t="array" ref="AQ7">_xlfn.IFS(U7="Sí",0,U7="No",1,U7="Prefieron no contestar",0.5)</f>
        <v>1</v>
      </c>
    </row>
    <row r="8" spans="1:43" x14ac:dyDescent="0.2">
      <c r="A8" s="17">
        <v>118504147628</v>
      </c>
      <c r="B8" s="8" t="s">
        <v>10</v>
      </c>
      <c r="C8" s="8" t="s">
        <v>189</v>
      </c>
      <c r="D8" s="8" t="s">
        <v>86</v>
      </c>
      <c r="E8" s="8" t="s">
        <v>73</v>
      </c>
      <c r="F8" s="20" t="s">
        <v>174</v>
      </c>
      <c r="G8" s="22" t="s">
        <v>85</v>
      </c>
      <c r="H8" s="24" t="s">
        <v>87</v>
      </c>
      <c r="I8" s="25" t="s">
        <v>90</v>
      </c>
      <c r="J8" s="26" t="s">
        <v>92</v>
      </c>
      <c r="K8" s="24" t="s">
        <v>85</v>
      </c>
      <c r="L8" s="18" t="s">
        <v>95</v>
      </c>
      <c r="M8" s="24" t="s">
        <v>99</v>
      </c>
      <c r="N8" s="24" t="s">
        <v>103</v>
      </c>
      <c r="O8" s="24" t="s">
        <v>106</v>
      </c>
      <c r="P8" s="24" t="s">
        <v>110</v>
      </c>
      <c r="Q8" s="24" t="s">
        <v>115</v>
      </c>
      <c r="R8" s="24" t="s">
        <v>117</v>
      </c>
      <c r="S8" s="24" t="s">
        <v>178</v>
      </c>
      <c r="T8" s="8" t="s">
        <v>131</v>
      </c>
      <c r="U8" s="8" t="s">
        <v>86</v>
      </c>
      <c r="V8" s="5"/>
      <c r="W8" s="17">
        <v>118504147628</v>
      </c>
      <c r="X8" s="8" t="s">
        <v>10</v>
      </c>
      <c r="Y8" s="8" cm="1">
        <f t="array" ref="Y8">_xlfn.IFS(C8="Fue fácil",1,C8="Más o menos (ni fácil ni difícil)",0.5,C8="Fue difícil",0)</f>
        <v>1</v>
      </c>
      <c r="Z8" s="8" cm="1">
        <f t="array" ref="Z8">_xlfn.IFS(D8="Sí",1,D8="No",0)</f>
        <v>0</v>
      </c>
      <c r="AA8" s="8" cm="1">
        <f t="array" ref="AA8">_xlfn.IFS(E8="Sí las conozco",1,E8="No las conozco",0)</f>
        <v>1</v>
      </c>
      <c r="AB8" s="20" cm="1">
        <f t="array" ref="AB8">_xlfn.IFS(F8="Sí tenía pensado hacer el trámite",1,F8="No tenía pensado hacer el trámite",0)</f>
        <v>1</v>
      </c>
      <c r="AC8" s="22" cm="1">
        <f t="array" ref="AC8">_xlfn.IFS(G8="Sí",1,G8="No",0)</f>
        <v>1</v>
      </c>
      <c r="AD8" s="24" cm="1">
        <f t="array" ref="AD8">_xlfn.IFS(H8="Es fácil",1,H8="Más o menos (no es ni fácil ni difícil)",0.5,H8="Es difícil",0)</f>
        <v>1</v>
      </c>
      <c r="AE8" s="25" cm="1">
        <f t="array" ref="AE8">_xlfn.IFS(I8="Cuando realicé el trámite para obtener la licencia de conducir en este municipio sí recibí toda la orientación que necesité para poder concluir el trámite",1,I8="Cuando realicé el trámite para obtener la licencia de conducir en este municipio no recibí toda la orientación que necesité para poder concluir el trámite",0)</f>
        <v>1</v>
      </c>
      <c r="AF8" s="27" cm="1">
        <f t="array" ref="AF8">_xlfn.IFS(J8="Sí tienen la capacitación y los conocimientos suficientes para atender a la ciudadanía",1,J8="No tienen la capacitación y los conocimientos suficientes para atender a la ciudadanía",0)</f>
        <v>1</v>
      </c>
      <c r="AG8" s="24" cm="1">
        <f t="array" ref="AG8">_xlfn.IFS(K8="Sí",1,K8="No",0)</f>
        <v>1</v>
      </c>
      <c r="AH8" s="20" cm="1">
        <f t="array" ref="AH8">_xlfn.IFS(L8="Muy probable",1,L8="Nada probable",0,L8="No sé",0.5)</f>
        <v>0.5</v>
      </c>
      <c r="AI8" s="24" cm="1">
        <f t="array" ref="AI8">_xlfn.IFS(M8="Es más fácil",1,M8="Es igual",0.5,M8="Es más difícil",0)</f>
        <v>1</v>
      </c>
      <c r="AJ8" s="24" cm="1">
        <f t="array" ref="AJ8">_xlfn.IFS(N8="Pocos",1,N8="Los necesarios (ni muchos ni pocos)",0.5,N8="Muchos",0)</f>
        <v>0.5</v>
      </c>
      <c r="AK8" s="24" cm="1">
        <f t="array" ref="AK8">_xlfn.IFS(O8="Barato",1,O8="Justo (ni caro ni barato)",0.5,O8="Caro",0)</f>
        <v>0.5</v>
      </c>
      <c r="AL8" s="24" cm="1">
        <f t="array" ref="AL8">_xlfn.IFS(P8="Menos de 30 minutos",1,P8="Entre 31 minutos y 1 hora",0.8,P8="Entre 1 y 2 horas",0.6,P8="Entre 2 y 3 horas",0.4,P8="Más de 3 horas",0.2,P8="Me tomó más de un día",0)</f>
        <v>0.6</v>
      </c>
      <c r="AM8" s="24" cm="1">
        <f t="array" ref="AM8">_xlfn.IFS(Q8="Poco",1,Q8="Normal (ni mucho ni poco)",0.5,Q8="Mucho",0)</f>
        <v>0.5</v>
      </c>
      <c r="AN8" s="24" cm="1">
        <f t="array" ref="AN8">_xlfn.IFS(R8="Satisfecha (o)",1,R8="Normal",0.5,R8="Insatisfecha (o)",0)</f>
        <v>1</v>
      </c>
      <c r="AO8" s="24" cm="1">
        <f t="array" ref="AO8">_xlfn.IFS(S8="Todas las personas reciben el mismo trato",1,S8="No estoy segura (o)",0.5,S8="Hay personas que reciben un trato diferente",0)</f>
        <v>0.5</v>
      </c>
      <c r="AP8" s="8" cm="1">
        <f t="array" ref="AP8">_xlfn.IFS(T8="Es malo",0,T8="Es regular (ni bueno ni malo)",0.5,T8="Es bueno",1)</f>
        <v>0.5</v>
      </c>
      <c r="AQ8" s="8" cm="1">
        <f t="array" ref="AQ8">_xlfn.IFS(U8="Sí",0,U8="No",1,U8="Prefieron no contestar",0.5)</f>
        <v>1</v>
      </c>
    </row>
    <row r="9" spans="1:43" x14ac:dyDescent="0.2">
      <c r="A9" s="17">
        <v>118502208281</v>
      </c>
      <c r="B9" s="8" t="s">
        <v>10</v>
      </c>
      <c r="C9" s="8" t="s">
        <v>177</v>
      </c>
      <c r="D9" s="8" t="s">
        <v>86</v>
      </c>
      <c r="E9" s="8" t="s">
        <v>73</v>
      </c>
      <c r="F9" s="20" t="s">
        <v>174</v>
      </c>
      <c r="G9" s="22" t="s">
        <v>86</v>
      </c>
      <c r="H9" s="24" t="s">
        <v>89</v>
      </c>
      <c r="I9" s="25" t="s">
        <v>90</v>
      </c>
      <c r="J9" s="26" t="s">
        <v>93</v>
      </c>
      <c r="K9" s="24" t="s">
        <v>85</v>
      </c>
      <c r="L9" s="18" t="s">
        <v>94</v>
      </c>
      <c r="M9" s="24" t="s">
        <v>100</v>
      </c>
      <c r="N9" s="24" t="s">
        <v>104</v>
      </c>
      <c r="O9" s="24" t="s">
        <v>107</v>
      </c>
      <c r="P9" s="24" t="s">
        <v>110</v>
      </c>
      <c r="Q9" s="24" t="s">
        <v>116</v>
      </c>
      <c r="R9" s="24" t="s">
        <v>119</v>
      </c>
      <c r="S9" s="24" t="s">
        <v>192</v>
      </c>
      <c r="T9" s="8" t="s">
        <v>130</v>
      </c>
      <c r="U9" s="8" t="s">
        <v>197</v>
      </c>
      <c r="V9" s="5"/>
      <c r="W9" s="17">
        <v>118502208281</v>
      </c>
      <c r="X9" s="8" t="s">
        <v>10</v>
      </c>
      <c r="Y9" s="8" cm="1">
        <f t="array" ref="Y9">_xlfn.IFS(C9="Fue fácil",1,C9="Más o menos (ni fácil ni difícil)",0.5,C9="Fue difícil",0)</f>
        <v>0.5</v>
      </c>
      <c r="Z9" s="8" cm="1">
        <f t="array" ref="Z9">_xlfn.IFS(D9="Sí",1,D9="No",0)</f>
        <v>0</v>
      </c>
      <c r="AA9" s="8" cm="1">
        <f t="array" ref="AA9">_xlfn.IFS(E9="Sí las conozco",1,E9="No las conozco",0)</f>
        <v>1</v>
      </c>
      <c r="AB9" s="20" cm="1">
        <f t="array" ref="AB9">_xlfn.IFS(F9="Sí tenía pensado hacer el trámite",1,F9="No tenía pensado hacer el trámite",0)</f>
        <v>1</v>
      </c>
      <c r="AC9" s="22" cm="1">
        <f t="array" ref="AC9">_xlfn.IFS(G9="Sí",1,G9="No",0)</f>
        <v>0</v>
      </c>
      <c r="AD9" s="24" cm="1">
        <f t="array" ref="AD9">_xlfn.IFS(H9="Es fácil",1,H9="Más o menos (no es ni fácil ni difícil)",0.5,H9="Es difícil",0)</f>
        <v>0</v>
      </c>
      <c r="AE9" s="25" cm="1">
        <f t="array" ref="AE9">_xlfn.IFS(I9="Cuando realicé el trámite para obtener la licencia de conducir en este municipio sí recibí toda la orientación que necesité para poder concluir el trámite",1,I9="Cuando realicé el trámite para obtener la licencia de conducir en este municipio no recibí toda la orientación que necesité para poder concluir el trámite",0)</f>
        <v>1</v>
      </c>
      <c r="AF9" s="27"/>
      <c r="AG9" s="24" cm="1">
        <f t="array" ref="AG9">_xlfn.IFS(K9="Sí",1,K9="No",0)</f>
        <v>1</v>
      </c>
      <c r="AH9" s="20" cm="1">
        <f t="array" ref="AH9">_xlfn.IFS(L9="Muy probable",1,L9="Nada probable",0,L9="No sé",0.5)</f>
        <v>1</v>
      </c>
      <c r="AI9" s="24" cm="1">
        <f t="array" ref="AI9">_xlfn.IFS(M9="Es más fácil",1,M9="Es igual",0.5,M9="Es más difícil",0)</f>
        <v>0.5</v>
      </c>
      <c r="AJ9" s="24" cm="1">
        <f t="array" ref="AJ9">_xlfn.IFS(N9="Pocos",1,N9="Los necesarios (ni muchos ni pocos)",0.5,N9="Muchos",0)</f>
        <v>0</v>
      </c>
      <c r="AK9" s="24" cm="1">
        <f t="array" ref="AK9">_xlfn.IFS(O9="Barato",1,O9="Justo (ni caro ni barato)",0.5,O9="Caro",0)</f>
        <v>0</v>
      </c>
      <c r="AL9" s="24" cm="1">
        <f t="array" ref="AL9">_xlfn.IFS(P9="Menos de 30 minutos",1,P9="Entre 31 minutos y 1 hora",0.8,P9="Entre 1 y 2 horas",0.6,P9="Entre 2 y 3 horas",0.4,P9="Más de 3 horas",0.2,P9="Me tomó más de un día",0)</f>
        <v>0.6</v>
      </c>
      <c r="AM9" s="24" cm="1">
        <f t="array" ref="AM9">_xlfn.IFS(Q9="Poco",1,Q9="Normal (ni mucho ni poco)",0.5,Q9="Mucho",0)</f>
        <v>0</v>
      </c>
      <c r="AN9" s="24" cm="1">
        <f t="array" ref="AN9">_xlfn.IFS(R9="Satisfecha (o)",1,R9="Normal",0.5,R9="Insatisfecha (o)",0)</f>
        <v>0</v>
      </c>
      <c r="AO9" s="24" cm="1">
        <f t="array" ref="AO9">_xlfn.IFS(S9="Todas las personas reciben el mismo trato",1,S9="No estoy segura (o)",0.5,S9="Hay personas que reciben un trato diferente",0)</f>
        <v>0</v>
      </c>
      <c r="AP9" s="8" cm="1">
        <f t="array" ref="AP9">_xlfn.IFS(T9="Es malo",0,T9="Es regular (ni bueno ni malo)",0.5,T9="Es bueno",1)</f>
        <v>0</v>
      </c>
      <c r="AQ9" s="8" cm="1">
        <f t="array" ref="AQ9">_xlfn.IFS(U9="Sí",0,U9="No",1,U9="Prefieron no contestar",0.5)</f>
        <v>0.5</v>
      </c>
    </row>
    <row r="10" spans="1:43" x14ac:dyDescent="0.2">
      <c r="A10" s="17">
        <v>118501886312</v>
      </c>
      <c r="B10" s="8" t="s">
        <v>10</v>
      </c>
      <c r="C10" s="8"/>
      <c r="D10" s="8"/>
      <c r="E10" s="8" t="s">
        <v>624</v>
      </c>
      <c r="F10" s="20"/>
      <c r="G10" s="22" t="s">
        <v>624</v>
      </c>
      <c r="H10" s="24" t="s">
        <v>624</v>
      </c>
      <c r="I10" s="25" t="s">
        <v>624</v>
      </c>
      <c r="J10" s="26" t="s">
        <v>624</v>
      </c>
      <c r="K10" s="24" t="s">
        <v>624</v>
      </c>
      <c r="L10" s="18" t="s">
        <v>624</v>
      </c>
      <c r="M10" s="24" t="s">
        <v>624</v>
      </c>
      <c r="N10" s="24" t="s">
        <v>624</v>
      </c>
      <c r="O10" s="24" t="s">
        <v>624</v>
      </c>
      <c r="P10" s="24" t="s">
        <v>624</v>
      </c>
      <c r="Q10" s="24" t="s">
        <v>624</v>
      </c>
      <c r="R10" s="24" t="s">
        <v>624</v>
      </c>
      <c r="S10" s="24"/>
      <c r="T10" s="8" t="s">
        <v>624</v>
      </c>
      <c r="U10" s="8"/>
      <c r="V10" s="5"/>
      <c r="W10" s="17">
        <v>118501886312</v>
      </c>
      <c r="X10" s="8" t="s">
        <v>10</v>
      </c>
      <c r="Y10" s="8" t="e" cm="1">
        <f t="array" ref="Y10">_xlfn.IFS(C10="Fue fácil",1,C10="Más o menos (ni fácil ni difícil)",0.5,C10="Fue difícil",0)</f>
        <v>#N/A</v>
      </c>
      <c r="Z10" s="8" t="e" cm="1">
        <f t="array" ref="Z10">_xlfn.IFS(D10="Sí",1,D10="No",0)</f>
        <v>#N/A</v>
      </c>
      <c r="AA10" s="8" t="e" cm="1">
        <f t="array" ref="AA10">_xlfn.IFS(E10="Sí las conozco",1,E10="No las conozco",0)</f>
        <v>#N/A</v>
      </c>
      <c r="AB10" s="20" t="e" cm="1">
        <f t="array" ref="AB10">_xlfn.IFS(F10="Sí tenía pensado hacer el trámite",1,F10="No tenía pensado hacer el trámite",0)</f>
        <v>#N/A</v>
      </c>
      <c r="AC10" s="22" t="e" cm="1">
        <f t="array" ref="AC10">_xlfn.IFS(G10="Sí",1,G10="No",0)</f>
        <v>#N/A</v>
      </c>
      <c r="AD10" s="24" t="e" cm="1">
        <f t="array" ref="AD10">_xlfn.IFS(H10="Es fácil",1,H10="Más o menos (no es ni fácil ni difícil)",0.5,H10="Es difícil",0)</f>
        <v>#N/A</v>
      </c>
      <c r="AE10" s="25" t="e" cm="1">
        <f t="array" ref="AE10">_xlfn.IFS(I10="Cuando realicé el trámite para obtener la licencia de conducir en este municipio sí recibí toda la orientación que necesité para poder concluir el trámite",1,I10="Cuando realicé el trámite para obtener la licencia de conducir en este municipio no recibí toda la orientación que necesité para poder concluir el trámite",0)</f>
        <v>#N/A</v>
      </c>
      <c r="AF10" s="27" t="e" cm="1">
        <f t="array" ref="AF10">_xlfn.IFS(J10="Sí tienen la capacitación y los conocimientos suficientes para atender a la ciudadanía",1,J10="No tienen la capacitación y los conocimientos suficientes para atender a la ciudadanía",0)</f>
        <v>#N/A</v>
      </c>
      <c r="AG10" s="24" t="e" cm="1">
        <f t="array" ref="AG10">_xlfn.IFS(K10="Sí",1,K10="No",0)</f>
        <v>#N/A</v>
      </c>
      <c r="AH10" s="20" t="e" cm="1">
        <f t="array" ref="AH10">_xlfn.IFS(L10="Muy probable",1,L10="Nada probable",0,L10="No sé",0.5)</f>
        <v>#N/A</v>
      </c>
      <c r="AI10" s="24" t="e" cm="1">
        <f t="array" ref="AI10">_xlfn.IFS(M10="Es más fácil",1,M10="Es igual",0.5,M10="Es más difícil",0)</f>
        <v>#N/A</v>
      </c>
      <c r="AJ10" s="24" t="e" cm="1">
        <f t="array" ref="AJ10">_xlfn.IFS(N10="Pocos",1,N10="Los necesarios (ni muchos ni pocos)",0.5,N10="Muchos",0)</f>
        <v>#N/A</v>
      </c>
      <c r="AK10" s="24" t="e" cm="1">
        <f t="array" ref="AK10">_xlfn.IFS(O10="Barato",1,O10="Justo (ni caro ni barato)",0.5,O10="Caro",0)</f>
        <v>#N/A</v>
      </c>
      <c r="AL10" s="24" t="e" cm="1">
        <f t="array" ref="AL10">_xlfn.IFS(P10="Menos de 30 minutos",1,P10="Entre 31 minutos y 1 hora",0.8,P10="Entre 1 y 2 horas",0.6,P10="Entre 2 y 3 horas",0.4,P10="Más de 3 horas",0.2,P10="Me tomó más de un día",0)</f>
        <v>#N/A</v>
      </c>
      <c r="AM10" s="24" t="e" cm="1">
        <f t="array" ref="AM10">_xlfn.IFS(Q10="Poco",1,Q10="Normal (ni mucho ni poco)",0.5,Q10="Mucho",0)</f>
        <v>#N/A</v>
      </c>
      <c r="AN10" s="24" t="e" cm="1">
        <f t="array" ref="AN10">_xlfn.IFS(R10="Satisfecha (o)",1,R10="Normal",0.5,R10="Insatisfecha (o)",0)</f>
        <v>#N/A</v>
      </c>
      <c r="AO10" s="24" t="e" cm="1">
        <f t="array" ref="AO10">_xlfn.IFS(S10="Todas las personas reciben el mismo trato",1,S10="No estoy segura (o)",0.5,S10="Hay personas que reciben un trato diferente",0)</f>
        <v>#N/A</v>
      </c>
      <c r="AP10" s="8" t="e" cm="1">
        <f t="array" ref="AP10">_xlfn.IFS(T10="Es malo",0,T10="Es regular (ni bueno ni malo)",0.5,T10="Es bueno",1)</f>
        <v>#N/A</v>
      </c>
      <c r="AQ10" s="8" t="e" cm="1">
        <f t="array" ref="AQ10">_xlfn.IFS(U10="Sí",0,U10="No",1,U10="Prefieron no contestar",0.5)</f>
        <v>#N/A</v>
      </c>
    </row>
    <row r="11" spans="1:43" x14ac:dyDescent="0.2">
      <c r="A11" s="17">
        <v>118501114198</v>
      </c>
      <c r="B11" s="8" t="s">
        <v>10</v>
      </c>
      <c r="C11" s="8"/>
      <c r="D11" s="8"/>
      <c r="E11" s="8" t="s">
        <v>624</v>
      </c>
      <c r="F11" s="20"/>
      <c r="G11" s="22" t="s">
        <v>624</v>
      </c>
      <c r="H11" s="24" t="s">
        <v>624</v>
      </c>
      <c r="I11" s="25" t="s">
        <v>624</v>
      </c>
      <c r="J11" s="26" t="s">
        <v>624</v>
      </c>
      <c r="K11" s="24" t="s">
        <v>624</v>
      </c>
      <c r="L11" s="18" t="s">
        <v>624</v>
      </c>
      <c r="M11" s="24" t="s">
        <v>624</v>
      </c>
      <c r="N11" s="24" t="s">
        <v>624</v>
      </c>
      <c r="O11" s="24" t="s">
        <v>624</v>
      </c>
      <c r="P11" s="24" t="s">
        <v>624</v>
      </c>
      <c r="Q11" s="24" t="s">
        <v>624</v>
      </c>
      <c r="R11" s="24" t="s">
        <v>624</v>
      </c>
      <c r="S11" s="24"/>
      <c r="T11" s="8" t="s">
        <v>624</v>
      </c>
      <c r="U11" s="8"/>
      <c r="V11" s="5"/>
      <c r="W11" s="17">
        <v>118501114198</v>
      </c>
      <c r="X11" s="8" t="s">
        <v>10</v>
      </c>
      <c r="Y11" s="8" t="e" cm="1">
        <f t="array" ref="Y11">_xlfn.IFS(C11="Fue fácil",1,C11="Más o menos (ni fácil ni difícil)",0.5,C11="Fue difícil",0)</f>
        <v>#N/A</v>
      </c>
      <c r="Z11" s="8" t="e" cm="1">
        <f t="array" ref="Z11">_xlfn.IFS(D11="Sí",1,D11="No",0)</f>
        <v>#N/A</v>
      </c>
      <c r="AA11" s="8" t="e" cm="1">
        <f t="array" ref="AA11">_xlfn.IFS(E11="Sí las conozco",1,E11="No las conozco",0)</f>
        <v>#N/A</v>
      </c>
      <c r="AB11" s="20" t="e" cm="1">
        <f t="array" ref="AB11">_xlfn.IFS(F11="Sí tenía pensado hacer el trámite",1,F11="No tenía pensado hacer el trámite",0)</f>
        <v>#N/A</v>
      </c>
      <c r="AC11" s="22" t="e" cm="1">
        <f t="array" ref="AC11">_xlfn.IFS(G11="Sí",1,G11="No",0)</f>
        <v>#N/A</v>
      </c>
      <c r="AD11" s="24" t="e" cm="1">
        <f t="array" ref="AD11">_xlfn.IFS(H11="Es fácil",1,H11="Más o menos (no es ni fácil ni difícil)",0.5,H11="Es difícil",0)</f>
        <v>#N/A</v>
      </c>
      <c r="AE11" s="25" t="e" cm="1">
        <f t="array" ref="AE11">_xlfn.IFS(I11="Cuando realicé el trámite para obtener la licencia de conducir en este municipio sí recibí toda la orientación que necesité para poder concluir el trámite",1,I11="Cuando realicé el trámite para obtener la licencia de conducir en este municipio no recibí toda la orientación que necesité para poder concluir el trámite",0)</f>
        <v>#N/A</v>
      </c>
      <c r="AF11" s="27" t="e" cm="1">
        <f t="array" ref="AF11">_xlfn.IFS(J11="Sí tienen la capacitación y los conocimientos suficientes para atender a la ciudadanía",1,J11="No tienen la capacitación y los conocimientos suficientes para atender a la ciudadanía",0)</f>
        <v>#N/A</v>
      </c>
      <c r="AG11" s="24" t="e" cm="1">
        <f t="array" ref="AG11">_xlfn.IFS(K11="Sí",1,K11="No",0)</f>
        <v>#N/A</v>
      </c>
      <c r="AH11" s="20" t="e" cm="1">
        <f t="array" ref="AH11">_xlfn.IFS(L11="Muy probable",1,L11="Nada probable",0,L11="No sé",0.5)</f>
        <v>#N/A</v>
      </c>
      <c r="AI11" s="24" t="e" cm="1">
        <f t="array" ref="AI11">_xlfn.IFS(M11="Es más fácil",1,M11="Es igual",0.5,M11="Es más difícil",0)</f>
        <v>#N/A</v>
      </c>
      <c r="AJ11" s="24" t="e" cm="1">
        <f t="array" ref="AJ11">_xlfn.IFS(N11="Pocos",1,N11="Los necesarios (ni muchos ni pocos)",0.5,N11="Muchos",0)</f>
        <v>#N/A</v>
      </c>
      <c r="AK11" s="24" t="e" cm="1">
        <f t="array" ref="AK11">_xlfn.IFS(O11="Barato",1,O11="Justo (ni caro ni barato)",0.5,O11="Caro",0)</f>
        <v>#N/A</v>
      </c>
      <c r="AL11" s="24" t="e" cm="1">
        <f t="array" ref="AL11">_xlfn.IFS(P11="Menos de 30 minutos",1,P11="Entre 31 minutos y 1 hora",0.8,P11="Entre 1 y 2 horas",0.6,P11="Entre 2 y 3 horas",0.4,P11="Más de 3 horas",0.2,P11="Me tomó más de un día",0)</f>
        <v>#N/A</v>
      </c>
      <c r="AM11" s="24" t="e" cm="1">
        <f t="array" ref="AM11">_xlfn.IFS(Q11="Poco",1,Q11="Normal (ni mucho ni poco)",0.5,Q11="Mucho",0)</f>
        <v>#N/A</v>
      </c>
      <c r="AN11" s="24" t="e" cm="1">
        <f t="array" ref="AN11">_xlfn.IFS(R11="Satisfecha (o)",1,R11="Normal",0.5,R11="Insatisfecha (o)",0)</f>
        <v>#N/A</v>
      </c>
      <c r="AO11" s="24" t="e" cm="1">
        <f t="array" ref="AO11">_xlfn.IFS(S11="Todas las personas reciben el mismo trato",1,S11="No estoy segura (o)",0.5,S11="Hay personas que reciben un trato diferente",0)</f>
        <v>#N/A</v>
      </c>
      <c r="AP11" s="8" t="e" cm="1">
        <f t="array" ref="AP11">_xlfn.IFS(T11="Es malo",0,T11="Es regular (ni bueno ni malo)",0.5,T11="Es bueno",1)</f>
        <v>#N/A</v>
      </c>
      <c r="AQ11" s="8" t="e" cm="1">
        <f t="array" ref="AQ11">_xlfn.IFS(U11="Sí",0,U11="No",1,U11="Prefieron no contestar",0.5)</f>
        <v>#N/A</v>
      </c>
    </row>
    <row r="12" spans="1:43" x14ac:dyDescent="0.2">
      <c r="A12" s="17">
        <v>118500364195</v>
      </c>
      <c r="B12" s="8" t="s">
        <v>10</v>
      </c>
      <c r="C12" s="8" t="s">
        <v>177</v>
      </c>
      <c r="D12" s="8" t="s">
        <v>86</v>
      </c>
      <c r="E12" s="8" t="s">
        <v>73</v>
      </c>
      <c r="F12" s="20" t="s">
        <v>174</v>
      </c>
      <c r="G12" s="22" t="s">
        <v>85</v>
      </c>
      <c r="H12" s="24" t="s">
        <v>88</v>
      </c>
      <c r="I12" s="25" t="s">
        <v>91</v>
      </c>
      <c r="J12" s="26" t="s">
        <v>93</v>
      </c>
      <c r="K12" s="24" t="s">
        <v>85</v>
      </c>
      <c r="L12" s="18" t="s">
        <v>94</v>
      </c>
      <c r="M12" s="24" t="s">
        <v>101</v>
      </c>
      <c r="N12" s="24" t="s">
        <v>103</v>
      </c>
      <c r="O12" s="24" t="s">
        <v>107</v>
      </c>
      <c r="P12" s="24" t="s">
        <v>112</v>
      </c>
      <c r="Q12" s="24" t="s">
        <v>116</v>
      </c>
      <c r="R12" s="24" t="s">
        <v>119</v>
      </c>
      <c r="S12" s="24" t="s">
        <v>192</v>
      </c>
      <c r="T12" s="8" t="s">
        <v>130</v>
      </c>
      <c r="U12" s="8" t="s">
        <v>85</v>
      </c>
      <c r="V12" s="5"/>
      <c r="W12" s="17">
        <v>118500364195</v>
      </c>
      <c r="X12" s="8" t="s">
        <v>10</v>
      </c>
      <c r="Y12" s="8" cm="1">
        <f t="array" ref="Y12">_xlfn.IFS(C12="Fue fácil",1,C12="Más o menos (ni fácil ni difícil)",0.5,C12="Fue difícil",0)</f>
        <v>0.5</v>
      </c>
      <c r="Z12" s="8" cm="1">
        <f t="array" ref="Z12">_xlfn.IFS(D12="Sí",1,D12="No",0)</f>
        <v>0</v>
      </c>
      <c r="AA12" s="8" cm="1">
        <f t="array" ref="AA12">_xlfn.IFS(E12="Sí las conozco",1,E12="No las conozco",0)</f>
        <v>1</v>
      </c>
      <c r="AB12" s="20" cm="1">
        <f t="array" ref="AB12">_xlfn.IFS(F12="Sí tenía pensado hacer el trámite",1,F12="No tenía pensado hacer el trámite",0)</f>
        <v>1</v>
      </c>
      <c r="AC12" s="22" cm="1">
        <f t="array" ref="AC12">_xlfn.IFS(G12="Sí",1,G12="No",0)</f>
        <v>1</v>
      </c>
      <c r="AD12" s="24" cm="1">
        <f t="array" ref="AD12">_xlfn.IFS(H12="Es fácil",1,H12="Más o menos (no es ni fácil ni difícil)",0.5,H12="Es difícil",0)</f>
        <v>0.5</v>
      </c>
      <c r="AE12" s="25" cm="1">
        <f t="array" ref="AE12">_xlfn.IFS(I12="Cuando realicé el trámite para obtener la licencia de conducir en este municipio sí recibí toda la orientación que necesité para poder concluir el trámite",1,I12="Cuando realicé el trámite para obtener la licencia de conducir en este municipio no recibí toda la orientación que necesité para poder concluir el trámite",0)</f>
        <v>0</v>
      </c>
      <c r="AF12" s="27"/>
      <c r="AG12" s="24" cm="1">
        <f t="array" ref="AG12">_xlfn.IFS(K12="Sí",1,K12="No",0)</f>
        <v>1</v>
      </c>
      <c r="AH12" s="20" cm="1">
        <f t="array" ref="AH12">_xlfn.IFS(L12="Muy probable",1,L12="Nada probable",0,L12="No sé",0.5)</f>
        <v>1</v>
      </c>
      <c r="AI12" s="24" cm="1">
        <f t="array" ref="AI12">_xlfn.IFS(M12="Es más fácil",1,M12="Es igual",0.5,M12="Es más difícil",0)</f>
        <v>0</v>
      </c>
      <c r="AJ12" s="24" cm="1">
        <f t="array" ref="AJ12">_xlfn.IFS(N12="Pocos",1,N12="Los necesarios (ni muchos ni pocos)",0.5,N12="Muchos",0)</f>
        <v>0.5</v>
      </c>
      <c r="AK12" s="24" cm="1">
        <f t="array" ref="AK12">_xlfn.IFS(O12="Barato",1,O12="Justo (ni caro ni barato)",0.5,O12="Caro",0)</f>
        <v>0</v>
      </c>
      <c r="AL12" s="24" cm="1">
        <f t="array" ref="AL12">_xlfn.IFS(P12="Menos de 30 minutos",1,P12="Entre 31 minutos y 1 hora",0.8,P12="Entre 1 y 2 horas",0.6,P12="Entre 2 y 3 horas",0.4,P12="Más de 3 horas",0.2,P12="Me tomó más de un día",0)</f>
        <v>0.2</v>
      </c>
      <c r="AM12" s="24" cm="1">
        <f t="array" ref="AM12">_xlfn.IFS(Q12="Poco",1,Q12="Normal (ni mucho ni poco)",0.5,Q12="Mucho",0)</f>
        <v>0</v>
      </c>
      <c r="AN12" s="24" cm="1">
        <f t="array" ref="AN12">_xlfn.IFS(R12="Satisfecha (o)",1,R12="Normal",0.5,R12="Insatisfecha (o)",0)</f>
        <v>0</v>
      </c>
      <c r="AO12" s="24" cm="1">
        <f t="array" ref="AO12">_xlfn.IFS(S12="Todas las personas reciben el mismo trato",1,S12="No estoy segura (o)",0.5,S12="Hay personas que reciben un trato diferente",0)</f>
        <v>0</v>
      </c>
      <c r="AP12" s="8" cm="1">
        <f t="array" ref="AP12">_xlfn.IFS(T12="Es malo",0,T12="Es regular (ni bueno ni malo)",0.5,T12="Es bueno",1)</f>
        <v>0</v>
      </c>
      <c r="AQ12" s="8" cm="1">
        <f t="array" ref="AQ12">_xlfn.IFS(U12="Sí",0,U12="No",1,U12="Prefieron no contestar",0.5)</f>
        <v>0</v>
      </c>
    </row>
    <row r="13" spans="1:43" x14ac:dyDescent="0.2">
      <c r="A13" s="17">
        <v>118499855396</v>
      </c>
      <c r="B13" s="8" t="s">
        <v>10</v>
      </c>
      <c r="C13" s="8"/>
      <c r="D13" s="8"/>
      <c r="E13" s="8" t="s">
        <v>624</v>
      </c>
      <c r="F13" s="20"/>
      <c r="G13" s="22" t="s">
        <v>624</v>
      </c>
      <c r="H13" s="24" t="s">
        <v>624</v>
      </c>
      <c r="I13" s="25" t="s">
        <v>624</v>
      </c>
      <c r="J13" s="26" t="s">
        <v>624</v>
      </c>
      <c r="K13" s="24" t="s">
        <v>624</v>
      </c>
      <c r="L13" s="18" t="s">
        <v>624</v>
      </c>
      <c r="M13" s="24" t="s">
        <v>624</v>
      </c>
      <c r="N13" s="24" t="s">
        <v>624</v>
      </c>
      <c r="O13" s="24" t="s">
        <v>624</v>
      </c>
      <c r="P13" s="24" t="s">
        <v>624</v>
      </c>
      <c r="Q13" s="24" t="s">
        <v>624</v>
      </c>
      <c r="R13" s="24" t="s">
        <v>624</v>
      </c>
      <c r="S13" s="24"/>
      <c r="T13" s="8" t="s">
        <v>624</v>
      </c>
      <c r="U13" s="8"/>
      <c r="V13" s="5"/>
      <c r="W13" s="17">
        <v>118499855396</v>
      </c>
      <c r="X13" s="8" t="s">
        <v>10</v>
      </c>
      <c r="Y13" s="8" t="e" cm="1">
        <f t="array" ref="Y13">_xlfn.IFS(C13="Fue fácil",1,C13="Más o menos (ni fácil ni difícil)",0.5,C13="Fue difícil",0)</f>
        <v>#N/A</v>
      </c>
      <c r="Z13" s="8" t="e" cm="1">
        <f t="array" ref="Z13">_xlfn.IFS(D13="Sí",1,D13="No",0)</f>
        <v>#N/A</v>
      </c>
      <c r="AA13" s="8" t="e" cm="1">
        <f t="array" ref="AA13">_xlfn.IFS(E13="Sí las conozco",1,E13="No las conozco",0)</f>
        <v>#N/A</v>
      </c>
      <c r="AB13" s="20" t="e" cm="1">
        <f t="array" ref="AB13">_xlfn.IFS(F13="Sí tenía pensado hacer el trámite",1,F13="No tenía pensado hacer el trámite",0)</f>
        <v>#N/A</v>
      </c>
      <c r="AC13" s="22" t="e" cm="1">
        <f t="array" ref="AC13">_xlfn.IFS(G13="Sí",1,G13="No",0)</f>
        <v>#N/A</v>
      </c>
      <c r="AD13" s="24" t="e" cm="1">
        <f t="array" ref="AD13">_xlfn.IFS(H13="Es fácil",1,H13="Más o menos (no es ni fácil ni difícil)",0.5,H13="Es difícil",0)</f>
        <v>#N/A</v>
      </c>
      <c r="AE13" s="25" t="e" cm="1">
        <f t="array" ref="AE13">_xlfn.IFS(I13="Cuando realicé el trámite para obtener la licencia de conducir en este municipio sí recibí toda la orientación que necesité para poder concluir el trámite",1,I13="Cuando realicé el trámite para obtener la licencia de conducir en este municipio no recibí toda la orientación que necesité para poder concluir el trámite",0)</f>
        <v>#N/A</v>
      </c>
      <c r="AF13" s="27" t="e" cm="1">
        <f t="array" ref="AF13">_xlfn.IFS(J13="Sí tienen la capacitación y los conocimientos suficientes para atender a la ciudadanía",1,J13="No tienen la capacitación y los conocimientos suficientes para atender a la ciudadanía",0)</f>
        <v>#N/A</v>
      </c>
      <c r="AG13" s="24" t="e" cm="1">
        <f t="array" ref="AG13">_xlfn.IFS(K13="Sí",1,K13="No",0)</f>
        <v>#N/A</v>
      </c>
      <c r="AH13" s="20" t="e" cm="1">
        <f t="array" ref="AH13">_xlfn.IFS(L13="Muy probable",1,L13="Nada probable",0,L13="No sé",0.5)</f>
        <v>#N/A</v>
      </c>
      <c r="AI13" s="24" t="e" cm="1">
        <f t="array" ref="AI13">_xlfn.IFS(M13="Es más fácil",1,M13="Es igual",0.5,M13="Es más difícil",0)</f>
        <v>#N/A</v>
      </c>
      <c r="AJ13" s="24" t="e" cm="1">
        <f t="array" ref="AJ13">_xlfn.IFS(N13="Pocos",1,N13="Los necesarios (ni muchos ni pocos)",0.5,N13="Muchos",0)</f>
        <v>#N/A</v>
      </c>
      <c r="AK13" s="24" t="e" cm="1">
        <f t="array" ref="AK13">_xlfn.IFS(O13="Barato",1,O13="Justo (ni caro ni barato)",0.5,O13="Caro",0)</f>
        <v>#N/A</v>
      </c>
      <c r="AL13" s="24" t="e" cm="1">
        <f t="array" ref="AL13">_xlfn.IFS(P13="Menos de 30 minutos",1,P13="Entre 31 minutos y 1 hora",0.8,P13="Entre 1 y 2 horas",0.6,P13="Entre 2 y 3 horas",0.4,P13="Más de 3 horas",0.2,P13="Me tomó más de un día",0)</f>
        <v>#N/A</v>
      </c>
      <c r="AM13" s="24" t="e" cm="1">
        <f t="array" ref="AM13">_xlfn.IFS(Q13="Poco",1,Q13="Normal (ni mucho ni poco)",0.5,Q13="Mucho",0)</f>
        <v>#N/A</v>
      </c>
      <c r="AN13" s="24" t="e" cm="1">
        <f t="array" ref="AN13">_xlfn.IFS(R13="Satisfecha (o)",1,R13="Normal",0.5,R13="Insatisfecha (o)",0)</f>
        <v>#N/A</v>
      </c>
      <c r="AO13" s="24" t="e" cm="1">
        <f t="array" ref="AO13">_xlfn.IFS(S13="Todas las personas reciben el mismo trato",1,S13="No estoy segura (o)",0.5,S13="Hay personas que reciben un trato diferente",0)</f>
        <v>#N/A</v>
      </c>
      <c r="AP13" s="8" t="e" cm="1">
        <f t="array" ref="AP13">_xlfn.IFS(T13="Es malo",0,T13="Es regular (ni bueno ni malo)",0.5,T13="Es bueno",1)</f>
        <v>#N/A</v>
      </c>
      <c r="AQ13" s="8" t="e" cm="1">
        <f t="array" ref="AQ13">_xlfn.IFS(U13="Sí",0,U13="No",1,U13="Prefieron no contestar",0.5)</f>
        <v>#N/A</v>
      </c>
    </row>
    <row r="14" spans="1:43" x14ac:dyDescent="0.2">
      <c r="A14" s="17">
        <v>118497885728</v>
      </c>
      <c r="B14" s="8" t="s">
        <v>10</v>
      </c>
      <c r="C14" s="8" t="s">
        <v>173</v>
      </c>
      <c r="D14" s="8" t="s">
        <v>86</v>
      </c>
      <c r="E14" s="8" t="s">
        <v>73</v>
      </c>
      <c r="F14" s="20" t="s">
        <v>174</v>
      </c>
      <c r="G14" s="22" t="s">
        <v>86</v>
      </c>
      <c r="H14" s="24" t="s">
        <v>89</v>
      </c>
      <c r="I14" s="25" t="s">
        <v>91</v>
      </c>
      <c r="J14" s="26" t="s">
        <v>93</v>
      </c>
      <c r="K14" s="24" t="s">
        <v>85</v>
      </c>
      <c r="L14" s="18" t="s">
        <v>95</v>
      </c>
      <c r="M14" s="24" t="s">
        <v>101</v>
      </c>
      <c r="N14" s="24" t="s">
        <v>104</v>
      </c>
      <c r="O14" s="24" t="s">
        <v>107</v>
      </c>
      <c r="P14" s="24" t="s">
        <v>112</v>
      </c>
      <c r="Q14" s="24" t="s">
        <v>116</v>
      </c>
      <c r="R14" s="24" t="s">
        <v>119</v>
      </c>
      <c r="S14" s="24" t="s">
        <v>192</v>
      </c>
      <c r="T14" s="8" t="s">
        <v>130</v>
      </c>
      <c r="U14" s="8" t="s">
        <v>197</v>
      </c>
      <c r="V14" s="5"/>
      <c r="W14" s="17">
        <v>118497885728</v>
      </c>
      <c r="X14" s="8" t="s">
        <v>10</v>
      </c>
      <c r="Y14" s="8" cm="1">
        <f t="array" ref="Y14">_xlfn.IFS(C14="Fue fácil",1,C14="Más o menos (ni fácil ni difícil)",0.5,C14="Fue difícil",0)</f>
        <v>0</v>
      </c>
      <c r="Z14" s="8" cm="1">
        <f t="array" ref="Z14">_xlfn.IFS(D14="Sí",1,D14="No",0)</f>
        <v>0</v>
      </c>
      <c r="AA14" s="8" cm="1">
        <f t="array" ref="AA14">_xlfn.IFS(E14="Sí las conozco",1,E14="No las conozco",0)</f>
        <v>1</v>
      </c>
      <c r="AB14" s="20" cm="1">
        <f t="array" ref="AB14">_xlfn.IFS(F14="Sí tenía pensado hacer el trámite",1,F14="No tenía pensado hacer el trámite",0)</f>
        <v>1</v>
      </c>
      <c r="AC14" s="22" cm="1">
        <f t="array" ref="AC14">_xlfn.IFS(G14="Sí",1,G14="No",0)</f>
        <v>0</v>
      </c>
      <c r="AD14" s="24" cm="1">
        <f t="array" ref="AD14">_xlfn.IFS(H14="Es fácil",1,H14="Más o menos (no es ni fácil ni difícil)",0.5,H14="Es difícil",0)</f>
        <v>0</v>
      </c>
      <c r="AE14" s="25" cm="1">
        <f t="array" ref="AE14">_xlfn.IFS(I14="Cuando realicé el trámite para obtener la licencia de conducir en este municipio sí recibí toda la orientación que necesité para poder concluir el trámite",1,I14="Cuando realicé el trámite para obtener la licencia de conducir en este municipio no recibí toda la orientación que necesité para poder concluir el trámite",0)</f>
        <v>0</v>
      </c>
      <c r="AF14" s="27"/>
      <c r="AG14" s="24" cm="1">
        <f t="array" ref="AG14">_xlfn.IFS(K14="Sí",1,K14="No",0)</f>
        <v>1</v>
      </c>
      <c r="AH14" s="20" cm="1">
        <f t="array" ref="AH14">_xlfn.IFS(L14="Muy probable",1,L14="Nada probable",0,L14="No sé",0.5)</f>
        <v>0.5</v>
      </c>
      <c r="AI14" s="24" cm="1">
        <f t="array" ref="AI14">_xlfn.IFS(M14="Es más fácil",1,M14="Es igual",0.5,M14="Es más difícil",0)</f>
        <v>0</v>
      </c>
      <c r="AJ14" s="24" cm="1">
        <f t="array" ref="AJ14">_xlfn.IFS(N14="Pocos",1,N14="Los necesarios (ni muchos ni pocos)",0.5,N14="Muchos",0)</f>
        <v>0</v>
      </c>
      <c r="AK14" s="24" cm="1">
        <f t="array" ref="AK14">_xlfn.IFS(O14="Barato",1,O14="Justo (ni caro ni barato)",0.5,O14="Caro",0)</f>
        <v>0</v>
      </c>
      <c r="AL14" s="24" cm="1">
        <f t="array" ref="AL14">_xlfn.IFS(P14="Menos de 30 minutos",1,P14="Entre 31 minutos y 1 hora",0.8,P14="Entre 1 y 2 horas",0.6,P14="Entre 2 y 3 horas",0.4,P14="Más de 3 horas",0.2,P14="Me tomó más de un día",0)</f>
        <v>0.2</v>
      </c>
      <c r="AM14" s="24" cm="1">
        <f t="array" ref="AM14">_xlfn.IFS(Q14="Poco",1,Q14="Normal (ni mucho ni poco)",0.5,Q14="Mucho",0)</f>
        <v>0</v>
      </c>
      <c r="AN14" s="24" cm="1">
        <f t="array" ref="AN14">_xlfn.IFS(R14="Satisfecha (o)",1,R14="Normal",0.5,R14="Insatisfecha (o)",0)</f>
        <v>0</v>
      </c>
      <c r="AO14" s="24" cm="1">
        <f t="array" ref="AO14">_xlfn.IFS(S14="Todas las personas reciben el mismo trato",1,S14="No estoy segura (o)",0.5,S14="Hay personas que reciben un trato diferente",0)</f>
        <v>0</v>
      </c>
      <c r="AP14" s="8" cm="1">
        <f t="array" ref="AP14">_xlfn.IFS(T14="Es malo",0,T14="Es regular (ni bueno ni malo)",0.5,T14="Es bueno",1)</f>
        <v>0</v>
      </c>
      <c r="AQ14" s="8" cm="1">
        <f t="array" ref="AQ14">_xlfn.IFS(U14="Sí",0,U14="No",1,U14="Prefieron no contestar",0.5)</f>
        <v>0.5</v>
      </c>
    </row>
    <row r="15" spans="1:43" x14ac:dyDescent="0.2">
      <c r="A15" s="17">
        <v>118497153519</v>
      </c>
      <c r="B15" s="8" t="s">
        <v>10</v>
      </c>
      <c r="C15" s="8" t="s">
        <v>173</v>
      </c>
      <c r="D15" s="8" t="s">
        <v>86</v>
      </c>
      <c r="E15" s="8" t="s">
        <v>73</v>
      </c>
      <c r="F15" s="20" t="s">
        <v>174</v>
      </c>
      <c r="G15" s="22" t="s">
        <v>86</v>
      </c>
      <c r="H15" s="24" t="s">
        <v>88</v>
      </c>
      <c r="I15" s="25" t="s">
        <v>91</v>
      </c>
      <c r="J15" s="26" t="s">
        <v>93</v>
      </c>
      <c r="K15" s="24" t="s">
        <v>85</v>
      </c>
      <c r="L15" s="18" t="s">
        <v>95</v>
      </c>
      <c r="M15" s="24" t="s">
        <v>100</v>
      </c>
      <c r="N15" s="24" t="s">
        <v>104</v>
      </c>
      <c r="O15" s="24" t="s">
        <v>107</v>
      </c>
      <c r="P15" s="24" t="s">
        <v>110</v>
      </c>
      <c r="Q15" s="24" t="s">
        <v>116</v>
      </c>
      <c r="R15" s="24" t="s">
        <v>119</v>
      </c>
      <c r="S15" s="24" t="s">
        <v>178</v>
      </c>
      <c r="T15" s="8" t="s">
        <v>130</v>
      </c>
      <c r="U15" s="8" t="s">
        <v>86</v>
      </c>
      <c r="V15" s="5"/>
      <c r="W15" s="17">
        <v>118497153519</v>
      </c>
      <c r="X15" s="8" t="s">
        <v>10</v>
      </c>
      <c r="Y15" s="8" cm="1">
        <f t="array" ref="Y15">_xlfn.IFS(C15="Fue fácil",1,C15="Más o menos (ni fácil ni difícil)",0.5,C15="Fue difícil",0)</f>
        <v>0</v>
      </c>
      <c r="Z15" s="8" cm="1">
        <f t="array" ref="Z15">_xlfn.IFS(D15="Sí",1,D15="No",0)</f>
        <v>0</v>
      </c>
      <c r="AA15" s="8" cm="1">
        <f t="array" ref="AA15">_xlfn.IFS(E15="Sí las conozco",1,E15="No las conozco",0)</f>
        <v>1</v>
      </c>
      <c r="AB15" s="20" cm="1">
        <f t="array" ref="AB15">_xlfn.IFS(F15="Sí tenía pensado hacer el trámite",1,F15="No tenía pensado hacer el trámite",0)</f>
        <v>1</v>
      </c>
      <c r="AC15" s="22" cm="1">
        <f t="array" ref="AC15">_xlfn.IFS(G15="Sí",1,G15="No",0)</f>
        <v>0</v>
      </c>
      <c r="AD15" s="24" cm="1">
        <f t="array" ref="AD15">_xlfn.IFS(H15="Es fácil",1,H15="Más o menos (no es ni fácil ni difícil)",0.5,H15="Es difícil",0)</f>
        <v>0.5</v>
      </c>
      <c r="AE15" s="25" cm="1">
        <f t="array" ref="AE15">_xlfn.IFS(I15="Cuando realicé el trámite para obtener la licencia de conducir en este municipio sí recibí toda la orientación que necesité para poder concluir el trámite",1,I15="Cuando realicé el trámite para obtener la licencia de conducir en este municipio no recibí toda la orientación que necesité para poder concluir el trámite",0)</f>
        <v>0</v>
      </c>
      <c r="AF15" s="27"/>
      <c r="AG15" s="24" cm="1">
        <f t="array" ref="AG15">_xlfn.IFS(K15="Sí",1,K15="No",0)</f>
        <v>1</v>
      </c>
      <c r="AH15" s="20" cm="1">
        <f t="array" ref="AH15">_xlfn.IFS(L15="Muy probable",1,L15="Nada probable",0,L15="No sé",0.5)</f>
        <v>0.5</v>
      </c>
      <c r="AI15" s="24" cm="1">
        <f t="array" ref="AI15">_xlfn.IFS(M15="Es más fácil",1,M15="Es igual",0.5,M15="Es más difícil",0)</f>
        <v>0.5</v>
      </c>
      <c r="AJ15" s="24" cm="1">
        <f t="array" ref="AJ15">_xlfn.IFS(N15="Pocos",1,N15="Los necesarios (ni muchos ni pocos)",0.5,N15="Muchos",0)</f>
        <v>0</v>
      </c>
      <c r="AK15" s="24" cm="1">
        <f t="array" ref="AK15">_xlfn.IFS(O15="Barato",1,O15="Justo (ni caro ni barato)",0.5,O15="Caro",0)</f>
        <v>0</v>
      </c>
      <c r="AL15" s="24" cm="1">
        <f t="array" ref="AL15">_xlfn.IFS(P15="Menos de 30 minutos",1,P15="Entre 31 minutos y 1 hora",0.8,P15="Entre 1 y 2 horas",0.6,P15="Entre 2 y 3 horas",0.4,P15="Más de 3 horas",0.2,P15="Me tomó más de un día",0)</f>
        <v>0.6</v>
      </c>
      <c r="AM15" s="24" cm="1">
        <f t="array" ref="AM15">_xlfn.IFS(Q15="Poco",1,Q15="Normal (ni mucho ni poco)",0.5,Q15="Mucho",0)</f>
        <v>0</v>
      </c>
      <c r="AN15" s="24" cm="1">
        <f t="array" ref="AN15">_xlfn.IFS(R15="Satisfecha (o)",1,R15="Normal",0.5,R15="Insatisfecha (o)",0)</f>
        <v>0</v>
      </c>
      <c r="AO15" s="24" cm="1">
        <f t="array" ref="AO15">_xlfn.IFS(S15="Todas las personas reciben el mismo trato",1,S15="No estoy segura (o)",0.5,S15="Hay personas que reciben un trato diferente",0)</f>
        <v>0.5</v>
      </c>
      <c r="AP15" s="8" cm="1">
        <f t="array" ref="AP15">_xlfn.IFS(T15="Es malo",0,T15="Es regular (ni bueno ni malo)",0.5,T15="Es bueno",1)</f>
        <v>0</v>
      </c>
      <c r="AQ15" s="8" cm="1">
        <f t="array" ref="AQ15">_xlfn.IFS(U15="Sí",0,U15="No",1,U15="Prefieron no contestar",0.5)</f>
        <v>1</v>
      </c>
    </row>
    <row r="16" spans="1:43" x14ac:dyDescent="0.2">
      <c r="A16" s="17">
        <v>118496857293</v>
      </c>
      <c r="B16" s="8" t="s">
        <v>10</v>
      </c>
      <c r="C16" s="8" t="s">
        <v>189</v>
      </c>
      <c r="D16" s="8" t="s">
        <v>85</v>
      </c>
      <c r="E16" s="8" t="s">
        <v>73</v>
      </c>
      <c r="F16" s="20" t="s">
        <v>174</v>
      </c>
      <c r="G16" s="22" t="s">
        <v>85</v>
      </c>
      <c r="H16" s="24" t="s">
        <v>89</v>
      </c>
      <c r="I16" s="25" t="s">
        <v>91</v>
      </c>
      <c r="J16" s="26" t="s">
        <v>93</v>
      </c>
      <c r="K16" s="24" t="s">
        <v>85</v>
      </c>
      <c r="L16" s="18" t="s">
        <v>95</v>
      </c>
      <c r="M16" s="24" t="s">
        <v>101</v>
      </c>
      <c r="N16" s="24" t="s">
        <v>104</v>
      </c>
      <c r="O16" s="24" t="s">
        <v>107</v>
      </c>
      <c r="P16" s="24" t="s">
        <v>110</v>
      </c>
      <c r="Q16" s="24" t="s">
        <v>116</v>
      </c>
      <c r="R16" s="24" t="s">
        <v>119</v>
      </c>
      <c r="S16" s="24" t="s">
        <v>187</v>
      </c>
      <c r="T16" s="8" t="s">
        <v>130</v>
      </c>
      <c r="U16" s="8" t="s">
        <v>86</v>
      </c>
      <c r="V16" s="5"/>
      <c r="W16" s="17">
        <v>118496857293</v>
      </c>
      <c r="X16" s="8" t="s">
        <v>10</v>
      </c>
      <c r="Y16" s="8" cm="1">
        <f t="array" ref="Y16">_xlfn.IFS(C16="Fue fácil",1,C16="Más o menos (ni fácil ni difícil)",0.5,C16="Fue difícil",0)</f>
        <v>1</v>
      </c>
      <c r="Z16" s="8" cm="1">
        <f t="array" ref="Z16">_xlfn.IFS(D16="Sí",1,D16="No",0)</f>
        <v>1</v>
      </c>
      <c r="AA16" s="8" cm="1">
        <f t="array" ref="AA16">_xlfn.IFS(E16="Sí las conozco",1,E16="No las conozco",0)</f>
        <v>1</v>
      </c>
      <c r="AB16" s="20" cm="1">
        <f t="array" ref="AB16">_xlfn.IFS(F16="Sí tenía pensado hacer el trámite",1,F16="No tenía pensado hacer el trámite",0)</f>
        <v>1</v>
      </c>
      <c r="AC16" s="22" cm="1">
        <f t="array" ref="AC16">_xlfn.IFS(G16="Sí",1,G16="No",0)</f>
        <v>1</v>
      </c>
      <c r="AD16" s="24" cm="1">
        <f t="array" ref="AD16">_xlfn.IFS(H16="Es fácil",1,H16="Más o menos (no es ni fácil ni difícil)",0.5,H16="Es difícil",0)</f>
        <v>0</v>
      </c>
      <c r="AE16" s="25" cm="1">
        <f t="array" ref="AE16">_xlfn.IFS(I16="Cuando realicé el trámite para obtener la licencia de conducir en este municipio sí recibí toda la orientación que necesité para poder concluir el trámite",1,I16="Cuando realicé el trámite para obtener la licencia de conducir en este municipio no recibí toda la orientación que necesité para poder concluir el trámite",0)</f>
        <v>0</v>
      </c>
      <c r="AF16" s="27"/>
      <c r="AG16" s="24" cm="1">
        <f t="array" ref="AG16">_xlfn.IFS(K16="Sí",1,K16="No",0)</f>
        <v>1</v>
      </c>
      <c r="AH16" s="20" cm="1">
        <f t="array" ref="AH16">_xlfn.IFS(L16="Muy probable",1,L16="Nada probable",0,L16="No sé",0.5)</f>
        <v>0.5</v>
      </c>
      <c r="AI16" s="24" cm="1">
        <f t="array" ref="AI16">_xlfn.IFS(M16="Es más fácil",1,M16="Es igual",0.5,M16="Es más difícil",0)</f>
        <v>0</v>
      </c>
      <c r="AJ16" s="24" cm="1">
        <f t="array" ref="AJ16">_xlfn.IFS(N16="Pocos",1,N16="Los necesarios (ni muchos ni pocos)",0.5,N16="Muchos",0)</f>
        <v>0</v>
      </c>
      <c r="AK16" s="24" cm="1">
        <f t="array" ref="AK16">_xlfn.IFS(O16="Barato",1,O16="Justo (ni caro ni barato)",0.5,O16="Caro",0)</f>
        <v>0</v>
      </c>
      <c r="AL16" s="24" cm="1">
        <f t="array" ref="AL16">_xlfn.IFS(P16="Menos de 30 minutos",1,P16="Entre 31 minutos y 1 hora",0.8,P16="Entre 1 y 2 horas",0.6,P16="Entre 2 y 3 horas",0.4,P16="Más de 3 horas",0.2,P16="Me tomó más de un día",0)</f>
        <v>0.6</v>
      </c>
      <c r="AM16" s="24" cm="1">
        <f t="array" ref="AM16">_xlfn.IFS(Q16="Poco",1,Q16="Normal (ni mucho ni poco)",0.5,Q16="Mucho",0)</f>
        <v>0</v>
      </c>
      <c r="AN16" s="24" cm="1">
        <f t="array" ref="AN16">_xlfn.IFS(R16="Satisfecha (o)",1,R16="Normal",0.5,R16="Insatisfecha (o)",0)</f>
        <v>0</v>
      </c>
      <c r="AO16" s="24" cm="1">
        <f t="array" ref="AO16">_xlfn.IFS(S16="Todas las personas reciben el mismo trato",1,S16="No estoy segura (o)",0.5,S16="Hay personas que reciben un trato diferente",0)</f>
        <v>1</v>
      </c>
      <c r="AP16" s="8" cm="1">
        <f t="array" ref="AP16">_xlfn.IFS(T16="Es malo",0,T16="Es regular (ni bueno ni malo)",0.5,T16="Es bueno",1)</f>
        <v>0</v>
      </c>
      <c r="AQ16" s="8" cm="1">
        <f t="array" ref="AQ16">_xlfn.IFS(U16="Sí",0,U16="No",1,U16="Prefieron no contestar",0.5)</f>
        <v>1</v>
      </c>
    </row>
    <row r="17" spans="1:43" x14ac:dyDescent="0.2">
      <c r="A17" s="17">
        <v>118495816047</v>
      </c>
      <c r="B17" s="8" t="s">
        <v>10</v>
      </c>
      <c r="C17" s="8" t="s">
        <v>173</v>
      </c>
      <c r="D17" s="8" t="s">
        <v>86</v>
      </c>
      <c r="E17" s="8" t="s">
        <v>73</v>
      </c>
      <c r="F17" s="20" t="s">
        <v>174</v>
      </c>
      <c r="G17" s="22" t="s">
        <v>86</v>
      </c>
      <c r="H17" s="24" t="s">
        <v>89</v>
      </c>
      <c r="I17" s="25" t="s">
        <v>91</v>
      </c>
      <c r="J17" s="26" t="s">
        <v>93</v>
      </c>
      <c r="K17" s="24" t="s">
        <v>85</v>
      </c>
      <c r="L17" s="18" t="s">
        <v>94</v>
      </c>
      <c r="M17" s="24" t="s">
        <v>101</v>
      </c>
      <c r="N17" s="24" t="s">
        <v>104</v>
      </c>
      <c r="O17" s="24" t="s">
        <v>107</v>
      </c>
      <c r="P17" s="24" t="s">
        <v>113</v>
      </c>
      <c r="Q17" s="24" t="s">
        <v>116</v>
      </c>
      <c r="R17" s="24" t="s">
        <v>119</v>
      </c>
      <c r="S17" s="24" t="s">
        <v>192</v>
      </c>
      <c r="T17" s="8" t="s">
        <v>130</v>
      </c>
      <c r="U17" s="8" t="s">
        <v>86</v>
      </c>
      <c r="V17" s="5"/>
      <c r="W17" s="17">
        <v>118495816047</v>
      </c>
      <c r="X17" s="8" t="s">
        <v>10</v>
      </c>
      <c r="Y17" s="8" cm="1">
        <f t="array" ref="Y17">_xlfn.IFS(C17="Fue fácil",1,C17="Más o menos (ni fácil ni difícil)",0.5,C17="Fue difícil",0)</f>
        <v>0</v>
      </c>
      <c r="Z17" s="8" cm="1">
        <f t="array" ref="Z17">_xlfn.IFS(D17="Sí",1,D17="No",0)</f>
        <v>0</v>
      </c>
      <c r="AA17" s="8" cm="1">
        <f t="array" ref="AA17">_xlfn.IFS(E17="Sí las conozco",1,E17="No las conozco",0)</f>
        <v>1</v>
      </c>
      <c r="AB17" s="20" cm="1">
        <f t="array" ref="AB17">_xlfn.IFS(F17="Sí tenía pensado hacer el trámite",1,F17="No tenía pensado hacer el trámite",0)</f>
        <v>1</v>
      </c>
      <c r="AC17" s="22" cm="1">
        <f t="array" ref="AC17">_xlfn.IFS(G17="Sí",1,G17="No",0)</f>
        <v>0</v>
      </c>
      <c r="AD17" s="24" cm="1">
        <f t="array" ref="AD17">_xlfn.IFS(H17="Es fácil",1,H17="Más o menos (no es ni fácil ni difícil)",0.5,H17="Es difícil",0)</f>
        <v>0</v>
      </c>
      <c r="AE17" s="25" cm="1">
        <f t="array" ref="AE17">_xlfn.IFS(I17="Cuando realicé el trámite para obtener la licencia de conducir en este municipio sí recibí toda la orientación que necesité para poder concluir el trámite",1,I17="Cuando realicé el trámite para obtener la licencia de conducir en este municipio no recibí toda la orientación que necesité para poder concluir el trámite",0)</f>
        <v>0</v>
      </c>
      <c r="AF17" s="27"/>
      <c r="AG17" s="24" cm="1">
        <f t="array" ref="AG17">_xlfn.IFS(K17="Sí",1,K17="No",0)</f>
        <v>1</v>
      </c>
      <c r="AH17" s="20" cm="1">
        <f t="array" ref="AH17">_xlfn.IFS(L17="Muy probable",1,L17="Nada probable",0,L17="No sé",0.5)</f>
        <v>1</v>
      </c>
      <c r="AI17" s="24" cm="1">
        <f t="array" ref="AI17">_xlfn.IFS(M17="Es más fácil",1,M17="Es igual",0.5,M17="Es más difícil",0)</f>
        <v>0</v>
      </c>
      <c r="AJ17" s="24" cm="1">
        <f t="array" ref="AJ17">_xlfn.IFS(N17="Pocos",1,N17="Los necesarios (ni muchos ni pocos)",0.5,N17="Muchos",0)</f>
        <v>0</v>
      </c>
      <c r="AK17" s="24" cm="1">
        <f t="array" ref="AK17">_xlfn.IFS(O17="Barato",1,O17="Justo (ni caro ni barato)",0.5,O17="Caro",0)</f>
        <v>0</v>
      </c>
      <c r="AL17" s="24" cm="1">
        <f t="array" ref="AL17">_xlfn.IFS(P17="Menos de 30 minutos",1,P17="Entre 31 minutos y 1 hora",0.8,P17="Entre 1 y 2 horas",0.6,P17="Entre 2 y 3 horas",0.4,P17="Más de 3 horas",0.2,P17="Me tomó más de un día",0)</f>
        <v>0</v>
      </c>
      <c r="AM17" s="24" cm="1">
        <f t="array" ref="AM17">_xlfn.IFS(Q17="Poco",1,Q17="Normal (ni mucho ni poco)",0.5,Q17="Mucho",0)</f>
        <v>0</v>
      </c>
      <c r="AN17" s="24" cm="1">
        <f t="array" ref="AN17">_xlfn.IFS(R17="Satisfecha (o)",1,R17="Normal",0.5,R17="Insatisfecha (o)",0)</f>
        <v>0</v>
      </c>
      <c r="AO17" s="24" cm="1">
        <f t="array" ref="AO17">_xlfn.IFS(S17="Todas las personas reciben el mismo trato",1,S17="No estoy segura (o)",0.5,S17="Hay personas que reciben un trato diferente",0)</f>
        <v>0</v>
      </c>
      <c r="AP17" s="8" cm="1">
        <f t="array" ref="AP17">_xlfn.IFS(T17="Es malo",0,T17="Es regular (ni bueno ni malo)",0.5,T17="Es bueno",1)</f>
        <v>0</v>
      </c>
      <c r="AQ17" s="8" cm="1">
        <f t="array" ref="AQ17">_xlfn.IFS(U17="Sí",0,U17="No",1,U17="Prefieron no contestar",0.5)</f>
        <v>1</v>
      </c>
    </row>
    <row r="18" spans="1:43" x14ac:dyDescent="0.2">
      <c r="A18" s="17">
        <v>118495575696</v>
      </c>
      <c r="B18" s="8" t="s">
        <v>10</v>
      </c>
      <c r="C18" s="8"/>
      <c r="D18" s="8"/>
      <c r="E18" s="8" t="s">
        <v>624</v>
      </c>
      <c r="F18" s="20"/>
      <c r="G18" s="22" t="s">
        <v>624</v>
      </c>
      <c r="H18" s="24" t="s">
        <v>624</v>
      </c>
      <c r="I18" s="25" t="s">
        <v>624</v>
      </c>
      <c r="J18" s="26" t="s">
        <v>624</v>
      </c>
      <c r="K18" s="24" t="s">
        <v>624</v>
      </c>
      <c r="L18" s="18" t="s">
        <v>624</v>
      </c>
      <c r="M18" s="24" t="s">
        <v>624</v>
      </c>
      <c r="N18" s="24" t="s">
        <v>624</v>
      </c>
      <c r="O18" s="24" t="s">
        <v>624</v>
      </c>
      <c r="P18" s="24" t="s">
        <v>624</v>
      </c>
      <c r="Q18" s="24" t="s">
        <v>624</v>
      </c>
      <c r="R18" s="24" t="s">
        <v>624</v>
      </c>
      <c r="S18" s="24"/>
      <c r="T18" s="8" t="s">
        <v>624</v>
      </c>
      <c r="U18" s="8"/>
      <c r="V18" s="5"/>
      <c r="W18" s="17">
        <v>118495575696</v>
      </c>
      <c r="X18" s="8" t="s">
        <v>10</v>
      </c>
      <c r="Y18" s="8" t="e" cm="1">
        <f t="array" ref="Y18">_xlfn.IFS(C18="Fue fácil",1,C18="Más o menos (ni fácil ni difícil)",0.5,C18="Fue difícil",0)</f>
        <v>#N/A</v>
      </c>
      <c r="Z18" s="8" t="e" cm="1">
        <f t="array" ref="Z18">_xlfn.IFS(D18="Sí",1,D18="No",0)</f>
        <v>#N/A</v>
      </c>
      <c r="AA18" s="8" t="e" cm="1">
        <f t="array" ref="AA18">_xlfn.IFS(E18="Sí las conozco",1,E18="No las conozco",0)</f>
        <v>#N/A</v>
      </c>
      <c r="AB18" s="20" t="e" cm="1">
        <f t="array" ref="AB18">_xlfn.IFS(F18="Sí tenía pensado hacer el trámite",1,F18="No tenía pensado hacer el trámite",0)</f>
        <v>#N/A</v>
      </c>
      <c r="AC18" s="22" t="e" cm="1">
        <f t="array" ref="AC18">_xlfn.IFS(G18="Sí",1,G18="No",0)</f>
        <v>#N/A</v>
      </c>
      <c r="AD18" s="24" t="e" cm="1">
        <f t="array" ref="AD18">_xlfn.IFS(H18="Es fácil",1,H18="Más o menos (no es ni fácil ni difícil)",0.5,H18="Es difícil",0)</f>
        <v>#N/A</v>
      </c>
      <c r="AE18" s="25" t="e" cm="1">
        <f t="array" ref="AE18">_xlfn.IFS(I18="Cuando realicé el trámite para obtener la licencia de conducir en este municipio sí recibí toda la orientación que necesité para poder concluir el trámite",1,I18="Cuando realicé el trámite para obtener la licencia de conducir en este municipio no recibí toda la orientación que necesité para poder concluir el trámite",0)</f>
        <v>#N/A</v>
      </c>
      <c r="AF18" s="27" t="e" cm="1">
        <f t="array" ref="AF18">_xlfn.IFS(J18="Sí tienen la capacitación y los conocimientos suficientes para atender a la ciudadanía",1,J18="No tienen la capacitación y los conocimientos suficientes para atender a la ciudadanía",0)</f>
        <v>#N/A</v>
      </c>
      <c r="AG18" s="24" t="e" cm="1">
        <f t="array" ref="AG18">_xlfn.IFS(K18="Sí",1,K18="No",0)</f>
        <v>#N/A</v>
      </c>
      <c r="AH18" s="20" t="e" cm="1">
        <f t="array" ref="AH18">_xlfn.IFS(L18="Muy probable",1,L18="Nada probable",0,L18="No sé",0.5)</f>
        <v>#N/A</v>
      </c>
      <c r="AI18" s="24" t="e" cm="1">
        <f t="array" ref="AI18">_xlfn.IFS(M18="Es más fácil",1,M18="Es igual",0.5,M18="Es más difícil",0)</f>
        <v>#N/A</v>
      </c>
      <c r="AJ18" s="24" t="e" cm="1">
        <f t="array" ref="AJ18">_xlfn.IFS(N18="Pocos",1,N18="Los necesarios (ni muchos ni pocos)",0.5,N18="Muchos",0)</f>
        <v>#N/A</v>
      </c>
      <c r="AK18" s="24" t="e" cm="1">
        <f t="array" ref="AK18">_xlfn.IFS(O18="Barato",1,O18="Justo (ni caro ni barato)",0.5,O18="Caro",0)</f>
        <v>#N/A</v>
      </c>
      <c r="AL18" s="24" t="e" cm="1">
        <f t="array" ref="AL18">_xlfn.IFS(P18="Menos de 30 minutos",1,P18="Entre 31 minutos y 1 hora",0.8,P18="Entre 1 y 2 horas",0.6,P18="Entre 2 y 3 horas",0.4,P18="Más de 3 horas",0.2,P18="Me tomó más de un día",0)</f>
        <v>#N/A</v>
      </c>
      <c r="AM18" s="24" t="e" cm="1">
        <f t="array" ref="AM18">_xlfn.IFS(Q18="Poco",1,Q18="Normal (ni mucho ni poco)",0.5,Q18="Mucho",0)</f>
        <v>#N/A</v>
      </c>
      <c r="AN18" s="24" t="e" cm="1">
        <f t="array" ref="AN18">_xlfn.IFS(R18="Satisfecha (o)",1,R18="Normal",0.5,R18="Insatisfecha (o)",0)</f>
        <v>#N/A</v>
      </c>
      <c r="AO18" s="24" t="e" cm="1">
        <f t="array" ref="AO18">_xlfn.IFS(S18="Todas las personas reciben el mismo trato",1,S18="No estoy segura (o)",0.5,S18="Hay personas que reciben un trato diferente",0)</f>
        <v>#N/A</v>
      </c>
      <c r="AP18" s="8" t="e" cm="1">
        <f t="array" ref="AP18">_xlfn.IFS(T18="Es malo",0,T18="Es regular (ni bueno ni malo)",0.5,T18="Es bueno",1)</f>
        <v>#N/A</v>
      </c>
      <c r="AQ18" s="8" t="e" cm="1">
        <f t="array" ref="AQ18">_xlfn.IFS(U18="Sí",0,U18="No",1,U18="Prefieron no contestar",0.5)</f>
        <v>#N/A</v>
      </c>
    </row>
    <row r="19" spans="1:43" x14ac:dyDescent="0.2">
      <c r="A19" s="17">
        <v>118495454850</v>
      </c>
      <c r="B19" s="8" t="s">
        <v>10</v>
      </c>
      <c r="C19" s="8"/>
      <c r="D19" s="8"/>
      <c r="E19" s="8" t="s">
        <v>624</v>
      </c>
      <c r="F19" s="20"/>
      <c r="G19" s="22" t="s">
        <v>624</v>
      </c>
      <c r="H19" s="24" t="s">
        <v>624</v>
      </c>
      <c r="I19" s="25" t="s">
        <v>624</v>
      </c>
      <c r="J19" s="26" t="s">
        <v>624</v>
      </c>
      <c r="K19" s="24" t="s">
        <v>624</v>
      </c>
      <c r="L19" s="18" t="s">
        <v>624</v>
      </c>
      <c r="M19" s="24" t="s">
        <v>624</v>
      </c>
      <c r="N19" s="24" t="s">
        <v>624</v>
      </c>
      <c r="O19" s="24" t="s">
        <v>624</v>
      </c>
      <c r="P19" s="24" t="s">
        <v>624</v>
      </c>
      <c r="Q19" s="24" t="s">
        <v>624</v>
      </c>
      <c r="R19" s="24" t="s">
        <v>624</v>
      </c>
      <c r="S19" s="24"/>
      <c r="T19" s="8" t="s">
        <v>624</v>
      </c>
      <c r="U19" s="8"/>
      <c r="V19" s="5"/>
      <c r="W19" s="17">
        <v>118495454850</v>
      </c>
      <c r="X19" s="8" t="s">
        <v>10</v>
      </c>
      <c r="Y19" s="8" t="e" cm="1">
        <f t="array" ref="Y19">_xlfn.IFS(C19="Fue fácil",1,C19="Más o menos (ni fácil ni difícil)",0.5,C19="Fue difícil",0)</f>
        <v>#N/A</v>
      </c>
      <c r="Z19" s="8" t="e" cm="1">
        <f t="array" ref="Z19">_xlfn.IFS(D19="Sí",1,D19="No",0)</f>
        <v>#N/A</v>
      </c>
      <c r="AA19" s="8" t="e" cm="1">
        <f t="array" ref="AA19">_xlfn.IFS(E19="Sí las conozco",1,E19="No las conozco",0)</f>
        <v>#N/A</v>
      </c>
      <c r="AB19" s="20" t="e" cm="1">
        <f t="array" ref="AB19">_xlfn.IFS(F19="Sí tenía pensado hacer el trámite",1,F19="No tenía pensado hacer el trámite",0)</f>
        <v>#N/A</v>
      </c>
      <c r="AC19" s="22" t="e" cm="1">
        <f t="array" ref="AC19">_xlfn.IFS(G19="Sí",1,G19="No",0)</f>
        <v>#N/A</v>
      </c>
      <c r="AD19" s="24" t="e" cm="1">
        <f t="array" ref="AD19">_xlfn.IFS(H19="Es fácil",1,H19="Más o menos (no es ni fácil ni difícil)",0.5,H19="Es difícil",0)</f>
        <v>#N/A</v>
      </c>
      <c r="AE19" s="25" t="e" cm="1">
        <f t="array" ref="AE19">_xlfn.IFS(I19="Cuando realicé el trámite para obtener la licencia de conducir en este municipio sí recibí toda la orientación que necesité para poder concluir el trámite",1,I19="Cuando realicé el trámite para obtener la licencia de conducir en este municipio no recibí toda la orientación que necesité para poder concluir el trámite",0)</f>
        <v>#N/A</v>
      </c>
      <c r="AF19" s="27" t="e" cm="1">
        <f t="array" ref="AF19">_xlfn.IFS(J19="Sí tienen la capacitación y los conocimientos suficientes para atender a la ciudadanía",1,J19="No tienen la capacitación y los conocimientos suficientes para atender a la ciudadanía",0)</f>
        <v>#N/A</v>
      </c>
      <c r="AG19" s="24" t="e" cm="1">
        <f t="array" ref="AG19">_xlfn.IFS(K19="Sí",1,K19="No",0)</f>
        <v>#N/A</v>
      </c>
      <c r="AH19" s="20" t="e" cm="1">
        <f t="array" ref="AH19">_xlfn.IFS(L19="Muy probable",1,L19="Nada probable",0,L19="No sé",0.5)</f>
        <v>#N/A</v>
      </c>
      <c r="AI19" s="24" t="e" cm="1">
        <f t="array" ref="AI19">_xlfn.IFS(M19="Es más fácil",1,M19="Es igual",0.5,M19="Es más difícil",0)</f>
        <v>#N/A</v>
      </c>
      <c r="AJ19" s="24" t="e" cm="1">
        <f t="array" ref="AJ19">_xlfn.IFS(N19="Pocos",1,N19="Los necesarios (ni muchos ni pocos)",0.5,N19="Muchos",0)</f>
        <v>#N/A</v>
      </c>
      <c r="AK19" s="24" t="e" cm="1">
        <f t="array" ref="AK19">_xlfn.IFS(O19="Barato",1,O19="Justo (ni caro ni barato)",0.5,O19="Caro",0)</f>
        <v>#N/A</v>
      </c>
      <c r="AL19" s="24" t="e" cm="1">
        <f t="array" ref="AL19">_xlfn.IFS(P19="Menos de 30 minutos",1,P19="Entre 31 minutos y 1 hora",0.8,P19="Entre 1 y 2 horas",0.6,P19="Entre 2 y 3 horas",0.4,P19="Más de 3 horas",0.2,P19="Me tomó más de un día",0)</f>
        <v>#N/A</v>
      </c>
      <c r="AM19" s="24" t="e" cm="1">
        <f t="array" ref="AM19">_xlfn.IFS(Q19="Poco",1,Q19="Normal (ni mucho ni poco)",0.5,Q19="Mucho",0)</f>
        <v>#N/A</v>
      </c>
      <c r="AN19" s="24" t="e" cm="1">
        <f t="array" ref="AN19">_xlfn.IFS(R19="Satisfecha (o)",1,R19="Normal",0.5,R19="Insatisfecha (o)",0)</f>
        <v>#N/A</v>
      </c>
      <c r="AO19" s="24" t="e" cm="1">
        <f t="array" ref="AO19">_xlfn.IFS(S19="Todas las personas reciben el mismo trato",1,S19="No estoy segura (o)",0.5,S19="Hay personas que reciben un trato diferente",0)</f>
        <v>#N/A</v>
      </c>
      <c r="AP19" s="8" t="e" cm="1">
        <f t="array" ref="AP19">_xlfn.IFS(T19="Es malo",0,T19="Es regular (ni bueno ni malo)",0.5,T19="Es bueno",1)</f>
        <v>#N/A</v>
      </c>
      <c r="AQ19" s="8" t="e" cm="1">
        <f t="array" ref="AQ19">_xlfn.IFS(U19="Sí",0,U19="No",1,U19="Prefieron no contestar",0.5)</f>
        <v>#N/A</v>
      </c>
    </row>
    <row r="20" spans="1:43" x14ac:dyDescent="0.2">
      <c r="A20" s="17">
        <v>118495383508</v>
      </c>
      <c r="B20" s="8" t="s">
        <v>10</v>
      </c>
      <c r="C20" s="8" t="s">
        <v>177</v>
      </c>
      <c r="D20" s="8" t="s">
        <v>85</v>
      </c>
      <c r="E20" s="8" t="s">
        <v>74</v>
      </c>
      <c r="F20" s="20" t="s">
        <v>174</v>
      </c>
      <c r="G20" s="22" t="s">
        <v>86</v>
      </c>
      <c r="H20" s="24" t="s">
        <v>88</v>
      </c>
      <c r="I20" s="25" t="s">
        <v>90</v>
      </c>
      <c r="J20" s="26" t="s">
        <v>93</v>
      </c>
      <c r="K20" s="24" t="s">
        <v>85</v>
      </c>
      <c r="L20" s="18" t="s">
        <v>94</v>
      </c>
      <c r="M20" s="24" t="s">
        <v>100</v>
      </c>
      <c r="N20" s="24" t="s">
        <v>103</v>
      </c>
      <c r="O20" s="24" t="s">
        <v>107</v>
      </c>
      <c r="P20" s="24" t="s">
        <v>110</v>
      </c>
      <c r="Q20" s="24" t="s">
        <v>116</v>
      </c>
      <c r="R20" s="24" t="s">
        <v>119</v>
      </c>
      <c r="S20" s="24" t="s">
        <v>178</v>
      </c>
      <c r="T20" s="8" t="s">
        <v>130</v>
      </c>
      <c r="U20" s="8" t="s">
        <v>86</v>
      </c>
      <c r="V20" s="5"/>
      <c r="W20" s="17">
        <v>118495383508</v>
      </c>
      <c r="X20" s="8" t="s">
        <v>10</v>
      </c>
      <c r="Y20" s="8" cm="1">
        <f t="array" ref="Y20">_xlfn.IFS(C20="Fue fácil",1,C20="Más o menos (ni fácil ni difícil)",0.5,C20="Fue difícil",0)</f>
        <v>0.5</v>
      </c>
      <c r="Z20" s="8" cm="1">
        <f t="array" ref="Z20">_xlfn.IFS(D20="Sí",1,D20="No",0)</f>
        <v>1</v>
      </c>
      <c r="AA20" s="8" cm="1">
        <f t="array" ref="AA20">_xlfn.IFS(E20="Sí las conozco",1,E20="No las conozco",0)</f>
        <v>0</v>
      </c>
      <c r="AB20" s="20" cm="1">
        <f t="array" ref="AB20">_xlfn.IFS(F20="Sí tenía pensado hacer el trámite",1,F20="No tenía pensado hacer el trámite",0)</f>
        <v>1</v>
      </c>
      <c r="AC20" s="22" cm="1">
        <f t="array" ref="AC20">_xlfn.IFS(G20="Sí",1,G20="No",0)</f>
        <v>0</v>
      </c>
      <c r="AD20" s="24" cm="1">
        <f t="array" ref="AD20">_xlfn.IFS(H20="Es fácil",1,H20="Más o menos (no es ni fácil ni difícil)",0.5,H20="Es difícil",0)</f>
        <v>0.5</v>
      </c>
      <c r="AE20" s="25" cm="1">
        <f t="array" ref="AE20">_xlfn.IFS(I20="Cuando realicé el trámite para obtener la licencia de conducir en este municipio sí recibí toda la orientación que necesité para poder concluir el trámite",1,I20="Cuando realicé el trámite para obtener la licencia de conducir en este municipio no recibí toda la orientación que necesité para poder concluir el trámite",0)</f>
        <v>1</v>
      </c>
      <c r="AF20" s="27"/>
      <c r="AG20" s="24" cm="1">
        <f t="array" ref="AG20">_xlfn.IFS(K20="Sí",1,K20="No",0)</f>
        <v>1</v>
      </c>
      <c r="AH20" s="20" cm="1">
        <f t="array" ref="AH20">_xlfn.IFS(L20="Muy probable",1,L20="Nada probable",0,L20="No sé",0.5)</f>
        <v>1</v>
      </c>
      <c r="AI20" s="24" cm="1">
        <f t="array" ref="AI20">_xlfn.IFS(M20="Es más fácil",1,M20="Es igual",0.5,M20="Es más difícil",0)</f>
        <v>0.5</v>
      </c>
      <c r="AJ20" s="24" cm="1">
        <f t="array" ref="AJ20">_xlfn.IFS(N20="Pocos",1,N20="Los necesarios (ni muchos ni pocos)",0.5,N20="Muchos",0)</f>
        <v>0.5</v>
      </c>
      <c r="AK20" s="24" cm="1">
        <f t="array" ref="AK20">_xlfn.IFS(O20="Barato",1,O20="Justo (ni caro ni barato)",0.5,O20="Caro",0)</f>
        <v>0</v>
      </c>
      <c r="AL20" s="24" cm="1">
        <f t="array" ref="AL20">_xlfn.IFS(P20="Menos de 30 minutos",1,P20="Entre 31 minutos y 1 hora",0.8,P20="Entre 1 y 2 horas",0.6,P20="Entre 2 y 3 horas",0.4,P20="Más de 3 horas",0.2,P20="Me tomó más de un día",0)</f>
        <v>0.6</v>
      </c>
      <c r="AM20" s="24" cm="1">
        <f t="array" ref="AM20">_xlfn.IFS(Q20="Poco",1,Q20="Normal (ni mucho ni poco)",0.5,Q20="Mucho",0)</f>
        <v>0</v>
      </c>
      <c r="AN20" s="24" cm="1">
        <f t="array" ref="AN20">_xlfn.IFS(R20="Satisfecha (o)",1,R20="Normal",0.5,R20="Insatisfecha (o)",0)</f>
        <v>0</v>
      </c>
      <c r="AO20" s="24" cm="1">
        <f t="array" ref="AO20">_xlfn.IFS(S20="Todas las personas reciben el mismo trato",1,S20="No estoy segura (o)",0.5,S20="Hay personas que reciben un trato diferente",0)</f>
        <v>0.5</v>
      </c>
      <c r="AP20" s="8" cm="1">
        <f t="array" ref="AP20">_xlfn.IFS(T20="Es malo",0,T20="Es regular (ni bueno ni malo)",0.5,T20="Es bueno",1)</f>
        <v>0</v>
      </c>
      <c r="AQ20" s="8" cm="1">
        <f t="array" ref="AQ20">_xlfn.IFS(U20="Sí",0,U20="No",1,U20="Prefieron no contestar",0.5)</f>
        <v>1</v>
      </c>
    </row>
    <row r="21" spans="1:43" x14ac:dyDescent="0.2">
      <c r="A21" s="17">
        <v>118494535350</v>
      </c>
      <c r="B21" s="8" t="s">
        <v>10</v>
      </c>
      <c r="C21" s="8" t="s">
        <v>189</v>
      </c>
      <c r="D21" s="8" t="s">
        <v>85</v>
      </c>
      <c r="E21" s="8" t="s">
        <v>73</v>
      </c>
      <c r="F21" s="20" t="s">
        <v>174</v>
      </c>
      <c r="G21" s="22" t="s">
        <v>85</v>
      </c>
      <c r="H21" s="24" t="s">
        <v>87</v>
      </c>
      <c r="I21" s="25" t="s">
        <v>90</v>
      </c>
      <c r="J21" s="26" t="s">
        <v>92</v>
      </c>
      <c r="K21" s="24" t="s">
        <v>85</v>
      </c>
      <c r="L21" s="18" t="s">
        <v>94</v>
      </c>
      <c r="M21" s="24" t="s">
        <v>99</v>
      </c>
      <c r="N21" s="24" t="s">
        <v>103</v>
      </c>
      <c r="O21" s="24" t="s">
        <v>107</v>
      </c>
      <c r="P21" s="24" t="s">
        <v>110</v>
      </c>
      <c r="Q21" s="24" t="s">
        <v>115</v>
      </c>
      <c r="R21" s="24" t="s">
        <v>117</v>
      </c>
      <c r="S21" s="24" t="s">
        <v>187</v>
      </c>
      <c r="T21" s="8" t="s">
        <v>131</v>
      </c>
      <c r="U21" s="8" t="s">
        <v>86</v>
      </c>
      <c r="V21" s="5"/>
      <c r="W21" s="17">
        <v>118494535350</v>
      </c>
      <c r="X21" s="8" t="s">
        <v>10</v>
      </c>
      <c r="Y21" s="8" cm="1">
        <f t="array" ref="Y21">_xlfn.IFS(C21="Fue fácil",1,C21="Más o menos (ni fácil ni difícil)",0.5,C21="Fue difícil",0)</f>
        <v>1</v>
      </c>
      <c r="Z21" s="8" cm="1">
        <f t="array" ref="Z21">_xlfn.IFS(D21="Sí",1,D21="No",0)</f>
        <v>1</v>
      </c>
      <c r="AA21" s="8" cm="1">
        <f t="array" ref="AA21">_xlfn.IFS(E21="Sí las conozco",1,E21="No las conozco",0)</f>
        <v>1</v>
      </c>
      <c r="AB21" s="20" cm="1">
        <f t="array" ref="AB21">_xlfn.IFS(F21="Sí tenía pensado hacer el trámite",1,F21="No tenía pensado hacer el trámite",0)</f>
        <v>1</v>
      </c>
      <c r="AC21" s="22" cm="1">
        <f t="array" ref="AC21">_xlfn.IFS(G21="Sí",1,G21="No",0)</f>
        <v>1</v>
      </c>
      <c r="AD21" s="24" cm="1">
        <f t="array" ref="AD21">_xlfn.IFS(H21="Es fácil",1,H21="Más o menos (no es ni fácil ni difícil)",0.5,H21="Es difícil",0)</f>
        <v>1</v>
      </c>
      <c r="AE21" s="25" cm="1">
        <f t="array" ref="AE21">_xlfn.IFS(I21="Cuando realicé el trámite para obtener la licencia de conducir en este municipio sí recibí toda la orientación que necesité para poder concluir el trámite",1,I21="Cuando realicé el trámite para obtener la licencia de conducir en este municipio no recibí toda la orientación que necesité para poder concluir el trámite",0)</f>
        <v>1</v>
      </c>
      <c r="AF21" s="27" cm="1">
        <f t="array" ref="AF21">_xlfn.IFS(J21="Sí tienen la capacitación y los conocimientos suficientes para atender a la ciudadanía",1,J21="No tienen la capacitación y los conocimientos suficientes para atender a la ciudadanía",0)</f>
        <v>1</v>
      </c>
      <c r="AG21" s="24" cm="1">
        <f t="array" ref="AG21">_xlfn.IFS(K21="Sí",1,K21="No",0)</f>
        <v>1</v>
      </c>
      <c r="AH21" s="20" cm="1">
        <f t="array" ref="AH21">_xlfn.IFS(L21="Muy probable",1,L21="Nada probable",0,L21="No sé",0.5)</f>
        <v>1</v>
      </c>
      <c r="AI21" s="24" cm="1">
        <f t="array" ref="AI21">_xlfn.IFS(M21="Es más fácil",1,M21="Es igual",0.5,M21="Es más difícil",0)</f>
        <v>1</v>
      </c>
      <c r="AJ21" s="24" cm="1">
        <f t="array" ref="AJ21">_xlfn.IFS(N21="Pocos",1,N21="Los necesarios (ni muchos ni pocos)",0.5,N21="Muchos",0)</f>
        <v>0.5</v>
      </c>
      <c r="AK21" s="24" cm="1">
        <f t="array" ref="AK21">_xlfn.IFS(O21="Barato",1,O21="Justo (ni caro ni barato)",0.5,O21="Caro",0)</f>
        <v>0</v>
      </c>
      <c r="AL21" s="24" cm="1">
        <f t="array" ref="AL21">_xlfn.IFS(P21="Menos de 30 minutos",1,P21="Entre 31 minutos y 1 hora",0.8,P21="Entre 1 y 2 horas",0.6,P21="Entre 2 y 3 horas",0.4,P21="Más de 3 horas",0.2,P21="Me tomó más de un día",0)</f>
        <v>0.6</v>
      </c>
      <c r="AM21" s="24" cm="1">
        <f t="array" ref="AM21">_xlfn.IFS(Q21="Poco",1,Q21="Normal (ni mucho ni poco)",0.5,Q21="Mucho",0)</f>
        <v>0.5</v>
      </c>
      <c r="AN21" s="24" cm="1">
        <f t="array" ref="AN21">_xlfn.IFS(R21="Satisfecha (o)",1,R21="Normal",0.5,R21="Insatisfecha (o)",0)</f>
        <v>1</v>
      </c>
      <c r="AO21" s="24" cm="1">
        <f t="array" ref="AO21">_xlfn.IFS(S21="Todas las personas reciben el mismo trato",1,S21="No estoy segura (o)",0.5,S21="Hay personas que reciben un trato diferente",0)</f>
        <v>1</v>
      </c>
      <c r="AP21" s="8" cm="1">
        <f t="array" ref="AP21">_xlfn.IFS(T21="Es malo",0,T21="Es regular (ni bueno ni malo)",0.5,T21="Es bueno",1)</f>
        <v>0.5</v>
      </c>
      <c r="AQ21" s="8" cm="1">
        <f t="array" ref="AQ21">_xlfn.IFS(U21="Sí",0,U21="No",1,U21="Prefieron no contestar",0.5)</f>
        <v>1</v>
      </c>
    </row>
    <row r="22" spans="1:43" x14ac:dyDescent="0.2">
      <c r="A22" s="17">
        <v>118494518286</v>
      </c>
      <c r="B22" s="8" t="s">
        <v>10</v>
      </c>
      <c r="C22" s="8"/>
      <c r="D22" s="8"/>
      <c r="E22" s="8" t="s">
        <v>624</v>
      </c>
      <c r="F22" s="20"/>
      <c r="G22" s="22" t="s">
        <v>624</v>
      </c>
      <c r="H22" s="24" t="s">
        <v>624</v>
      </c>
      <c r="I22" s="25" t="s">
        <v>624</v>
      </c>
      <c r="J22" s="26" t="s">
        <v>624</v>
      </c>
      <c r="K22" s="24" t="s">
        <v>624</v>
      </c>
      <c r="L22" s="18" t="s">
        <v>624</v>
      </c>
      <c r="M22" s="24" t="s">
        <v>624</v>
      </c>
      <c r="N22" s="24" t="s">
        <v>624</v>
      </c>
      <c r="O22" s="24" t="s">
        <v>624</v>
      </c>
      <c r="P22" s="24" t="s">
        <v>624</v>
      </c>
      <c r="Q22" s="24" t="s">
        <v>624</v>
      </c>
      <c r="R22" s="24" t="s">
        <v>624</v>
      </c>
      <c r="S22" s="24"/>
      <c r="T22" s="8" t="s">
        <v>624</v>
      </c>
      <c r="U22" s="8"/>
      <c r="V22" s="5"/>
      <c r="W22" s="17">
        <v>118494518286</v>
      </c>
      <c r="X22" s="8" t="s">
        <v>10</v>
      </c>
      <c r="Y22" s="8" t="e" cm="1">
        <f t="array" ref="Y22">_xlfn.IFS(C22="Fue fácil",1,C22="Más o menos (ni fácil ni difícil)",0.5,C22="Fue difícil",0)</f>
        <v>#N/A</v>
      </c>
      <c r="Z22" s="8" t="e" cm="1">
        <f t="array" ref="Z22">_xlfn.IFS(D22="Sí",1,D22="No",0)</f>
        <v>#N/A</v>
      </c>
      <c r="AA22" s="8" t="e" cm="1">
        <f t="array" ref="AA22">_xlfn.IFS(E22="Sí las conozco",1,E22="No las conozco",0)</f>
        <v>#N/A</v>
      </c>
      <c r="AB22" s="20" t="e" cm="1">
        <f t="array" ref="AB22">_xlfn.IFS(F22="Sí tenía pensado hacer el trámite",1,F22="No tenía pensado hacer el trámite",0)</f>
        <v>#N/A</v>
      </c>
      <c r="AC22" s="22" t="e" cm="1">
        <f t="array" ref="AC22">_xlfn.IFS(G22="Sí",1,G22="No",0)</f>
        <v>#N/A</v>
      </c>
      <c r="AD22" s="24" t="e" cm="1">
        <f t="array" ref="AD22">_xlfn.IFS(H22="Es fácil",1,H22="Más o menos (no es ni fácil ni difícil)",0.5,H22="Es difícil",0)</f>
        <v>#N/A</v>
      </c>
      <c r="AE22" s="25" t="e" cm="1">
        <f t="array" ref="AE22">_xlfn.IFS(I22="Cuando realicé el trámite para obtener la licencia de conducir en este municipio sí recibí toda la orientación que necesité para poder concluir el trámite",1,I22="Cuando realicé el trámite para obtener la licencia de conducir en este municipio no recibí toda la orientación que necesité para poder concluir el trámite",0)</f>
        <v>#N/A</v>
      </c>
      <c r="AF22" s="27" t="e" cm="1">
        <f t="array" ref="AF22">_xlfn.IFS(J22="Sí tienen la capacitación y los conocimientos suficientes para atender a la ciudadanía",1,J22="No tienen la capacitación y los conocimientos suficientes para atender a la ciudadanía",0)</f>
        <v>#N/A</v>
      </c>
      <c r="AG22" s="24" t="e" cm="1">
        <f t="array" ref="AG22">_xlfn.IFS(K22="Sí",1,K22="No",0)</f>
        <v>#N/A</v>
      </c>
      <c r="AH22" s="20" t="e" cm="1">
        <f t="array" ref="AH22">_xlfn.IFS(L22="Muy probable",1,L22="Nada probable",0,L22="No sé",0.5)</f>
        <v>#N/A</v>
      </c>
      <c r="AI22" s="24" t="e" cm="1">
        <f t="array" ref="AI22">_xlfn.IFS(M22="Es más fácil",1,M22="Es igual",0.5,M22="Es más difícil",0)</f>
        <v>#N/A</v>
      </c>
      <c r="AJ22" s="24" t="e" cm="1">
        <f t="array" ref="AJ22">_xlfn.IFS(N22="Pocos",1,N22="Los necesarios (ni muchos ni pocos)",0.5,N22="Muchos",0)</f>
        <v>#N/A</v>
      </c>
      <c r="AK22" s="24" t="e" cm="1">
        <f t="array" ref="AK22">_xlfn.IFS(O22="Barato",1,O22="Justo (ni caro ni barato)",0.5,O22="Caro",0)</f>
        <v>#N/A</v>
      </c>
      <c r="AL22" s="24" t="e" cm="1">
        <f t="array" ref="AL22">_xlfn.IFS(P22="Menos de 30 minutos",1,P22="Entre 31 minutos y 1 hora",0.8,P22="Entre 1 y 2 horas",0.6,P22="Entre 2 y 3 horas",0.4,P22="Más de 3 horas",0.2,P22="Me tomó más de un día",0)</f>
        <v>#N/A</v>
      </c>
      <c r="AM22" s="24" t="e" cm="1">
        <f t="array" ref="AM22">_xlfn.IFS(Q22="Poco",1,Q22="Normal (ni mucho ni poco)",0.5,Q22="Mucho",0)</f>
        <v>#N/A</v>
      </c>
      <c r="AN22" s="24" t="e" cm="1">
        <f t="array" ref="AN22">_xlfn.IFS(R22="Satisfecha (o)",1,R22="Normal",0.5,R22="Insatisfecha (o)",0)</f>
        <v>#N/A</v>
      </c>
      <c r="AO22" s="24" t="e" cm="1">
        <f t="array" ref="AO22">_xlfn.IFS(S22="Todas las personas reciben el mismo trato",1,S22="No estoy segura (o)",0.5,S22="Hay personas que reciben un trato diferente",0)</f>
        <v>#N/A</v>
      </c>
      <c r="AP22" s="8" t="e" cm="1">
        <f t="array" ref="AP22">_xlfn.IFS(T22="Es malo",0,T22="Es regular (ni bueno ni malo)",0.5,T22="Es bueno",1)</f>
        <v>#N/A</v>
      </c>
      <c r="AQ22" s="8" t="e" cm="1">
        <f t="array" ref="AQ22">_xlfn.IFS(U22="Sí",0,U22="No",1,U22="Prefieron no contestar",0.5)</f>
        <v>#N/A</v>
      </c>
    </row>
    <row r="23" spans="1:43" x14ac:dyDescent="0.2">
      <c r="A23" s="17">
        <v>118494476082</v>
      </c>
      <c r="B23" s="8" t="s">
        <v>10</v>
      </c>
      <c r="C23" s="8" t="s">
        <v>177</v>
      </c>
      <c r="D23" s="8" t="s">
        <v>86</v>
      </c>
      <c r="E23" s="8" t="s">
        <v>73</v>
      </c>
      <c r="F23" s="20" t="s">
        <v>174</v>
      </c>
      <c r="G23" s="22" t="s">
        <v>85</v>
      </c>
      <c r="H23" s="24" t="s">
        <v>87</v>
      </c>
      <c r="I23" s="25" t="s">
        <v>90</v>
      </c>
      <c r="J23" s="26" t="s">
        <v>92</v>
      </c>
      <c r="K23" s="24" t="s">
        <v>85</v>
      </c>
      <c r="L23" s="18" t="s">
        <v>94</v>
      </c>
      <c r="M23" s="24" t="s">
        <v>99</v>
      </c>
      <c r="N23" s="24" t="s">
        <v>102</v>
      </c>
      <c r="O23" s="24" t="s">
        <v>107</v>
      </c>
      <c r="P23" s="24" t="s">
        <v>113</v>
      </c>
      <c r="Q23" s="24" t="s">
        <v>115</v>
      </c>
      <c r="R23" s="24" t="s">
        <v>117</v>
      </c>
      <c r="S23" s="24" t="s">
        <v>187</v>
      </c>
      <c r="T23" s="8" t="s">
        <v>131</v>
      </c>
      <c r="U23" s="8" t="s">
        <v>86</v>
      </c>
      <c r="V23" s="5"/>
      <c r="W23" s="17">
        <v>118494476082</v>
      </c>
      <c r="X23" s="8" t="s">
        <v>10</v>
      </c>
      <c r="Y23" s="8" cm="1">
        <f t="array" ref="Y23">_xlfn.IFS(C23="Fue fácil",1,C23="Más o menos (ni fácil ni difícil)",0.5,C23="Fue difícil",0)</f>
        <v>0.5</v>
      </c>
      <c r="Z23" s="8" cm="1">
        <f t="array" ref="Z23">_xlfn.IFS(D23="Sí",1,D23="No",0)</f>
        <v>0</v>
      </c>
      <c r="AA23" s="8" cm="1">
        <f t="array" ref="AA23">_xlfn.IFS(E23="Sí las conozco",1,E23="No las conozco",0)</f>
        <v>1</v>
      </c>
      <c r="AB23" s="20" cm="1">
        <f t="array" ref="AB23">_xlfn.IFS(F23="Sí tenía pensado hacer el trámite",1,F23="No tenía pensado hacer el trámite",0)</f>
        <v>1</v>
      </c>
      <c r="AC23" s="22" cm="1">
        <f t="array" ref="AC23">_xlfn.IFS(G23="Sí",1,G23="No",0)</f>
        <v>1</v>
      </c>
      <c r="AD23" s="24" cm="1">
        <f t="array" ref="AD23">_xlfn.IFS(H23="Es fácil",1,H23="Más o menos (no es ni fácil ni difícil)",0.5,H23="Es difícil",0)</f>
        <v>1</v>
      </c>
      <c r="AE23" s="25" cm="1">
        <f t="array" ref="AE23">_xlfn.IFS(I23="Cuando realicé el trámite para obtener la licencia de conducir en este municipio sí recibí toda la orientación que necesité para poder concluir el trámite",1,I23="Cuando realicé el trámite para obtener la licencia de conducir en este municipio no recibí toda la orientación que necesité para poder concluir el trámite",0)</f>
        <v>1</v>
      </c>
      <c r="AF23" s="27" cm="1">
        <f t="array" ref="AF23">_xlfn.IFS(J23="Sí tienen la capacitación y los conocimientos suficientes para atender a la ciudadanía",1,J23="No tienen la capacitación y los conocimientos suficientes para atender a la ciudadanía",0)</f>
        <v>1</v>
      </c>
      <c r="AG23" s="24" cm="1">
        <f t="array" ref="AG23">_xlfn.IFS(K23="Sí",1,K23="No",0)</f>
        <v>1</v>
      </c>
      <c r="AH23" s="20" cm="1">
        <f t="array" ref="AH23">_xlfn.IFS(L23="Muy probable",1,L23="Nada probable",0,L23="No sé",0.5)</f>
        <v>1</v>
      </c>
      <c r="AI23" s="24" cm="1">
        <f t="array" ref="AI23">_xlfn.IFS(M23="Es más fácil",1,M23="Es igual",0.5,M23="Es más difícil",0)</f>
        <v>1</v>
      </c>
      <c r="AJ23" s="24" cm="1">
        <f t="array" ref="AJ23">_xlfn.IFS(N23="Pocos",1,N23="Los necesarios (ni muchos ni pocos)",0.5,N23="Muchos",0)</f>
        <v>1</v>
      </c>
      <c r="AK23" s="24" cm="1">
        <f t="array" ref="AK23">_xlfn.IFS(O23="Barato",1,O23="Justo (ni caro ni barato)",0.5,O23="Caro",0)</f>
        <v>0</v>
      </c>
      <c r="AL23" s="24" cm="1">
        <f t="array" ref="AL23">_xlfn.IFS(P23="Menos de 30 minutos",1,P23="Entre 31 minutos y 1 hora",0.8,P23="Entre 1 y 2 horas",0.6,P23="Entre 2 y 3 horas",0.4,P23="Más de 3 horas",0.2,P23="Me tomó más de un día",0)</f>
        <v>0</v>
      </c>
      <c r="AM23" s="24" cm="1">
        <f t="array" ref="AM23">_xlfn.IFS(Q23="Poco",1,Q23="Normal (ni mucho ni poco)",0.5,Q23="Mucho",0)</f>
        <v>0.5</v>
      </c>
      <c r="AN23" s="24" cm="1">
        <f t="array" ref="AN23">_xlfn.IFS(R23="Satisfecha (o)",1,R23="Normal",0.5,R23="Insatisfecha (o)",0)</f>
        <v>1</v>
      </c>
      <c r="AO23" s="24" cm="1">
        <f t="array" ref="AO23">_xlfn.IFS(S23="Todas las personas reciben el mismo trato",1,S23="No estoy segura (o)",0.5,S23="Hay personas que reciben un trato diferente",0)</f>
        <v>1</v>
      </c>
      <c r="AP23" s="8" cm="1">
        <f t="array" ref="AP23">_xlfn.IFS(T23="Es malo",0,T23="Es regular (ni bueno ni malo)",0.5,T23="Es bueno",1)</f>
        <v>0.5</v>
      </c>
      <c r="AQ23" s="8" cm="1">
        <f t="array" ref="AQ23">_xlfn.IFS(U23="Sí",0,U23="No",1,U23="Prefieron no contestar",0.5)</f>
        <v>1</v>
      </c>
    </row>
    <row r="24" spans="1:43" x14ac:dyDescent="0.2">
      <c r="A24" s="17">
        <v>118494379305</v>
      </c>
      <c r="B24" s="8" t="s">
        <v>10</v>
      </c>
      <c r="C24" s="8"/>
      <c r="D24" s="8"/>
      <c r="E24" s="8" t="s">
        <v>624</v>
      </c>
      <c r="F24" s="20"/>
      <c r="G24" s="22" t="s">
        <v>624</v>
      </c>
      <c r="H24" s="24" t="s">
        <v>624</v>
      </c>
      <c r="I24" s="25" t="s">
        <v>624</v>
      </c>
      <c r="J24" s="26" t="s">
        <v>624</v>
      </c>
      <c r="K24" s="24" t="s">
        <v>624</v>
      </c>
      <c r="L24" s="18" t="s">
        <v>624</v>
      </c>
      <c r="M24" s="24" t="s">
        <v>624</v>
      </c>
      <c r="N24" s="24" t="s">
        <v>624</v>
      </c>
      <c r="O24" s="24" t="s">
        <v>624</v>
      </c>
      <c r="P24" s="24" t="s">
        <v>624</v>
      </c>
      <c r="Q24" s="24" t="s">
        <v>624</v>
      </c>
      <c r="R24" s="24" t="s">
        <v>624</v>
      </c>
      <c r="S24" s="24"/>
      <c r="T24" s="8" t="s">
        <v>624</v>
      </c>
      <c r="U24" s="8"/>
      <c r="V24" s="5"/>
      <c r="W24" s="17">
        <v>118494379305</v>
      </c>
      <c r="X24" s="8" t="s">
        <v>10</v>
      </c>
      <c r="Y24" s="8" t="e" cm="1">
        <f t="array" ref="Y24">_xlfn.IFS(C24="Fue fácil",1,C24="Más o menos (ni fácil ni difícil)",0.5,C24="Fue difícil",0)</f>
        <v>#N/A</v>
      </c>
      <c r="Z24" s="8" t="e" cm="1">
        <f t="array" ref="Z24">_xlfn.IFS(D24="Sí",1,D24="No",0)</f>
        <v>#N/A</v>
      </c>
      <c r="AA24" s="8" t="e" cm="1">
        <f t="array" ref="AA24">_xlfn.IFS(E24="Sí las conozco",1,E24="No las conozco",0)</f>
        <v>#N/A</v>
      </c>
      <c r="AB24" s="20" t="e" cm="1">
        <f t="array" ref="AB24">_xlfn.IFS(F24="Sí tenía pensado hacer el trámite",1,F24="No tenía pensado hacer el trámite",0)</f>
        <v>#N/A</v>
      </c>
      <c r="AC24" s="22" t="e" cm="1">
        <f t="array" ref="AC24">_xlfn.IFS(G24="Sí",1,G24="No",0)</f>
        <v>#N/A</v>
      </c>
      <c r="AD24" s="24" t="e" cm="1">
        <f t="array" ref="AD24">_xlfn.IFS(H24="Es fácil",1,H24="Más o menos (no es ni fácil ni difícil)",0.5,H24="Es difícil",0)</f>
        <v>#N/A</v>
      </c>
      <c r="AE24" s="25" t="e" cm="1">
        <f t="array" ref="AE24">_xlfn.IFS(I24="Cuando realicé el trámite para obtener la licencia de conducir en este municipio sí recibí toda la orientación que necesité para poder concluir el trámite",1,I24="Cuando realicé el trámite para obtener la licencia de conducir en este municipio no recibí toda la orientación que necesité para poder concluir el trámite",0)</f>
        <v>#N/A</v>
      </c>
      <c r="AF24" s="27" t="e" cm="1">
        <f t="array" ref="AF24">_xlfn.IFS(J24="Sí tienen la capacitación y los conocimientos suficientes para atender a la ciudadanía",1,J24="No tienen la capacitación y los conocimientos suficientes para atender a la ciudadanía",0)</f>
        <v>#N/A</v>
      </c>
      <c r="AG24" s="24" t="e" cm="1">
        <f t="array" ref="AG24">_xlfn.IFS(K24="Sí",1,K24="No",0)</f>
        <v>#N/A</v>
      </c>
      <c r="AH24" s="20" t="e" cm="1">
        <f t="array" ref="AH24">_xlfn.IFS(L24="Muy probable",1,L24="Nada probable",0,L24="No sé",0.5)</f>
        <v>#N/A</v>
      </c>
      <c r="AI24" s="24" t="e" cm="1">
        <f t="array" ref="AI24">_xlfn.IFS(M24="Es más fácil",1,M24="Es igual",0.5,M24="Es más difícil",0)</f>
        <v>#N/A</v>
      </c>
      <c r="AJ24" s="24" t="e" cm="1">
        <f t="array" ref="AJ24">_xlfn.IFS(N24="Pocos",1,N24="Los necesarios (ni muchos ni pocos)",0.5,N24="Muchos",0)</f>
        <v>#N/A</v>
      </c>
      <c r="AK24" s="24" t="e" cm="1">
        <f t="array" ref="AK24">_xlfn.IFS(O24="Barato",1,O24="Justo (ni caro ni barato)",0.5,O24="Caro",0)</f>
        <v>#N/A</v>
      </c>
      <c r="AL24" s="24" t="e" cm="1">
        <f t="array" ref="AL24">_xlfn.IFS(P24="Menos de 30 minutos",1,P24="Entre 31 minutos y 1 hora",0.8,P24="Entre 1 y 2 horas",0.6,P24="Entre 2 y 3 horas",0.4,P24="Más de 3 horas",0.2,P24="Me tomó más de un día",0)</f>
        <v>#N/A</v>
      </c>
      <c r="AM24" s="24" t="e" cm="1">
        <f t="array" ref="AM24">_xlfn.IFS(Q24="Poco",1,Q24="Normal (ni mucho ni poco)",0.5,Q24="Mucho",0)</f>
        <v>#N/A</v>
      </c>
      <c r="AN24" s="24" t="e" cm="1">
        <f t="array" ref="AN24">_xlfn.IFS(R24="Satisfecha (o)",1,R24="Normal",0.5,R24="Insatisfecha (o)",0)</f>
        <v>#N/A</v>
      </c>
      <c r="AO24" s="24" t="e" cm="1">
        <f t="array" ref="AO24">_xlfn.IFS(S24="Todas las personas reciben el mismo trato",1,S24="No estoy segura (o)",0.5,S24="Hay personas que reciben un trato diferente",0)</f>
        <v>#N/A</v>
      </c>
      <c r="AP24" s="8" t="e" cm="1">
        <f t="array" ref="AP24">_xlfn.IFS(T24="Es malo",0,T24="Es regular (ni bueno ni malo)",0.5,T24="Es bueno",1)</f>
        <v>#N/A</v>
      </c>
      <c r="AQ24" s="8" t="e" cm="1">
        <f t="array" ref="AQ24">_xlfn.IFS(U24="Sí",0,U24="No",1,U24="Prefieron no contestar",0.5)</f>
        <v>#N/A</v>
      </c>
    </row>
    <row r="25" spans="1:43" x14ac:dyDescent="0.2">
      <c r="A25" s="17">
        <v>118493218705</v>
      </c>
      <c r="B25" s="8" t="s">
        <v>10</v>
      </c>
      <c r="C25" s="8" t="s">
        <v>177</v>
      </c>
      <c r="D25" s="8" t="s">
        <v>86</v>
      </c>
      <c r="E25" s="8" t="s">
        <v>73</v>
      </c>
      <c r="F25" s="20" t="s">
        <v>174</v>
      </c>
      <c r="G25" s="22" t="s">
        <v>85</v>
      </c>
      <c r="H25" s="24" t="s">
        <v>88</v>
      </c>
      <c r="I25" s="25" t="s">
        <v>90</v>
      </c>
      <c r="J25" s="26" t="s">
        <v>92</v>
      </c>
      <c r="K25" s="24" t="s">
        <v>85</v>
      </c>
      <c r="L25" s="18" t="s">
        <v>94</v>
      </c>
      <c r="M25" s="24" t="s">
        <v>99</v>
      </c>
      <c r="N25" s="24" t="s">
        <v>102</v>
      </c>
      <c r="O25" s="24" t="s">
        <v>107</v>
      </c>
      <c r="P25" s="24" t="s">
        <v>108</v>
      </c>
      <c r="Q25" s="24" t="s">
        <v>115</v>
      </c>
      <c r="R25" s="24" t="s">
        <v>117</v>
      </c>
      <c r="S25" s="24"/>
      <c r="T25" s="8" t="s">
        <v>624</v>
      </c>
      <c r="U25" s="8"/>
      <c r="V25" s="5"/>
      <c r="W25" s="17">
        <v>118493218705</v>
      </c>
      <c r="X25" s="8" t="s">
        <v>10</v>
      </c>
      <c r="Y25" s="8" cm="1">
        <f t="array" ref="Y25">_xlfn.IFS(C25="Fue fácil",1,C25="Más o menos (ni fácil ni difícil)",0.5,C25="Fue difícil",0)</f>
        <v>0.5</v>
      </c>
      <c r="Z25" s="8" cm="1">
        <f t="array" ref="Z25">_xlfn.IFS(D25="Sí",1,D25="No",0)</f>
        <v>0</v>
      </c>
      <c r="AA25" s="8" cm="1">
        <f t="array" ref="AA25">_xlfn.IFS(E25="Sí las conozco",1,E25="No las conozco",0)</f>
        <v>1</v>
      </c>
      <c r="AB25" s="20" cm="1">
        <f t="array" ref="AB25">_xlfn.IFS(F25="Sí tenía pensado hacer el trámite",1,F25="No tenía pensado hacer el trámite",0)</f>
        <v>1</v>
      </c>
      <c r="AC25" s="22" cm="1">
        <f t="array" ref="AC25">_xlfn.IFS(G25="Sí",1,G25="No",0)</f>
        <v>1</v>
      </c>
      <c r="AD25" s="24" cm="1">
        <f t="array" ref="AD25">_xlfn.IFS(H25="Es fácil",1,H25="Más o menos (no es ni fácil ni difícil)",0.5,H25="Es difícil",0)</f>
        <v>0.5</v>
      </c>
      <c r="AE25" s="25" cm="1">
        <f t="array" ref="AE25">_xlfn.IFS(I25="Cuando realicé el trámite para obtener la licencia de conducir en este municipio sí recibí toda la orientación que necesité para poder concluir el trámite",1,I25="Cuando realicé el trámite para obtener la licencia de conducir en este municipio no recibí toda la orientación que necesité para poder concluir el trámite",0)</f>
        <v>1</v>
      </c>
      <c r="AF25" s="27" cm="1">
        <f t="array" ref="AF25">_xlfn.IFS(J25="Sí tienen la capacitación y los conocimientos suficientes para atender a la ciudadanía",1,J25="No tienen la capacitación y los conocimientos suficientes para atender a la ciudadanía",0)</f>
        <v>1</v>
      </c>
      <c r="AG25" s="24" cm="1">
        <f t="array" ref="AG25">_xlfn.IFS(K25="Sí",1,K25="No",0)</f>
        <v>1</v>
      </c>
      <c r="AH25" s="20" cm="1">
        <f t="array" ref="AH25">_xlfn.IFS(L25="Muy probable",1,L25="Nada probable",0,L25="No sé",0.5)</f>
        <v>1</v>
      </c>
      <c r="AI25" s="24" cm="1">
        <f t="array" ref="AI25">_xlfn.IFS(M25="Es más fácil",1,M25="Es igual",0.5,M25="Es más difícil",0)</f>
        <v>1</v>
      </c>
      <c r="AJ25" s="24" cm="1">
        <f t="array" ref="AJ25">_xlfn.IFS(N25="Pocos",1,N25="Los necesarios (ni muchos ni pocos)",0.5,N25="Muchos",0)</f>
        <v>1</v>
      </c>
      <c r="AK25" s="24" cm="1">
        <f t="array" ref="AK25">_xlfn.IFS(O25="Barato",1,O25="Justo (ni caro ni barato)",0.5,O25="Caro",0)</f>
        <v>0</v>
      </c>
      <c r="AL25" s="24" cm="1">
        <f t="array" ref="AL25">_xlfn.IFS(P25="Menos de 30 minutos",1,P25="Entre 31 minutos y 1 hora",0.8,P25="Entre 1 y 2 horas",0.6,P25="Entre 2 y 3 horas",0.4,P25="Más de 3 horas",0.2,P25="Me tomó más de un día",0)</f>
        <v>1</v>
      </c>
      <c r="AM25" s="24" cm="1">
        <f t="array" ref="AM25">_xlfn.IFS(Q25="Poco",1,Q25="Normal (ni mucho ni poco)",0.5,Q25="Mucho",0)</f>
        <v>0.5</v>
      </c>
      <c r="AN25" s="24" cm="1">
        <f t="array" ref="AN25">_xlfn.IFS(R25="Satisfecha (o)",1,R25="Normal",0.5,R25="Insatisfecha (o)",0)</f>
        <v>1</v>
      </c>
      <c r="AO25" s="24"/>
      <c r="AP25" s="8"/>
      <c r="AQ25" s="8"/>
    </row>
    <row r="26" spans="1:43" x14ac:dyDescent="0.2">
      <c r="A26" s="17">
        <v>118492964361</v>
      </c>
      <c r="B26" s="8" t="s">
        <v>10</v>
      </c>
      <c r="C26" s="8" t="s">
        <v>189</v>
      </c>
      <c r="D26" s="8" t="s">
        <v>85</v>
      </c>
      <c r="E26" s="8" t="s">
        <v>73</v>
      </c>
      <c r="F26" s="20" t="s">
        <v>174</v>
      </c>
      <c r="G26" s="22" t="s">
        <v>85</v>
      </c>
      <c r="H26" s="24" t="s">
        <v>87</v>
      </c>
      <c r="I26" s="25" t="s">
        <v>90</v>
      </c>
      <c r="J26" s="26" t="s">
        <v>92</v>
      </c>
      <c r="K26" s="24" t="s">
        <v>85</v>
      </c>
      <c r="L26" s="18" t="s">
        <v>94</v>
      </c>
      <c r="M26" s="24" t="s">
        <v>100</v>
      </c>
      <c r="N26" s="24" t="s">
        <v>103</v>
      </c>
      <c r="O26" s="24" t="s">
        <v>107</v>
      </c>
      <c r="P26" s="24" t="s">
        <v>111</v>
      </c>
      <c r="Q26" s="24" t="s">
        <v>116</v>
      </c>
      <c r="R26" s="24" t="s">
        <v>117</v>
      </c>
      <c r="S26" s="24" t="s">
        <v>192</v>
      </c>
      <c r="T26" s="8" t="s">
        <v>130</v>
      </c>
      <c r="U26" s="8" t="s">
        <v>86</v>
      </c>
      <c r="V26" s="5"/>
      <c r="W26" s="17">
        <v>118492964361</v>
      </c>
      <c r="X26" s="8" t="s">
        <v>10</v>
      </c>
      <c r="Y26" s="8" cm="1">
        <f t="array" ref="Y26">_xlfn.IFS(C26="Fue fácil",1,C26="Más o menos (ni fácil ni difícil)",0.5,C26="Fue difícil",0)</f>
        <v>1</v>
      </c>
      <c r="Z26" s="8" cm="1">
        <f t="array" ref="Z26">_xlfn.IFS(D26="Sí",1,D26="No",0)</f>
        <v>1</v>
      </c>
      <c r="AA26" s="8" cm="1">
        <f t="array" ref="AA26">_xlfn.IFS(E26="Sí las conozco",1,E26="No las conozco",0)</f>
        <v>1</v>
      </c>
      <c r="AB26" s="20" cm="1">
        <f t="array" ref="AB26">_xlfn.IFS(F26="Sí tenía pensado hacer el trámite",1,F26="No tenía pensado hacer el trámite",0)</f>
        <v>1</v>
      </c>
      <c r="AC26" s="22" cm="1">
        <f t="array" ref="AC26">_xlfn.IFS(G26="Sí",1,G26="No",0)</f>
        <v>1</v>
      </c>
      <c r="AD26" s="24" cm="1">
        <f t="array" ref="AD26">_xlfn.IFS(H26="Es fácil",1,H26="Más o menos (no es ni fácil ni difícil)",0.5,H26="Es difícil",0)</f>
        <v>1</v>
      </c>
      <c r="AE26" s="25" cm="1">
        <f t="array" ref="AE26">_xlfn.IFS(I26="Cuando realicé el trámite para obtener la licencia de conducir en este municipio sí recibí toda la orientación que necesité para poder concluir el trámite",1,I26="Cuando realicé el trámite para obtener la licencia de conducir en este municipio no recibí toda la orientación que necesité para poder concluir el trámite",0)</f>
        <v>1</v>
      </c>
      <c r="AF26" s="27" cm="1">
        <f t="array" ref="AF26">_xlfn.IFS(J26="Sí tienen la capacitación y los conocimientos suficientes para atender a la ciudadanía",1,J26="No tienen la capacitación y los conocimientos suficientes para atender a la ciudadanía",0)</f>
        <v>1</v>
      </c>
      <c r="AG26" s="24" cm="1">
        <f t="array" ref="AG26">_xlfn.IFS(K26="Sí",1,K26="No",0)</f>
        <v>1</v>
      </c>
      <c r="AH26" s="20" cm="1">
        <f t="array" ref="AH26">_xlfn.IFS(L26="Muy probable",1,L26="Nada probable",0,L26="No sé",0.5)</f>
        <v>1</v>
      </c>
      <c r="AI26" s="24" cm="1">
        <f t="array" ref="AI26">_xlfn.IFS(M26="Es más fácil",1,M26="Es igual",0.5,M26="Es más difícil",0)</f>
        <v>0.5</v>
      </c>
      <c r="AJ26" s="24" cm="1">
        <f t="array" ref="AJ26">_xlfn.IFS(N26="Pocos",1,N26="Los necesarios (ni muchos ni pocos)",0.5,N26="Muchos",0)</f>
        <v>0.5</v>
      </c>
      <c r="AK26" s="24" cm="1">
        <f t="array" ref="AK26">_xlfn.IFS(O26="Barato",1,O26="Justo (ni caro ni barato)",0.5,O26="Caro",0)</f>
        <v>0</v>
      </c>
      <c r="AL26" s="24" cm="1">
        <f t="array" ref="AL26">_xlfn.IFS(P26="Menos de 30 minutos",1,P26="Entre 31 minutos y 1 hora",0.8,P26="Entre 1 y 2 horas",0.6,P26="Entre 2 y 3 horas",0.4,P26="Más de 3 horas",0.2,P26="Me tomó más de un día",0)</f>
        <v>0.4</v>
      </c>
      <c r="AM26" s="24" cm="1">
        <f t="array" ref="AM26">_xlfn.IFS(Q26="Poco",1,Q26="Normal (ni mucho ni poco)",0.5,Q26="Mucho",0)</f>
        <v>0</v>
      </c>
      <c r="AN26" s="24" cm="1">
        <f t="array" ref="AN26">_xlfn.IFS(R26="Satisfecha (o)",1,R26="Normal",0.5,R26="Insatisfecha (o)",0)</f>
        <v>1</v>
      </c>
      <c r="AO26" s="24" cm="1">
        <f t="array" ref="AO26">_xlfn.IFS(S26="Todas las personas reciben el mismo trato",1,S26="No estoy segura (o)",0.5,S26="Hay personas que reciben un trato diferente",0)</f>
        <v>0</v>
      </c>
      <c r="AP26" s="8" cm="1">
        <f t="array" ref="AP26">_xlfn.IFS(T26="Es malo",0,T26="Es regular (ni bueno ni malo)",0.5,T26="Es bueno",1)</f>
        <v>0</v>
      </c>
      <c r="AQ26" s="8" cm="1">
        <f t="array" ref="AQ26">_xlfn.IFS(U26="Sí",0,U26="No",1,U26="Prefieron no contestar",0.5)</f>
        <v>1</v>
      </c>
    </row>
    <row r="27" spans="1:43" x14ac:dyDescent="0.2">
      <c r="A27" s="17">
        <v>118492911921</v>
      </c>
      <c r="B27" s="8" t="s">
        <v>10</v>
      </c>
      <c r="C27" s="8"/>
      <c r="D27" s="8"/>
      <c r="E27" s="8" t="s">
        <v>624</v>
      </c>
      <c r="F27" s="20"/>
      <c r="G27" s="22" t="s">
        <v>624</v>
      </c>
      <c r="H27" s="24" t="s">
        <v>624</v>
      </c>
      <c r="I27" s="25" t="s">
        <v>624</v>
      </c>
      <c r="J27" s="26" t="s">
        <v>624</v>
      </c>
      <c r="K27" s="24" t="s">
        <v>624</v>
      </c>
      <c r="L27" s="18" t="s">
        <v>624</v>
      </c>
      <c r="M27" s="24" t="s">
        <v>624</v>
      </c>
      <c r="N27" s="24" t="s">
        <v>624</v>
      </c>
      <c r="O27" s="24" t="s">
        <v>624</v>
      </c>
      <c r="P27" s="24" t="s">
        <v>624</v>
      </c>
      <c r="Q27" s="24" t="s">
        <v>624</v>
      </c>
      <c r="R27" s="24" t="s">
        <v>624</v>
      </c>
      <c r="S27" s="24"/>
      <c r="T27" s="8" t="s">
        <v>624</v>
      </c>
      <c r="U27" s="8"/>
      <c r="V27" s="5"/>
      <c r="W27" s="17">
        <v>118492911921</v>
      </c>
      <c r="X27" s="8" t="s">
        <v>10</v>
      </c>
      <c r="Y27" s="8" t="e" cm="1">
        <f t="array" ref="Y27">_xlfn.IFS(C27="Fue fácil",1,C27="Más o menos (ni fácil ni difícil)",0.5,C27="Fue difícil",0)</f>
        <v>#N/A</v>
      </c>
      <c r="Z27" s="8" t="e" cm="1">
        <f t="array" ref="Z27">_xlfn.IFS(D27="Sí",1,D27="No",0)</f>
        <v>#N/A</v>
      </c>
      <c r="AA27" s="8" t="e" cm="1">
        <f t="array" ref="AA27">_xlfn.IFS(E27="Sí las conozco",1,E27="No las conozco",0)</f>
        <v>#N/A</v>
      </c>
      <c r="AB27" s="20" t="e" cm="1">
        <f t="array" ref="AB27">_xlfn.IFS(F27="Sí tenía pensado hacer el trámite",1,F27="No tenía pensado hacer el trámite",0)</f>
        <v>#N/A</v>
      </c>
      <c r="AC27" s="22" t="e" cm="1">
        <f t="array" ref="AC27">_xlfn.IFS(G27="Sí",1,G27="No",0)</f>
        <v>#N/A</v>
      </c>
      <c r="AD27" s="24" t="e" cm="1">
        <f t="array" ref="AD27">_xlfn.IFS(H27="Es fácil",1,H27="Más o menos (no es ni fácil ni difícil)",0.5,H27="Es difícil",0)</f>
        <v>#N/A</v>
      </c>
      <c r="AE27" s="25" t="e" cm="1">
        <f t="array" ref="AE27">_xlfn.IFS(I27="Cuando realicé el trámite para obtener la licencia de conducir en este municipio sí recibí toda la orientación que necesité para poder concluir el trámite",1,I27="Cuando realicé el trámite para obtener la licencia de conducir en este municipio no recibí toda la orientación que necesité para poder concluir el trámite",0)</f>
        <v>#N/A</v>
      </c>
      <c r="AF27" s="27" t="e" cm="1">
        <f t="array" ref="AF27">_xlfn.IFS(J27="Sí tienen la capacitación y los conocimientos suficientes para atender a la ciudadanía",1,J27="No tienen la capacitación y los conocimientos suficientes para atender a la ciudadanía",0)</f>
        <v>#N/A</v>
      </c>
      <c r="AG27" s="24" t="e" cm="1">
        <f t="array" ref="AG27">_xlfn.IFS(K27="Sí",1,K27="No",0)</f>
        <v>#N/A</v>
      </c>
      <c r="AH27" s="20" t="e" cm="1">
        <f t="array" ref="AH27">_xlfn.IFS(L27="Muy probable",1,L27="Nada probable",0,L27="No sé",0.5)</f>
        <v>#N/A</v>
      </c>
      <c r="AI27" s="24" t="e" cm="1">
        <f t="array" ref="AI27">_xlfn.IFS(M27="Es más fácil",1,M27="Es igual",0.5,M27="Es más difícil",0)</f>
        <v>#N/A</v>
      </c>
      <c r="AJ27" s="24" t="e" cm="1">
        <f t="array" ref="AJ27">_xlfn.IFS(N27="Pocos",1,N27="Los necesarios (ni muchos ni pocos)",0.5,N27="Muchos",0)</f>
        <v>#N/A</v>
      </c>
      <c r="AK27" s="24" t="e" cm="1">
        <f t="array" ref="AK27">_xlfn.IFS(O27="Barato",1,O27="Justo (ni caro ni barato)",0.5,O27="Caro",0)</f>
        <v>#N/A</v>
      </c>
      <c r="AL27" s="24" t="e" cm="1">
        <f t="array" ref="AL27">_xlfn.IFS(P27="Menos de 30 minutos",1,P27="Entre 31 minutos y 1 hora",0.8,P27="Entre 1 y 2 horas",0.6,P27="Entre 2 y 3 horas",0.4,P27="Más de 3 horas",0.2,P27="Me tomó más de un día",0)</f>
        <v>#N/A</v>
      </c>
      <c r="AM27" s="24" t="e" cm="1">
        <f t="array" ref="AM27">_xlfn.IFS(Q27="Poco",1,Q27="Normal (ni mucho ni poco)",0.5,Q27="Mucho",0)</f>
        <v>#N/A</v>
      </c>
      <c r="AN27" s="24" t="e" cm="1">
        <f t="array" ref="AN27">_xlfn.IFS(R27="Satisfecha (o)",1,R27="Normal",0.5,R27="Insatisfecha (o)",0)</f>
        <v>#N/A</v>
      </c>
      <c r="AO27" s="24" t="e" cm="1">
        <f t="array" ref="AO27">_xlfn.IFS(S27="Todas las personas reciben el mismo trato",1,S27="No estoy segura (o)",0.5,S27="Hay personas que reciben un trato diferente",0)</f>
        <v>#N/A</v>
      </c>
      <c r="AP27" s="8" t="e" cm="1">
        <f t="array" ref="AP27">_xlfn.IFS(T27="Es malo",0,T27="Es regular (ni bueno ni malo)",0.5,T27="Es bueno",1)</f>
        <v>#N/A</v>
      </c>
      <c r="AQ27" s="8" t="e" cm="1">
        <f t="array" ref="AQ27">_xlfn.IFS(U27="Sí",0,U27="No",1,U27="Prefieron no contestar",0.5)</f>
        <v>#N/A</v>
      </c>
    </row>
    <row r="28" spans="1:43" x14ac:dyDescent="0.2">
      <c r="A28" s="17">
        <v>118492799093</v>
      </c>
      <c r="B28" s="8" t="s">
        <v>10</v>
      </c>
      <c r="C28" s="8" t="s">
        <v>177</v>
      </c>
      <c r="D28" s="8" t="s">
        <v>86</v>
      </c>
      <c r="E28" s="8" t="s">
        <v>73</v>
      </c>
      <c r="F28" s="20" t="s">
        <v>174</v>
      </c>
      <c r="G28" s="22" t="s">
        <v>85</v>
      </c>
      <c r="H28" s="24" t="s">
        <v>88</v>
      </c>
      <c r="I28" s="25" t="s">
        <v>90</v>
      </c>
      <c r="J28" s="26" t="s">
        <v>92</v>
      </c>
      <c r="K28" s="24" t="s">
        <v>85</v>
      </c>
      <c r="L28" s="18" t="s">
        <v>94</v>
      </c>
      <c r="M28" s="24" t="s">
        <v>100</v>
      </c>
      <c r="N28" s="24" t="s">
        <v>103</v>
      </c>
      <c r="O28" s="24" t="s">
        <v>106</v>
      </c>
      <c r="P28" s="24" t="s">
        <v>111</v>
      </c>
      <c r="Q28" s="24" t="s">
        <v>116</v>
      </c>
      <c r="R28" s="24" t="s">
        <v>119</v>
      </c>
      <c r="S28" s="24" t="s">
        <v>187</v>
      </c>
      <c r="T28" s="8" t="s">
        <v>131</v>
      </c>
      <c r="U28" s="8" t="s">
        <v>86</v>
      </c>
      <c r="V28" s="5"/>
      <c r="W28" s="17">
        <v>118492799093</v>
      </c>
      <c r="X28" s="8" t="s">
        <v>10</v>
      </c>
      <c r="Y28" s="8" cm="1">
        <f t="array" ref="Y28">_xlfn.IFS(C28="Fue fácil",1,C28="Más o menos (ni fácil ni difícil)",0.5,C28="Fue difícil",0)</f>
        <v>0.5</v>
      </c>
      <c r="Z28" s="8" cm="1">
        <f t="array" ref="Z28">_xlfn.IFS(D28="Sí",1,D28="No",0)</f>
        <v>0</v>
      </c>
      <c r="AA28" s="8" cm="1">
        <f t="array" ref="AA28">_xlfn.IFS(E28="Sí las conozco",1,E28="No las conozco",0)</f>
        <v>1</v>
      </c>
      <c r="AB28" s="20" cm="1">
        <f t="array" ref="AB28">_xlfn.IFS(F28="Sí tenía pensado hacer el trámite",1,F28="No tenía pensado hacer el trámite",0)</f>
        <v>1</v>
      </c>
      <c r="AC28" s="22" cm="1">
        <f t="array" ref="AC28">_xlfn.IFS(G28="Sí",1,G28="No",0)</f>
        <v>1</v>
      </c>
      <c r="AD28" s="24" cm="1">
        <f t="array" ref="AD28">_xlfn.IFS(H28="Es fácil",1,H28="Más o menos (no es ni fácil ni difícil)",0.5,H28="Es difícil",0)</f>
        <v>0.5</v>
      </c>
      <c r="AE28" s="25" cm="1">
        <f t="array" ref="AE28">_xlfn.IFS(I28="Cuando realicé el trámite para obtener la licencia de conducir en este municipio sí recibí toda la orientación que necesité para poder concluir el trámite",1,I28="Cuando realicé el trámite para obtener la licencia de conducir en este municipio no recibí toda la orientación que necesité para poder concluir el trámite",0)</f>
        <v>1</v>
      </c>
      <c r="AF28" s="27" cm="1">
        <f t="array" ref="AF28">_xlfn.IFS(J28="Sí tienen la capacitación y los conocimientos suficientes para atender a la ciudadanía",1,J28="No tienen la capacitación y los conocimientos suficientes para atender a la ciudadanía",0)</f>
        <v>1</v>
      </c>
      <c r="AG28" s="24" cm="1">
        <f t="array" ref="AG28">_xlfn.IFS(K28="Sí",1,K28="No",0)</f>
        <v>1</v>
      </c>
      <c r="AH28" s="20" cm="1">
        <f t="array" ref="AH28">_xlfn.IFS(L28="Muy probable",1,L28="Nada probable",0,L28="No sé",0.5)</f>
        <v>1</v>
      </c>
      <c r="AI28" s="24" cm="1">
        <f t="array" ref="AI28">_xlfn.IFS(M28="Es más fácil",1,M28="Es igual",0.5,M28="Es más difícil",0)</f>
        <v>0.5</v>
      </c>
      <c r="AJ28" s="24" cm="1">
        <f t="array" ref="AJ28">_xlfn.IFS(N28="Pocos",1,N28="Los necesarios (ni muchos ni pocos)",0.5,N28="Muchos",0)</f>
        <v>0.5</v>
      </c>
      <c r="AK28" s="24" cm="1">
        <f t="array" ref="AK28">_xlfn.IFS(O28="Barato",1,O28="Justo (ni caro ni barato)",0.5,O28="Caro",0)</f>
        <v>0.5</v>
      </c>
      <c r="AL28" s="24" cm="1">
        <f t="array" ref="AL28">_xlfn.IFS(P28="Menos de 30 minutos",1,P28="Entre 31 minutos y 1 hora",0.8,P28="Entre 1 y 2 horas",0.6,P28="Entre 2 y 3 horas",0.4,P28="Más de 3 horas",0.2,P28="Me tomó más de un día",0)</f>
        <v>0.4</v>
      </c>
      <c r="AM28" s="24" cm="1">
        <f t="array" ref="AM28">_xlfn.IFS(Q28="Poco",1,Q28="Normal (ni mucho ni poco)",0.5,Q28="Mucho",0)</f>
        <v>0</v>
      </c>
      <c r="AN28" s="24" cm="1">
        <f t="array" ref="AN28">_xlfn.IFS(R28="Satisfecha (o)",1,R28="Normal",0.5,R28="Insatisfecha (o)",0)</f>
        <v>0</v>
      </c>
      <c r="AO28" s="24" cm="1">
        <f t="array" ref="AO28">_xlfn.IFS(S28="Todas las personas reciben el mismo trato",1,S28="No estoy segura (o)",0.5,S28="Hay personas que reciben un trato diferente",0)</f>
        <v>1</v>
      </c>
      <c r="AP28" s="8" cm="1">
        <f t="array" ref="AP28">_xlfn.IFS(T28="Es malo",0,T28="Es regular (ni bueno ni malo)",0.5,T28="Es bueno",1)</f>
        <v>0.5</v>
      </c>
      <c r="AQ28" s="8" cm="1">
        <f t="array" ref="AQ28">_xlfn.IFS(U28="Sí",0,U28="No",1,U28="Prefieron no contestar",0.5)</f>
        <v>1</v>
      </c>
    </row>
    <row r="29" spans="1:43" x14ac:dyDescent="0.2">
      <c r="A29" s="17">
        <v>118492258769</v>
      </c>
      <c r="B29" s="8" t="s">
        <v>10</v>
      </c>
      <c r="C29" s="8" t="s">
        <v>173</v>
      </c>
      <c r="D29" s="8" t="s">
        <v>86</v>
      </c>
      <c r="E29" s="8" t="s">
        <v>73</v>
      </c>
      <c r="F29" s="20" t="s">
        <v>174</v>
      </c>
      <c r="G29" s="22" t="s">
        <v>85</v>
      </c>
      <c r="H29" s="24" t="s">
        <v>89</v>
      </c>
      <c r="I29" s="25" t="s">
        <v>91</v>
      </c>
      <c r="J29" s="26" t="s">
        <v>93</v>
      </c>
      <c r="K29" s="24" t="s">
        <v>85</v>
      </c>
      <c r="L29" s="18" t="s">
        <v>95</v>
      </c>
      <c r="M29" s="24" t="s">
        <v>101</v>
      </c>
      <c r="N29" s="24" t="s">
        <v>103</v>
      </c>
      <c r="O29" s="24" t="s">
        <v>107</v>
      </c>
      <c r="P29" s="24" t="s">
        <v>113</v>
      </c>
      <c r="Q29" s="24" t="s">
        <v>116</v>
      </c>
      <c r="R29" s="24" t="s">
        <v>119</v>
      </c>
      <c r="S29" s="24" t="s">
        <v>192</v>
      </c>
      <c r="T29" s="8" t="s">
        <v>130</v>
      </c>
      <c r="U29" s="8" t="s">
        <v>85</v>
      </c>
      <c r="V29" s="5"/>
      <c r="W29" s="17">
        <v>118492258769</v>
      </c>
      <c r="X29" s="8" t="s">
        <v>10</v>
      </c>
      <c r="Y29" s="8" cm="1">
        <f t="array" ref="Y29">_xlfn.IFS(C29="Fue fácil",1,C29="Más o menos (ni fácil ni difícil)",0.5,C29="Fue difícil",0)</f>
        <v>0</v>
      </c>
      <c r="Z29" s="8" cm="1">
        <f t="array" ref="Z29">_xlfn.IFS(D29="Sí",1,D29="No",0)</f>
        <v>0</v>
      </c>
      <c r="AA29" s="8" cm="1">
        <f t="array" ref="AA29">_xlfn.IFS(E29="Sí las conozco",1,E29="No las conozco",0)</f>
        <v>1</v>
      </c>
      <c r="AB29" s="20" cm="1">
        <f t="array" ref="AB29">_xlfn.IFS(F29="Sí tenía pensado hacer el trámite",1,F29="No tenía pensado hacer el trámite",0)</f>
        <v>1</v>
      </c>
      <c r="AC29" s="22" cm="1">
        <f t="array" ref="AC29">_xlfn.IFS(G29="Sí",1,G29="No",0)</f>
        <v>1</v>
      </c>
      <c r="AD29" s="24" cm="1">
        <f t="array" ref="AD29">_xlfn.IFS(H29="Es fácil",1,H29="Más o menos (no es ni fácil ni difícil)",0.5,H29="Es difícil",0)</f>
        <v>0</v>
      </c>
      <c r="AE29" s="25" cm="1">
        <f t="array" ref="AE29">_xlfn.IFS(I29="Cuando realicé el trámite para obtener la licencia de conducir en este municipio sí recibí toda la orientación que necesité para poder concluir el trámite",1,I29="Cuando realicé el trámite para obtener la licencia de conducir en este municipio no recibí toda la orientación que necesité para poder concluir el trámite",0)</f>
        <v>0</v>
      </c>
      <c r="AF29" s="27"/>
      <c r="AG29" s="24" cm="1">
        <f t="array" ref="AG29">_xlfn.IFS(K29="Sí",1,K29="No",0)</f>
        <v>1</v>
      </c>
      <c r="AH29" s="20" cm="1">
        <f t="array" ref="AH29">_xlfn.IFS(L29="Muy probable",1,L29="Nada probable",0,L29="No sé",0.5)</f>
        <v>0.5</v>
      </c>
      <c r="AI29" s="24" cm="1">
        <f t="array" ref="AI29">_xlfn.IFS(M29="Es más fácil",1,M29="Es igual",0.5,M29="Es más difícil",0)</f>
        <v>0</v>
      </c>
      <c r="AJ29" s="24" cm="1">
        <f t="array" ref="AJ29">_xlfn.IFS(N29="Pocos",1,N29="Los necesarios (ni muchos ni pocos)",0.5,N29="Muchos",0)</f>
        <v>0.5</v>
      </c>
      <c r="AK29" s="24" cm="1">
        <f t="array" ref="AK29">_xlfn.IFS(O29="Barato",1,O29="Justo (ni caro ni barato)",0.5,O29="Caro",0)</f>
        <v>0</v>
      </c>
      <c r="AL29" s="24" cm="1">
        <f t="array" ref="AL29">_xlfn.IFS(P29="Menos de 30 minutos",1,P29="Entre 31 minutos y 1 hora",0.8,P29="Entre 1 y 2 horas",0.6,P29="Entre 2 y 3 horas",0.4,P29="Más de 3 horas",0.2,P29="Me tomó más de un día",0)</f>
        <v>0</v>
      </c>
      <c r="AM29" s="24" cm="1">
        <f t="array" ref="AM29">_xlfn.IFS(Q29="Poco",1,Q29="Normal (ni mucho ni poco)",0.5,Q29="Mucho",0)</f>
        <v>0</v>
      </c>
      <c r="AN29" s="24" cm="1">
        <f t="array" ref="AN29">_xlfn.IFS(R29="Satisfecha (o)",1,R29="Normal",0.5,R29="Insatisfecha (o)",0)</f>
        <v>0</v>
      </c>
      <c r="AO29" s="24" cm="1">
        <f t="array" ref="AO29">_xlfn.IFS(S29="Todas las personas reciben el mismo trato",1,S29="No estoy segura (o)",0.5,S29="Hay personas que reciben un trato diferente",0)</f>
        <v>0</v>
      </c>
      <c r="AP29" s="8" cm="1">
        <f t="array" ref="AP29">_xlfn.IFS(T29="Es malo",0,T29="Es regular (ni bueno ni malo)",0.5,T29="Es bueno",1)</f>
        <v>0</v>
      </c>
      <c r="AQ29" s="8" cm="1">
        <f t="array" ref="AQ29">_xlfn.IFS(U29="Sí",0,U29="No",1,U29="Prefieron no contestar",0.5)</f>
        <v>0</v>
      </c>
    </row>
    <row r="30" spans="1:43" x14ac:dyDescent="0.2">
      <c r="A30" s="17">
        <v>118492246820</v>
      </c>
      <c r="B30" s="8" t="s">
        <v>10</v>
      </c>
      <c r="C30" s="8" t="s">
        <v>173</v>
      </c>
      <c r="D30" s="8" t="s">
        <v>86</v>
      </c>
      <c r="E30" s="8" t="s">
        <v>73</v>
      </c>
      <c r="F30" s="20" t="s">
        <v>174</v>
      </c>
      <c r="G30" s="22" t="s">
        <v>86</v>
      </c>
      <c r="H30" s="24" t="s">
        <v>89</v>
      </c>
      <c r="I30" s="25" t="s">
        <v>91</v>
      </c>
      <c r="J30" s="26" t="s">
        <v>93</v>
      </c>
      <c r="K30" s="24" t="s">
        <v>85</v>
      </c>
      <c r="L30" s="18" t="s">
        <v>96</v>
      </c>
      <c r="M30" s="24" t="s">
        <v>100</v>
      </c>
      <c r="N30" s="24" t="s">
        <v>103</v>
      </c>
      <c r="O30" s="24" t="s">
        <v>107</v>
      </c>
      <c r="P30" s="24" t="s">
        <v>113</v>
      </c>
      <c r="Q30" s="24" t="s">
        <v>116</v>
      </c>
      <c r="R30" s="24" t="s">
        <v>119</v>
      </c>
      <c r="S30" s="24" t="s">
        <v>192</v>
      </c>
      <c r="T30" s="8" t="s">
        <v>130</v>
      </c>
      <c r="U30" s="8" t="s">
        <v>85</v>
      </c>
      <c r="V30" s="5"/>
      <c r="W30" s="17">
        <v>118492246820</v>
      </c>
      <c r="X30" s="8" t="s">
        <v>10</v>
      </c>
      <c r="Y30" s="8" cm="1">
        <f t="array" ref="Y30">_xlfn.IFS(C30="Fue fácil",1,C30="Más o menos (ni fácil ni difícil)",0.5,C30="Fue difícil",0)</f>
        <v>0</v>
      </c>
      <c r="Z30" s="8" cm="1">
        <f t="array" ref="Z30">_xlfn.IFS(D30="Sí",1,D30="No",0)</f>
        <v>0</v>
      </c>
      <c r="AA30" s="8" cm="1">
        <f t="array" ref="AA30">_xlfn.IFS(E30="Sí las conozco",1,E30="No las conozco",0)</f>
        <v>1</v>
      </c>
      <c r="AB30" s="20" cm="1">
        <f t="array" ref="AB30">_xlfn.IFS(F30="Sí tenía pensado hacer el trámite",1,F30="No tenía pensado hacer el trámite",0)</f>
        <v>1</v>
      </c>
      <c r="AC30" s="22" cm="1">
        <f t="array" ref="AC30">_xlfn.IFS(G30="Sí",1,G30="No",0)</f>
        <v>0</v>
      </c>
      <c r="AD30" s="24" cm="1">
        <f t="array" ref="AD30">_xlfn.IFS(H30="Es fácil",1,H30="Más o menos (no es ni fácil ni difícil)",0.5,H30="Es difícil",0)</f>
        <v>0</v>
      </c>
      <c r="AE30" s="25" cm="1">
        <f t="array" ref="AE30">_xlfn.IFS(I30="Cuando realicé el trámite para obtener la licencia de conducir en este municipio sí recibí toda la orientación que necesité para poder concluir el trámite",1,I30="Cuando realicé el trámite para obtener la licencia de conducir en este municipio no recibí toda la orientación que necesité para poder concluir el trámite",0)</f>
        <v>0</v>
      </c>
      <c r="AF30" s="27"/>
      <c r="AG30" s="24" cm="1">
        <f t="array" ref="AG30">_xlfn.IFS(K30="Sí",1,K30="No",0)</f>
        <v>1</v>
      </c>
      <c r="AH30" s="20" cm="1">
        <f t="array" ref="AH30">_xlfn.IFS(L30="Muy probable",1,L30="Nada probable",0,L30="No sé",0.5)</f>
        <v>0</v>
      </c>
      <c r="AI30" s="24" cm="1">
        <f t="array" ref="AI30">_xlfn.IFS(M30="Es más fácil",1,M30="Es igual",0.5,M30="Es más difícil",0)</f>
        <v>0.5</v>
      </c>
      <c r="AJ30" s="24" cm="1">
        <f t="array" ref="AJ30">_xlfn.IFS(N30="Pocos",1,N30="Los necesarios (ni muchos ni pocos)",0.5,N30="Muchos",0)</f>
        <v>0.5</v>
      </c>
      <c r="AK30" s="24" cm="1">
        <f t="array" ref="AK30">_xlfn.IFS(O30="Barato",1,O30="Justo (ni caro ni barato)",0.5,O30="Caro",0)</f>
        <v>0</v>
      </c>
      <c r="AL30" s="24" cm="1">
        <f t="array" ref="AL30">_xlfn.IFS(P30="Menos de 30 minutos",1,P30="Entre 31 minutos y 1 hora",0.8,P30="Entre 1 y 2 horas",0.6,P30="Entre 2 y 3 horas",0.4,P30="Más de 3 horas",0.2,P30="Me tomó más de un día",0)</f>
        <v>0</v>
      </c>
      <c r="AM30" s="24" cm="1">
        <f t="array" ref="AM30">_xlfn.IFS(Q30="Poco",1,Q30="Normal (ni mucho ni poco)",0.5,Q30="Mucho",0)</f>
        <v>0</v>
      </c>
      <c r="AN30" s="24" cm="1">
        <f t="array" ref="AN30">_xlfn.IFS(R30="Satisfecha (o)",1,R30="Normal",0.5,R30="Insatisfecha (o)",0)</f>
        <v>0</v>
      </c>
      <c r="AO30" s="24" cm="1">
        <f t="array" ref="AO30">_xlfn.IFS(S30="Todas las personas reciben el mismo trato",1,S30="No estoy segura (o)",0.5,S30="Hay personas que reciben un trato diferente",0)</f>
        <v>0</v>
      </c>
      <c r="AP30" s="8" cm="1">
        <f t="array" ref="AP30">_xlfn.IFS(T30="Es malo",0,T30="Es regular (ni bueno ni malo)",0.5,T30="Es bueno",1)</f>
        <v>0</v>
      </c>
      <c r="AQ30" s="8" cm="1">
        <f t="array" ref="AQ30">_xlfn.IFS(U30="Sí",0,U30="No",1,U30="Prefieron no contestar",0.5)</f>
        <v>0</v>
      </c>
    </row>
    <row r="31" spans="1:43" x14ac:dyDescent="0.2">
      <c r="A31" s="17">
        <v>118492204836</v>
      </c>
      <c r="B31" s="8" t="s">
        <v>10</v>
      </c>
      <c r="C31" s="8" t="s">
        <v>189</v>
      </c>
      <c r="D31" s="8" t="s">
        <v>85</v>
      </c>
      <c r="E31" s="8" t="s">
        <v>73</v>
      </c>
      <c r="F31" s="20" t="s">
        <v>174</v>
      </c>
      <c r="G31" s="22" t="s">
        <v>85</v>
      </c>
      <c r="H31" s="24" t="s">
        <v>87</v>
      </c>
      <c r="I31" s="25" t="s">
        <v>90</v>
      </c>
      <c r="J31" s="26" t="s">
        <v>92</v>
      </c>
      <c r="K31" s="24" t="s">
        <v>85</v>
      </c>
      <c r="L31" s="18" t="s">
        <v>94</v>
      </c>
      <c r="M31" s="24" t="s">
        <v>99</v>
      </c>
      <c r="N31" s="24" t="s">
        <v>103</v>
      </c>
      <c r="O31" s="24" t="s">
        <v>106</v>
      </c>
      <c r="P31" s="24" t="s">
        <v>109</v>
      </c>
      <c r="Q31" s="24" t="s">
        <v>115</v>
      </c>
      <c r="R31" s="24" t="s">
        <v>117</v>
      </c>
      <c r="S31" s="24" t="s">
        <v>187</v>
      </c>
      <c r="T31" s="8" t="s">
        <v>131</v>
      </c>
      <c r="U31" s="8" t="s">
        <v>86</v>
      </c>
      <c r="V31" s="5"/>
      <c r="W31" s="17">
        <v>118492204836</v>
      </c>
      <c r="X31" s="8" t="s">
        <v>10</v>
      </c>
      <c r="Y31" s="8" cm="1">
        <f t="array" ref="Y31">_xlfn.IFS(C31="Fue fácil",1,C31="Más o menos (ni fácil ni difícil)",0.5,C31="Fue difícil",0)</f>
        <v>1</v>
      </c>
      <c r="Z31" s="8" cm="1">
        <f t="array" ref="Z31">_xlfn.IFS(D31="Sí",1,D31="No",0)</f>
        <v>1</v>
      </c>
      <c r="AA31" s="8" cm="1">
        <f t="array" ref="AA31">_xlfn.IFS(E31="Sí las conozco",1,E31="No las conozco",0)</f>
        <v>1</v>
      </c>
      <c r="AB31" s="20" cm="1">
        <f t="array" ref="AB31">_xlfn.IFS(F31="Sí tenía pensado hacer el trámite",1,F31="No tenía pensado hacer el trámite",0)</f>
        <v>1</v>
      </c>
      <c r="AC31" s="22" cm="1">
        <f t="array" ref="AC31">_xlfn.IFS(G31="Sí",1,G31="No",0)</f>
        <v>1</v>
      </c>
      <c r="AD31" s="24" cm="1">
        <f t="array" ref="AD31">_xlfn.IFS(H31="Es fácil",1,H31="Más o menos (no es ni fácil ni difícil)",0.5,H31="Es difícil",0)</f>
        <v>1</v>
      </c>
      <c r="AE31" s="25" cm="1">
        <f t="array" ref="AE31">_xlfn.IFS(I31="Cuando realicé el trámite para obtener la licencia de conducir en este municipio sí recibí toda la orientación que necesité para poder concluir el trámite",1,I31="Cuando realicé el trámite para obtener la licencia de conducir en este municipio no recibí toda la orientación que necesité para poder concluir el trámite",0)</f>
        <v>1</v>
      </c>
      <c r="AF31" s="27" cm="1">
        <f t="array" ref="AF31">_xlfn.IFS(J31="Sí tienen la capacitación y los conocimientos suficientes para atender a la ciudadanía",1,J31="No tienen la capacitación y los conocimientos suficientes para atender a la ciudadanía",0)</f>
        <v>1</v>
      </c>
      <c r="AG31" s="24" cm="1">
        <f t="array" ref="AG31">_xlfn.IFS(K31="Sí",1,K31="No",0)</f>
        <v>1</v>
      </c>
      <c r="AH31" s="20" cm="1">
        <f t="array" ref="AH31">_xlfn.IFS(L31="Muy probable",1,L31="Nada probable",0,L31="No sé",0.5)</f>
        <v>1</v>
      </c>
      <c r="AI31" s="24" cm="1">
        <f t="array" ref="AI31">_xlfn.IFS(M31="Es más fácil",1,M31="Es igual",0.5,M31="Es más difícil",0)</f>
        <v>1</v>
      </c>
      <c r="AJ31" s="24" cm="1">
        <f t="array" ref="AJ31">_xlfn.IFS(N31="Pocos",1,N31="Los necesarios (ni muchos ni pocos)",0.5,N31="Muchos",0)</f>
        <v>0.5</v>
      </c>
      <c r="AK31" s="24" cm="1">
        <f t="array" ref="AK31">_xlfn.IFS(O31="Barato",1,O31="Justo (ni caro ni barato)",0.5,O31="Caro",0)</f>
        <v>0.5</v>
      </c>
      <c r="AL31" s="24" cm="1">
        <f t="array" ref="AL31">_xlfn.IFS(P31="Menos de 30 minutos",1,P31="Entre 31 minutos y 1 hora",0.8,P31="Entre 1 y 2 horas",0.6,P31="Entre 2 y 3 horas",0.4,P31="Más de 3 horas",0.2,P31="Me tomó más de un día",0)</f>
        <v>0.8</v>
      </c>
      <c r="AM31" s="24" cm="1">
        <f t="array" ref="AM31">_xlfn.IFS(Q31="Poco",1,Q31="Normal (ni mucho ni poco)",0.5,Q31="Mucho",0)</f>
        <v>0.5</v>
      </c>
      <c r="AN31" s="24" cm="1">
        <f t="array" ref="AN31">_xlfn.IFS(R31="Satisfecha (o)",1,R31="Normal",0.5,R31="Insatisfecha (o)",0)</f>
        <v>1</v>
      </c>
      <c r="AO31" s="24" cm="1">
        <f t="array" ref="AO31">_xlfn.IFS(S31="Todas las personas reciben el mismo trato",1,S31="No estoy segura (o)",0.5,S31="Hay personas que reciben un trato diferente",0)</f>
        <v>1</v>
      </c>
      <c r="AP31" s="8" cm="1">
        <f t="array" ref="AP31">_xlfn.IFS(T31="Es malo",0,T31="Es regular (ni bueno ni malo)",0.5,T31="Es bueno",1)</f>
        <v>0.5</v>
      </c>
      <c r="AQ31" s="8" cm="1">
        <f t="array" ref="AQ31">_xlfn.IFS(U31="Sí",0,U31="No",1,U31="Prefieron no contestar",0.5)</f>
        <v>1</v>
      </c>
    </row>
    <row r="32" spans="1:43" x14ac:dyDescent="0.2">
      <c r="A32" s="17">
        <v>118492083809</v>
      </c>
      <c r="B32" s="8" t="s">
        <v>10</v>
      </c>
      <c r="C32" s="8" t="s">
        <v>177</v>
      </c>
      <c r="D32" s="8" t="s">
        <v>86</v>
      </c>
      <c r="E32" s="8" t="s">
        <v>74</v>
      </c>
      <c r="F32" s="20" t="s">
        <v>254</v>
      </c>
      <c r="G32" s="22" t="s">
        <v>624</v>
      </c>
      <c r="H32" s="24" t="s">
        <v>624</v>
      </c>
      <c r="I32" s="25" t="s">
        <v>624</v>
      </c>
      <c r="J32" s="26" t="s">
        <v>624</v>
      </c>
      <c r="K32" s="24" t="s">
        <v>624</v>
      </c>
      <c r="L32" s="18" t="s">
        <v>624</v>
      </c>
      <c r="M32" s="24" t="s">
        <v>624</v>
      </c>
      <c r="N32" s="24" t="s">
        <v>624</v>
      </c>
      <c r="O32" s="24" t="s">
        <v>624</v>
      </c>
      <c r="P32" s="24" t="s">
        <v>624</v>
      </c>
      <c r="Q32" s="24" t="s">
        <v>624</v>
      </c>
      <c r="R32" s="24" t="s">
        <v>624</v>
      </c>
      <c r="S32" s="24"/>
      <c r="T32" s="8" t="s">
        <v>624</v>
      </c>
      <c r="U32" s="8"/>
      <c r="V32" s="5"/>
      <c r="W32" s="17">
        <v>118492083809</v>
      </c>
      <c r="X32" s="8" t="s">
        <v>10</v>
      </c>
      <c r="Y32" s="8" cm="1">
        <f t="array" ref="Y32">_xlfn.IFS(C32="Fue fácil",1,C32="Más o menos (ni fácil ni difícil)",0.5,C32="Fue difícil",0)</f>
        <v>0.5</v>
      </c>
      <c r="Z32" s="8" cm="1">
        <f t="array" ref="Z32">_xlfn.IFS(D32="Sí",1,D32="No",0)</f>
        <v>0</v>
      </c>
      <c r="AA32" s="8" cm="1">
        <f t="array" ref="AA32">_xlfn.IFS(E32="Sí las conozco",1,E32="No las conozco",0)</f>
        <v>0</v>
      </c>
      <c r="AB32" s="20" cm="1">
        <f t="array" ref="AB32">_xlfn.IFS(F32="Sí tenía pensado hacer el trámite",1,F32="No tenía pensado hacer el trámite",0)</f>
        <v>0</v>
      </c>
      <c r="AC32" s="22" t="e" cm="1">
        <f t="array" ref="AC32">_xlfn.IFS(G32="Sí",1,G32="No",0)</f>
        <v>#N/A</v>
      </c>
      <c r="AD32" s="24" t="e" cm="1">
        <f t="array" ref="AD32">_xlfn.IFS(H32="Es fácil",1,H32="Más o menos (no es ni fácil ni difícil)",0.5,H32="Es difícil",0)</f>
        <v>#N/A</v>
      </c>
      <c r="AE32" s="25" t="e" cm="1">
        <f t="array" ref="AE32">_xlfn.IFS(I32="Cuando realicé el trámite para obtener la licencia de conducir en este municipio sí recibí toda la orientación que necesité para poder concluir el trámite",1,I32="Cuando realicé el trámite para obtener la licencia de conducir en este municipio no recibí toda la orientación que necesité para poder concluir el trámite",0)</f>
        <v>#N/A</v>
      </c>
      <c r="AF32" s="27" t="e" cm="1">
        <f t="array" ref="AF32">_xlfn.IFS(J32="Sí tienen la capacitación y los conocimientos suficientes para atender a la ciudadanía",1,J32="No tienen la capacitación y los conocimientos suficientes para atender a la ciudadanía",0)</f>
        <v>#N/A</v>
      </c>
      <c r="AG32" s="24" t="e" cm="1">
        <f t="array" ref="AG32">_xlfn.IFS(K32="Sí",1,K32="No",0)</f>
        <v>#N/A</v>
      </c>
      <c r="AH32" s="20" t="e" cm="1">
        <f t="array" ref="AH32">_xlfn.IFS(L32="Muy probable",1,L32="Nada probable",0,L32="No sé",0.5)</f>
        <v>#N/A</v>
      </c>
      <c r="AI32" s="24" t="e" cm="1">
        <f t="array" ref="AI32">_xlfn.IFS(M32="Es más fácil",1,M32="Es igual",0.5,M32="Es más difícil",0)</f>
        <v>#N/A</v>
      </c>
      <c r="AJ32" s="24" t="e" cm="1">
        <f t="array" ref="AJ32">_xlfn.IFS(N32="Pocos",1,N32="Los necesarios (ni muchos ni pocos)",0.5,N32="Muchos",0)</f>
        <v>#N/A</v>
      </c>
      <c r="AK32" s="24" t="e" cm="1">
        <f t="array" ref="AK32">_xlfn.IFS(O32="Barato",1,O32="Justo (ni caro ni barato)",0.5,O32="Caro",0)</f>
        <v>#N/A</v>
      </c>
      <c r="AL32" s="24" t="e" cm="1">
        <f t="array" ref="AL32">_xlfn.IFS(P32="Menos de 30 minutos",1,P32="Entre 31 minutos y 1 hora",0.8,P32="Entre 1 y 2 horas",0.6,P32="Entre 2 y 3 horas",0.4,P32="Más de 3 horas",0.2,P32="Me tomó más de un día",0)</f>
        <v>#N/A</v>
      </c>
      <c r="AM32" s="24" t="e" cm="1">
        <f t="array" ref="AM32">_xlfn.IFS(Q32="Poco",1,Q32="Normal (ni mucho ni poco)",0.5,Q32="Mucho",0)</f>
        <v>#N/A</v>
      </c>
      <c r="AN32" s="24" t="e" cm="1">
        <f t="array" ref="AN32">_xlfn.IFS(R32="Satisfecha (o)",1,R32="Normal",0.5,R32="Insatisfecha (o)",0)</f>
        <v>#N/A</v>
      </c>
      <c r="AO32" s="24" t="e" cm="1">
        <f t="array" ref="AO32">_xlfn.IFS(S32="Todas las personas reciben el mismo trato",1,S32="No estoy segura (o)",0.5,S32="Hay personas que reciben un trato diferente",0)</f>
        <v>#N/A</v>
      </c>
      <c r="AP32" s="8" t="e" cm="1">
        <f t="array" ref="AP32">_xlfn.IFS(T32="Es malo",0,T32="Es regular (ni bueno ni malo)",0.5,T32="Es bueno",1)</f>
        <v>#N/A</v>
      </c>
      <c r="AQ32" s="8" t="e" cm="1">
        <f t="array" ref="AQ32">_xlfn.IFS(U32="Sí",0,U32="No",1,U32="Prefieron no contestar",0.5)</f>
        <v>#N/A</v>
      </c>
    </row>
    <row r="33" spans="1:43" x14ac:dyDescent="0.2">
      <c r="A33" s="17">
        <v>118491589286</v>
      </c>
      <c r="B33" s="8" t="s">
        <v>10</v>
      </c>
      <c r="C33" s="8" t="s">
        <v>189</v>
      </c>
      <c r="D33" s="8" t="s">
        <v>86</v>
      </c>
      <c r="E33" s="8" t="s">
        <v>73</v>
      </c>
      <c r="F33" s="20" t="s">
        <v>174</v>
      </c>
      <c r="G33" s="22" t="s">
        <v>85</v>
      </c>
      <c r="H33" s="24" t="s">
        <v>87</v>
      </c>
      <c r="I33" s="25" t="s">
        <v>90</v>
      </c>
      <c r="J33" s="26" t="s">
        <v>92</v>
      </c>
      <c r="K33" s="24" t="s">
        <v>85</v>
      </c>
      <c r="L33" s="18" t="s">
        <v>94</v>
      </c>
      <c r="M33" s="24" t="s">
        <v>99</v>
      </c>
      <c r="N33" s="24" t="s">
        <v>103</v>
      </c>
      <c r="O33" s="24" t="s">
        <v>107</v>
      </c>
      <c r="P33" s="24" t="s">
        <v>109</v>
      </c>
      <c r="Q33" s="24" t="s">
        <v>115</v>
      </c>
      <c r="R33" s="24" t="s">
        <v>117</v>
      </c>
      <c r="S33" s="24" t="s">
        <v>178</v>
      </c>
      <c r="T33" s="8" t="s">
        <v>131</v>
      </c>
      <c r="U33" s="8" t="s">
        <v>86</v>
      </c>
      <c r="V33" s="5"/>
      <c r="W33" s="17">
        <v>118491589286</v>
      </c>
      <c r="X33" s="8" t="s">
        <v>10</v>
      </c>
      <c r="Y33" s="8" cm="1">
        <f t="array" ref="Y33">_xlfn.IFS(C33="Fue fácil",1,C33="Más o menos (ni fácil ni difícil)",0.5,C33="Fue difícil",0)</f>
        <v>1</v>
      </c>
      <c r="Z33" s="8" cm="1">
        <f t="array" ref="Z33">_xlfn.IFS(D33="Sí",1,D33="No",0)</f>
        <v>0</v>
      </c>
      <c r="AA33" s="8" cm="1">
        <f t="array" ref="AA33">_xlfn.IFS(E33="Sí las conozco",1,E33="No las conozco",0)</f>
        <v>1</v>
      </c>
      <c r="AB33" s="20" cm="1">
        <f t="array" ref="AB33">_xlfn.IFS(F33="Sí tenía pensado hacer el trámite",1,F33="No tenía pensado hacer el trámite",0)</f>
        <v>1</v>
      </c>
      <c r="AC33" s="22" cm="1">
        <f t="array" ref="AC33">_xlfn.IFS(G33="Sí",1,G33="No",0)</f>
        <v>1</v>
      </c>
      <c r="AD33" s="24" cm="1">
        <f t="array" ref="AD33">_xlfn.IFS(H33="Es fácil",1,H33="Más o menos (no es ni fácil ni difícil)",0.5,H33="Es difícil",0)</f>
        <v>1</v>
      </c>
      <c r="AE33" s="25" cm="1">
        <f t="array" ref="AE33">_xlfn.IFS(I33="Cuando realicé el trámite para obtener la licencia de conducir en este municipio sí recibí toda la orientación que necesité para poder concluir el trámite",1,I33="Cuando realicé el trámite para obtener la licencia de conducir en este municipio no recibí toda la orientación que necesité para poder concluir el trámite",0)</f>
        <v>1</v>
      </c>
      <c r="AF33" s="27" cm="1">
        <f t="array" ref="AF33">_xlfn.IFS(J33="Sí tienen la capacitación y los conocimientos suficientes para atender a la ciudadanía",1,J33="No tienen la capacitación y los conocimientos suficientes para atender a la ciudadanía",0)</f>
        <v>1</v>
      </c>
      <c r="AG33" s="24" cm="1">
        <f t="array" ref="AG33">_xlfn.IFS(K33="Sí",1,K33="No",0)</f>
        <v>1</v>
      </c>
      <c r="AH33" s="20" cm="1">
        <f t="array" ref="AH33">_xlfn.IFS(L33="Muy probable",1,L33="Nada probable",0,L33="No sé",0.5)</f>
        <v>1</v>
      </c>
      <c r="AI33" s="24" cm="1">
        <f t="array" ref="AI33">_xlfn.IFS(M33="Es más fácil",1,M33="Es igual",0.5,M33="Es más difícil",0)</f>
        <v>1</v>
      </c>
      <c r="AJ33" s="24" cm="1">
        <f t="array" ref="AJ33">_xlfn.IFS(N33="Pocos",1,N33="Los necesarios (ni muchos ni pocos)",0.5,N33="Muchos",0)</f>
        <v>0.5</v>
      </c>
      <c r="AK33" s="24" cm="1">
        <f t="array" ref="AK33">_xlfn.IFS(O33="Barato",1,O33="Justo (ni caro ni barato)",0.5,O33="Caro",0)</f>
        <v>0</v>
      </c>
      <c r="AL33" s="24" cm="1">
        <f t="array" ref="AL33">_xlfn.IFS(P33="Menos de 30 minutos",1,P33="Entre 31 minutos y 1 hora",0.8,P33="Entre 1 y 2 horas",0.6,P33="Entre 2 y 3 horas",0.4,P33="Más de 3 horas",0.2,P33="Me tomó más de un día",0)</f>
        <v>0.8</v>
      </c>
      <c r="AM33" s="24" cm="1">
        <f t="array" ref="AM33">_xlfn.IFS(Q33="Poco",1,Q33="Normal (ni mucho ni poco)",0.5,Q33="Mucho",0)</f>
        <v>0.5</v>
      </c>
      <c r="AN33" s="24" cm="1">
        <f t="array" ref="AN33">_xlfn.IFS(R33="Satisfecha (o)",1,R33="Normal",0.5,R33="Insatisfecha (o)",0)</f>
        <v>1</v>
      </c>
      <c r="AO33" s="24" cm="1">
        <f t="array" ref="AO33">_xlfn.IFS(S33="Todas las personas reciben el mismo trato",1,S33="No estoy segura (o)",0.5,S33="Hay personas que reciben un trato diferente",0)</f>
        <v>0.5</v>
      </c>
      <c r="AP33" s="8" cm="1">
        <f t="array" ref="AP33">_xlfn.IFS(T33="Es malo",0,T33="Es regular (ni bueno ni malo)",0.5,T33="Es bueno",1)</f>
        <v>0.5</v>
      </c>
      <c r="AQ33" s="8" cm="1">
        <f t="array" ref="AQ33">_xlfn.IFS(U33="Sí",0,U33="No",1,U33="Prefieron no contestar",0.5)</f>
        <v>1</v>
      </c>
    </row>
    <row r="34" spans="1:43" x14ac:dyDescent="0.2">
      <c r="A34" s="17">
        <v>118491554717</v>
      </c>
      <c r="B34" s="8" t="s">
        <v>10</v>
      </c>
      <c r="C34" s="8" t="s">
        <v>189</v>
      </c>
      <c r="D34" s="8" t="s">
        <v>86</v>
      </c>
      <c r="E34" s="8" t="s">
        <v>73</v>
      </c>
      <c r="F34" s="20" t="s">
        <v>174</v>
      </c>
      <c r="G34" s="22" t="s">
        <v>85</v>
      </c>
      <c r="H34" s="24" t="s">
        <v>87</v>
      </c>
      <c r="I34" s="25" t="s">
        <v>90</v>
      </c>
      <c r="J34" s="26" t="s">
        <v>92</v>
      </c>
      <c r="K34" s="24" t="s">
        <v>85</v>
      </c>
      <c r="L34" s="18" t="s">
        <v>94</v>
      </c>
      <c r="M34" s="24" t="s">
        <v>99</v>
      </c>
      <c r="N34" s="24" t="s">
        <v>102</v>
      </c>
      <c r="O34" s="24" t="s">
        <v>107</v>
      </c>
      <c r="P34" s="24" t="s">
        <v>110</v>
      </c>
      <c r="Q34" s="24" t="s">
        <v>116</v>
      </c>
      <c r="R34" s="24" t="s">
        <v>117</v>
      </c>
      <c r="S34" s="24" t="s">
        <v>178</v>
      </c>
      <c r="T34" s="8" t="s">
        <v>132</v>
      </c>
      <c r="U34" s="8" t="s">
        <v>86</v>
      </c>
      <c r="V34" s="5"/>
      <c r="W34" s="17">
        <v>118491554717</v>
      </c>
      <c r="X34" s="8" t="s">
        <v>10</v>
      </c>
      <c r="Y34" s="8" cm="1">
        <f t="array" ref="Y34">_xlfn.IFS(C34="Fue fácil",1,C34="Más o menos (ni fácil ni difícil)",0.5,C34="Fue difícil",0)</f>
        <v>1</v>
      </c>
      <c r="Z34" s="8" cm="1">
        <f t="array" ref="Z34">_xlfn.IFS(D34="Sí",1,D34="No",0)</f>
        <v>0</v>
      </c>
      <c r="AA34" s="8" cm="1">
        <f t="array" ref="AA34">_xlfn.IFS(E34="Sí las conozco",1,E34="No las conozco",0)</f>
        <v>1</v>
      </c>
      <c r="AB34" s="20" cm="1">
        <f t="array" ref="AB34">_xlfn.IFS(F34="Sí tenía pensado hacer el trámite",1,F34="No tenía pensado hacer el trámite",0)</f>
        <v>1</v>
      </c>
      <c r="AC34" s="22" cm="1">
        <f t="array" ref="AC34">_xlfn.IFS(G34="Sí",1,G34="No",0)</f>
        <v>1</v>
      </c>
      <c r="AD34" s="24" cm="1">
        <f t="array" ref="AD34">_xlfn.IFS(H34="Es fácil",1,H34="Más o menos (no es ni fácil ni difícil)",0.5,H34="Es difícil",0)</f>
        <v>1</v>
      </c>
      <c r="AE34" s="25" cm="1">
        <f t="array" ref="AE34">_xlfn.IFS(I34="Cuando realicé el trámite para obtener la licencia de conducir en este municipio sí recibí toda la orientación que necesité para poder concluir el trámite",1,I34="Cuando realicé el trámite para obtener la licencia de conducir en este municipio no recibí toda la orientación que necesité para poder concluir el trámite",0)</f>
        <v>1</v>
      </c>
      <c r="AF34" s="27" cm="1">
        <f t="array" ref="AF34">_xlfn.IFS(J34="Sí tienen la capacitación y los conocimientos suficientes para atender a la ciudadanía",1,J34="No tienen la capacitación y los conocimientos suficientes para atender a la ciudadanía",0)</f>
        <v>1</v>
      </c>
      <c r="AG34" s="24" cm="1">
        <f t="array" ref="AG34">_xlfn.IFS(K34="Sí",1,K34="No",0)</f>
        <v>1</v>
      </c>
      <c r="AH34" s="20" cm="1">
        <f t="array" ref="AH34">_xlfn.IFS(L34="Muy probable",1,L34="Nada probable",0,L34="No sé",0.5)</f>
        <v>1</v>
      </c>
      <c r="AI34" s="24" cm="1">
        <f t="array" ref="AI34">_xlfn.IFS(M34="Es más fácil",1,M34="Es igual",0.5,M34="Es más difícil",0)</f>
        <v>1</v>
      </c>
      <c r="AJ34" s="24" cm="1">
        <f t="array" ref="AJ34">_xlfn.IFS(N34="Pocos",1,N34="Los necesarios (ni muchos ni pocos)",0.5,N34="Muchos",0)</f>
        <v>1</v>
      </c>
      <c r="AK34" s="24" cm="1">
        <f t="array" ref="AK34">_xlfn.IFS(O34="Barato",1,O34="Justo (ni caro ni barato)",0.5,O34="Caro",0)</f>
        <v>0</v>
      </c>
      <c r="AL34" s="24" cm="1">
        <f t="array" ref="AL34">_xlfn.IFS(P34="Menos de 30 minutos",1,P34="Entre 31 minutos y 1 hora",0.8,P34="Entre 1 y 2 horas",0.6,P34="Entre 2 y 3 horas",0.4,P34="Más de 3 horas",0.2,P34="Me tomó más de un día",0)</f>
        <v>0.6</v>
      </c>
      <c r="AM34" s="24" cm="1">
        <f t="array" ref="AM34">_xlfn.IFS(Q34="Poco",1,Q34="Normal (ni mucho ni poco)",0.5,Q34="Mucho",0)</f>
        <v>0</v>
      </c>
      <c r="AN34" s="24" cm="1">
        <f t="array" ref="AN34">_xlfn.IFS(R34="Satisfecha (o)",1,R34="Normal",0.5,R34="Insatisfecha (o)",0)</f>
        <v>1</v>
      </c>
      <c r="AO34" s="24" cm="1">
        <f t="array" ref="AO34">_xlfn.IFS(S34="Todas las personas reciben el mismo trato",1,S34="No estoy segura (o)",0.5,S34="Hay personas que reciben un trato diferente",0)</f>
        <v>0.5</v>
      </c>
      <c r="AP34" s="8" cm="1">
        <f t="array" ref="AP34">_xlfn.IFS(T34="Es malo",0,T34="Es regular (ni bueno ni malo)",0.5,T34="Es bueno",1)</f>
        <v>1</v>
      </c>
      <c r="AQ34" s="8" cm="1">
        <f t="array" ref="AQ34">_xlfn.IFS(U34="Sí",0,U34="No",1,U34="Prefieron no contestar",0.5)</f>
        <v>1</v>
      </c>
    </row>
    <row r="35" spans="1:43" x14ac:dyDescent="0.2">
      <c r="A35" s="17">
        <v>118491249020</v>
      </c>
      <c r="B35" s="8" t="s">
        <v>10</v>
      </c>
      <c r="C35" s="8" t="s">
        <v>189</v>
      </c>
      <c r="D35" s="8" t="s">
        <v>86</v>
      </c>
      <c r="E35" s="8" t="s">
        <v>73</v>
      </c>
      <c r="F35" s="20" t="s">
        <v>174</v>
      </c>
      <c r="G35" s="22" t="s">
        <v>85</v>
      </c>
      <c r="H35" s="24" t="s">
        <v>87</v>
      </c>
      <c r="I35" s="25" t="s">
        <v>90</v>
      </c>
      <c r="J35" s="26" t="s">
        <v>92</v>
      </c>
      <c r="K35" s="24" t="s">
        <v>85</v>
      </c>
      <c r="L35" s="18" t="s">
        <v>94</v>
      </c>
      <c r="M35" s="24" t="s">
        <v>624</v>
      </c>
      <c r="N35" s="24" t="s">
        <v>103</v>
      </c>
      <c r="O35" s="24" t="s">
        <v>107</v>
      </c>
      <c r="P35" s="24" t="s">
        <v>110</v>
      </c>
      <c r="Q35" s="24" t="s">
        <v>116</v>
      </c>
      <c r="R35" s="24" t="s">
        <v>117</v>
      </c>
      <c r="S35" s="24" t="s">
        <v>192</v>
      </c>
      <c r="T35" s="8" t="s">
        <v>132</v>
      </c>
      <c r="U35" s="8" t="s">
        <v>86</v>
      </c>
      <c r="V35" s="5"/>
      <c r="W35" s="17">
        <v>118491249020</v>
      </c>
      <c r="X35" s="8" t="s">
        <v>10</v>
      </c>
      <c r="Y35" s="8" cm="1">
        <f t="array" ref="Y35">_xlfn.IFS(C35="Fue fácil",1,C35="Más o menos (ni fácil ni difícil)",0.5,C35="Fue difícil",0)</f>
        <v>1</v>
      </c>
      <c r="Z35" s="8" cm="1">
        <f t="array" ref="Z35">_xlfn.IFS(D35="Sí",1,D35="No",0)</f>
        <v>0</v>
      </c>
      <c r="AA35" s="8" cm="1">
        <f t="array" ref="AA35">_xlfn.IFS(E35="Sí las conozco",1,E35="No las conozco",0)</f>
        <v>1</v>
      </c>
      <c r="AB35" s="20" cm="1">
        <f t="array" ref="AB35">_xlfn.IFS(F35="Sí tenía pensado hacer el trámite",1,F35="No tenía pensado hacer el trámite",0)</f>
        <v>1</v>
      </c>
      <c r="AC35" s="22" cm="1">
        <f t="array" ref="AC35">_xlfn.IFS(G35="Sí",1,G35="No",0)</f>
        <v>1</v>
      </c>
      <c r="AD35" s="24" cm="1">
        <f t="array" ref="AD35">_xlfn.IFS(H35="Es fácil",1,H35="Más o menos (no es ni fácil ni difícil)",0.5,H35="Es difícil",0)</f>
        <v>1</v>
      </c>
      <c r="AE35" s="25" cm="1">
        <f t="array" ref="AE35">_xlfn.IFS(I35="Cuando realicé el trámite para obtener la licencia de conducir en este municipio sí recibí toda la orientación que necesité para poder concluir el trámite",1,I35="Cuando realicé el trámite para obtener la licencia de conducir en este municipio no recibí toda la orientación que necesité para poder concluir el trámite",0)</f>
        <v>1</v>
      </c>
      <c r="AF35" s="27" cm="1">
        <f t="array" ref="AF35">_xlfn.IFS(J35="Sí tienen la capacitación y los conocimientos suficientes para atender a la ciudadanía",1,J35="No tienen la capacitación y los conocimientos suficientes para atender a la ciudadanía",0)</f>
        <v>1</v>
      </c>
      <c r="AG35" s="24" cm="1">
        <f t="array" ref="AG35">_xlfn.IFS(K35="Sí",1,K35="No",0)</f>
        <v>1</v>
      </c>
      <c r="AH35" s="20" cm="1">
        <f t="array" ref="AH35">_xlfn.IFS(L35="Muy probable",1,L35="Nada probable",0,L35="No sé",0.5)</f>
        <v>1</v>
      </c>
      <c r="AI35" s="24"/>
      <c r="AJ35" s="24" cm="1">
        <f t="array" ref="AJ35">_xlfn.IFS(N35="Pocos",1,N35="Los necesarios (ni muchos ni pocos)",0.5,N35="Muchos",0)</f>
        <v>0.5</v>
      </c>
      <c r="AK35" s="24" cm="1">
        <f t="array" ref="AK35">_xlfn.IFS(O35="Barato",1,O35="Justo (ni caro ni barato)",0.5,O35="Caro",0)</f>
        <v>0</v>
      </c>
      <c r="AL35" s="24" cm="1">
        <f t="array" ref="AL35">_xlfn.IFS(P35="Menos de 30 minutos",1,P35="Entre 31 minutos y 1 hora",0.8,P35="Entre 1 y 2 horas",0.6,P35="Entre 2 y 3 horas",0.4,P35="Más de 3 horas",0.2,P35="Me tomó más de un día",0)</f>
        <v>0.6</v>
      </c>
      <c r="AM35" s="24" cm="1">
        <f t="array" ref="AM35">_xlfn.IFS(Q35="Poco",1,Q35="Normal (ni mucho ni poco)",0.5,Q35="Mucho",0)</f>
        <v>0</v>
      </c>
      <c r="AN35" s="24" cm="1">
        <f t="array" ref="AN35">_xlfn.IFS(R35="Satisfecha (o)",1,R35="Normal",0.5,R35="Insatisfecha (o)",0)</f>
        <v>1</v>
      </c>
      <c r="AO35" s="24" cm="1">
        <f t="array" ref="AO35">_xlfn.IFS(S35="Todas las personas reciben el mismo trato",1,S35="No estoy segura (o)",0.5,S35="Hay personas que reciben un trato diferente",0)</f>
        <v>0</v>
      </c>
      <c r="AP35" s="8" cm="1">
        <f t="array" ref="AP35">_xlfn.IFS(T35="Es malo",0,T35="Es regular (ni bueno ni malo)",0.5,T35="Es bueno",1)</f>
        <v>1</v>
      </c>
      <c r="AQ35" s="8" cm="1">
        <f t="array" ref="AQ35">_xlfn.IFS(U35="Sí",0,U35="No",1,U35="Prefieron no contestar",0.5)</f>
        <v>1</v>
      </c>
    </row>
    <row r="36" spans="1:43" x14ac:dyDescent="0.2">
      <c r="A36" s="17">
        <v>118489207862</v>
      </c>
      <c r="B36" s="8" t="s">
        <v>10</v>
      </c>
      <c r="C36" s="8" t="s">
        <v>189</v>
      </c>
      <c r="D36" s="8" t="s">
        <v>85</v>
      </c>
      <c r="E36" s="8" t="s">
        <v>73</v>
      </c>
      <c r="F36" s="20" t="s">
        <v>174</v>
      </c>
      <c r="G36" s="22" t="s">
        <v>85</v>
      </c>
      <c r="H36" s="24" t="s">
        <v>87</v>
      </c>
      <c r="I36" s="25" t="s">
        <v>90</v>
      </c>
      <c r="J36" s="26" t="s">
        <v>92</v>
      </c>
      <c r="K36" s="24" t="s">
        <v>85</v>
      </c>
      <c r="L36" s="18" t="s">
        <v>94</v>
      </c>
      <c r="M36" s="24" t="s">
        <v>99</v>
      </c>
      <c r="N36" s="24" t="s">
        <v>102</v>
      </c>
      <c r="O36" s="24" t="s">
        <v>107</v>
      </c>
      <c r="P36" s="24" t="s">
        <v>109</v>
      </c>
      <c r="Q36" s="24" t="s">
        <v>115</v>
      </c>
      <c r="R36" s="24" t="s">
        <v>117</v>
      </c>
      <c r="S36" s="24" t="s">
        <v>178</v>
      </c>
      <c r="T36" s="8" t="s">
        <v>132</v>
      </c>
      <c r="U36" s="8" t="s">
        <v>86</v>
      </c>
      <c r="V36" s="5"/>
      <c r="W36" s="17">
        <v>118489207862</v>
      </c>
      <c r="X36" s="8" t="s">
        <v>10</v>
      </c>
      <c r="Y36" s="8" cm="1">
        <f t="array" ref="Y36">_xlfn.IFS(C36="Fue fácil",1,C36="Más o menos (ni fácil ni difícil)",0.5,C36="Fue difícil",0)</f>
        <v>1</v>
      </c>
      <c r="Z36" s="8" cm="1">
        <f t="array" ref="Z36">_xlfn.IFS(D36="Sí",1,D36="No",0)</f>
        <v>1</v>
      </c>
      <c r="AA36" s="8" cm="1">
        <f t="array" ref="AA36">_xlfn.IFS(E36="Sí las conozco",1,E36="No las conozco",0)</f>
        <v>1</v>
      </c>
      <c r="AB36" s="20" cm="1">
        <f t="array" ref="AB36">_xlfn.IFS(F36="Sí tenía pensado hacer el trámite",1,F36="No tenía pensado hacer el trámite",0)</f>
        <v>1</v>
      </c>
      <c r="AC36" s="22" cm="1">
        <f t="array" ref="AC36">_xlfn.IFS(G36="Sí",1,G36="No",0)</f>
        <v>1</v>
      </c>
      <c r="AD36" s="24" cm="1">
        <f t="array" ref="AD36">_xlfn.IFS(H36="Es fácil",1,H36="Más o menos (no es ni fácil ni difícil)",0.5,H36="Es difícil",0)</f>
        <v>1</v>
      </c>
      <c r="AE36" s="25" cm="1">
        <f t="array" ref="AE36">_xlfn.IFS(I36="Cuando realicé el trámite para obtener la licencia de conducir en este municipio sí recibí toda la orientación que necesité para poder concluir el trámite",1,I36="Cuando realicé el trámite para obtener la licencia de conducir en este municipio no recibí toda la orientación que necesité para poder concluir el trámite",0)</f>
        <v>1</v>
      </c>
      <c r="AF36" s="27" cm="1">
        <f t="array" ref="AF36">_xlfn.IFS(J36="Sí tienen la capacitación y los conocimientos suficientes para atender a la ciudadanía",1,J36="No tienen la capacitación y los conocimientos suficientes para atender a la ciudadanía",0)</f>
        <v>1</v>
      </c>
      <c r="AG36" s="24" cm="1">
        <f t="array" ref="AG36">_xlfn.IFS(K36="Sí",1,K36="No",0)</f>
        <v>1</v>
      </c>
      <c r="AH36" s="20" cm="1">
        <f t="array" ref="AH36">_xlfn.IFS(L36="Muy probable",1,L36="Nada probable",0,L36="No sé",0.5)</f>
        <v>1</v>
      </c>
      <c r="AI36" s="24" cm="1">
        <f t="array" ref="AI36">_xlfn.IFS(M36="Es más fácil",1,M36="Es igual",0.5,M36="Es más difícil",0)</f>
        <v>1</v>
      </c>
      <c r="AJ36" s="24" cm="1">
        <f t="array" ref="AJ36">_xlfn.IFS(N36="Pocos",1,N36="Los necesarios (ni muchos ni pocos)",0.5,N36="Muchos",0)</f>
        <v>1</v>
      </c>
      <c r="AK36" s="24" cm="1">
        <f t="array" ref="AK36">_xlfn.IFS(O36="Barato",1,O36="Justo (ni caro ni barato)",0.5,O36="Caro",0)</f>
        <v>0</v>
      </c>
      <c r="AL36" s="24" cm="1">
        <f t="array" ref="AL36">_xlfn.IFS(P36="Menos de 30 minutos",1,P36="Entre 31 minutos y 1 hora",0.8,P36="Entre 1 y 2 horas",0.6,P36="Entre 2 y 3 horas",0.4,P36="Más de 3 horas",0.2,P36="Me tomó más de un día",0)</f>
        <v>0.8</v>
      </c>
      <c r="AM36" s="24" cm="1">
        <f t="array" ref="AM36">_xlfn.IFS(Q36="Poco",1,Q36="Normal (ni mucho ni poco)",0.5,Q36="Mucho",0)</f>
        <v>0.5</v>
      </c>
      <c r="AN36" s="24" cm="1">
        <f t="array" ref="AN36">_xlfn.IFS(R36="Satisfecha (o)",1,R36="Normal",0.5,R36="Insatisfecha (o)",0)</f>
        <v>1</v>
      </c>
      <c r="AO36" s="24" cm="1">
        <f t="array" ref="AO36">_xlfn.IFS(S36="Todas las personas reciben el mismo trato",1,S36="No estoy segura (o)",0.5,S36="Hay personas que reciben un trato diferente",0)</f>
        <v>0.5</v>
      </c>
      <c r="AP36" s="8" cm="1">
        <f t="array" ref="AP36">_xlfn.IFS(T36="Es malo",0,T36="Es regular (ni bueno ni malo)",0.5,T36="Es bueno",1)</f>
        <v>1</v>
      </c>
      <c r="AQ36" s="8" cm="1">
        <f t="array" ref="AQ36">_xlfn.IFS(U36="Sí",0,U36="No",1,U36="Prefieron no contestar",0.5)</f>
        <v>1</v>
      </c>
    </row>
    <row r="37" spans="1:43" x14ac:dyDescent="0.2">
      <c r="A37" s="17">
        <v>118488455240</v>
      </c>
      <c r="B37" s="8" t="s">
        <v>10</v>
      </c>
      <c r="C37" s="8" t="s">
        <v>189</v>
      </c>
      <c r="D37" s="8" t="s">
        <v>85</v>
      </c>
      <c r="E37" s="8" t="s">
        <v>73</v>
      </c>
      <c r="F37" s="20" t="s">
        <v>174</v>
      </c>
      <c r="G37" s="22" t="s">
        <v>85</v>
      </c>
      <c r="H37" s="24" t="s">
        <v>87</v>
      </c>
      <c r="I37" s="25" t="s">
        <v>90</v>
      </c>
      <c r="J37" s="26" t="s">
        <v>92</v>
      </c>
      <c r="K37" s="24" t="s">
        <v>85</v>
      </c>
      <c r="L37" s="18" t="s">
        <v>94</v>
      </c>
      <c r="M37" s="24" t="s">
        <v>99</v>
      </c>
      <c r="N37" s="24" t="s">
        <v>103</v>
      </c>
      <c r="O37" s="24" t="s">
        <v>107</v>
      </c>
      <c r="P37" s="24" t="s">
        <v>108</v>
      </c>
      <c r="Q37" s="24" t="s">
        <v>114</v>
      </c>
      <c r="R37" s="24" t="s">
        <v>117</v>
      </c>
      <c r="S37" s="24" t="s">
        <v>187</v>
      </c>
      <c r="T37" s="8" t="s">
        <v>132</v>
      </c>
      <c r="U37" s="8" t="s">
        <v>86</v>
      </c>
      <c r="V37" s="5"/>
      <c r="W37" s="17">
        <v>118488455240</v>
      </c>
      <c r="X37" s="8" t="s">
        <v>10</v>
      </c>
      <c r="Y37" s="8" cm="1">
        <f t="array" ref="Y37">_xlfn.IFS(C37="Fue fácil",1,C37="Más o menos (ni fácil ni difícil)",0.5,C37="Fue difícil",0)</f>
        <v>1</v>
      </c>
      <c r="Z37" s="8" cm="1">
        <f t="array" ref="Z37">_xlfn.IFS(D37="Sí",1,D37="No",0)</f>
        <v>1</v>
      </c>
      <c r="AA37" s="8" cm="1">
        <f t="array" ref="AA37">_xlfn.IFS(E37="Sí las conozco",1,E37="No las conozco",0)</f>
        <v>1</v>
      </c>
      <c r="AB37" s="20" cm="1">
        <f t="array" ref="AB37">_xlfn.IFS(F37="Sí tenía pensado hacer el trámite",1,F37="No tenía pensado hacer el trámite",0)</f>
        <v>1</v>
      </c>
      <c r="AC37" s="22" cm="1">
        <f t="array" ref="AC37">_xlfn.IFS(G37="Sí",1,G37="No",0)</f>
        <v>1</v>
      </c>
      <c r="AD37" s="24" cm="1">
        <f t="array" ref="AD37">_xlfn.IFS(H37="Es fácil",1,H37="Más o menos (no es ni fácil ni difícil)",0.5,H37="Es difícil",0)</f>
        <v>1</v>
      </c>
      <c r="AE37" s="25" cm="1">
        <f t="array" ref="AE37">_xlfn.IFS(I37="Cuando realicé el trámite para obtener la licencia de conducir en este municipio sí recibí toda la orientación que necesité para poder concluir el trámite",1,I37="Cuando realicé el trámite para obtener la licencia de conducir en este municipio no recibí toda la orientación que necesité para poder concluir el trámite",0)</f>
        <v>1</v>
      </c>
      <c r="AF37" s="27" cm="1">
        <f t="array" ref="AF37">_xlfn.IFS(J37="Sí tienen la capacitación y los conocimientos suficientes para atender a la ciudadanía",1,J37="No tienen la capacitación y los conocimientos suficientes para atender a la ciudadanía",0)</f>
        <v>1</v>
      </c>
      <c r="AG37" s="24" cm="1">
        <f t="array" ref="AG37">_xlfn.IFS(K37="Sí",1,K37="No",0)</f>
        <v>1</v>
      </c>
      <c r="AH37" s="20" cm="1">
        <f t="array" ref="AH37">_xlfn.IFS(L37="Muy probable",1,L37="Nada probable",0,L37="No sé",0.5)</f>
        <v>1</v>
      </c>
      <c r="AI37" s="24" cm="1">
        <f t="array" ref="AI37">_xlfn.IFS(M37="Es más fácil",1,M37="Es igual",0.5,M37="Es más difícil",0)</f>
        <v>1</v>
      </c>
      <c r="AJ37" s="24" cm="1">
        <f t="array" ref="AJ37">_xlfn.IFS(N37="Pocos",1,N37="Los necesarios (ni muchos ni pocos)",0.5,N37="Muchos",0)</f>
        <v>0.5</v>
      </c>
      <c r="AK37" s="24" cm="1">
        <f t="array" ref="AK37">_xlfn.IFS(O37="Barato",1,O37="Justo (ni caro ni barato)",0.5,O37="Caro",0)</f>
        <v>0</v>
      </c>
      <c r="AL37" s="24" cm="1">
        <f t="array" ref="AL37">_xlfn.IFS(P37="Menos de 30 minutos",1,P37="Entre 31 minutos y 1 hora",0.8,P37="Entre 1 y 2 horas",0.6,P37="Entre 2 y 3 horas",0.4,P37="Más de 3 horas",0.2,P37="Me tomó más de un día",0)</f>
        <v>1</v>
      </c>
      <c r="AM37" s="24" cm="1">
        <f t="array" ref="AM37">_xlfn.IFS(Q37="Poco",1,Q37="Normal (ni mucho ni poco)",0.5,Q37="Mucho",0)</f>
        <v>1</v>
      </c>
      <c r="AN37" s="24" cm="1">
        <f t="array" ref="AN37">_xlfn.IFS(R37="Satisfecha (o)",1,R37="Normal",0.5,R37="Insatisfecha (o)",0)</f>
        <v>1</v>
      </c>
      <c r="AO37" s="24" cm="1">
        <f t="array" ref="AO37">_xlfn.IFS(S37="Todas las personas reciben el mismo trato",1,S37="No estoy segura (o)",0.5,S37="Hay personas que reciben un trato diferente",0)</f>
        <v>1</v>
      </c>
      <c r="AP37" s="8" cm="1">
        <f t="array" ref="AP37">_xlfn.IFS(T37="Es malo",0,T37="Es regular (ni bueno ni malo)",0.5,T37="Es bueno",1)</f>
        <v>1</v>
      </c>
      <c r="AQ37" s="8" cm="1">
        <f t="array" ref="AQ37">_xlfn.IFS(U37="Sí",0,U37="No",1,U37="Prefieron no contestar",0.5)</f>
        <v>1</v>
      </c>
    </row>
    <row r="38" spans="1:43" x14ac:dyDescent="0.2">
      <c r="A38" s="17">
        <v>118488282170</v>
      </c>
      <c r="B38" s="8" t="s">
        <v>10</v>
      </c>
      <c r="C38" s="8" t="s">
        <v>189</v>
      </c>
      <c r="D38" s="8" t="s">
        <v>85</v>
      </c>
      <c r="E38" s="8" t="s">
        <v>73</v>
      </c>
      <c r="F38" s="20" t="s">
        <v>174</v>
      </c>
      <c r="G38" s="22" t="s">
        <v>624</v>
      </c>
      <c r="H38" s="24" t="s">
        <v>624</v>
      </c>
      <c r="I38" s="25" t="s">
        <v>624</v>
      </c>
      <c r="J38" s="26" t="s">
        <v>624</v>
      </c>
      <c r="K38" s="24" t="s">
        <v>624</v>
      </c>
      <c r="L38" s="18" t="s">
        <v>624</v>
      </c>
      <c r="M38" s="24" t="s">
        <v>624</v>
      </c>
      <c r="N38" s="24" t="s">
        <v>624</v>
      </c>
      <c r="O38" s="24" t="s">
        <v>624</v>
      </c>
      <c r="P38" s="24" t="s">
        <v>624</v>
      </c>
      <c r="Q38" s="24" t="s">
        <v>624</v>
      </c>
      <c r="R38" s="24" t="s">
        <v>624</v>
      </c>
      <c r="S38" s="24"/>
      <c r="T38" s="8" t="s">
        <v>624</v>
      </c>
      <c r="U38" s="8"/>
      <c r="V38" s="5"/>
      <c r="W38" s="17">
        <v>118488282170</v>
      </c>
      <c r="X38" s="8" t="s">
        <v>10</v>
      </c>
      <c r="Y38" s="8" cm="1">
        <f t="array" ref="Y38">_xlfn.IFS(C38="Fue fácil",1,C38="Más o menos (ni fácil ni difícil)",0.5,C38="Fue difícil",0)</f>
        <v>1</v>
      </c>
      <c r="Z38" s="8" cm="1">
        <f t="array" ref="Z38">_xlfn.IFS(D38="Sí",1,D38="No",0)</f>
        <v>1</v>
      </c>
      <c r="AA38" s="8" cm="1">
        <f t="array" ref="AA38">_xlfn.IFS(E38="Sí las conozco",1,E38="No las conozco",0)</f>
        <v>1</v>
      </c>
      <c r="AB38" s="20" cm="1">
        <f t="array" ref="AB38">_xlfn.IFS(F38="Sí tenía pensado hacer el trámite",1,F38="No tenía pensado hacer el trámite",0)</f>
        <v>1</v>
      </c>
      <c r="AC38" s="22" t="e" cm="1">
        <f t="array" ref="AC38">_xlfn.IFS(G38="Sí",1,G38="No",0)</f>
        <v>#N/A</v>
      </c>
      <c r="AD38" s="24" t="e" cm="1">
        <f t="array" ref="AD38">_xlfn.IFS(H38="Es fácil",1,H38="Más o menos (no es ni fácil ni difícil)",0.5,H38="Es difícil",0)</f>
        <v>#N/A</v>
      </c>
      <c r="AE38" s="25" t="e" cm="1">
        <f t="array" ref="AE38">_xlfn.IFS(I38="Cuando realicé el trámite para obtener la licencia de conducir en este municipio sí recibí toda la orientación que necesité para poder concluir el trámite",1,I38="Cuando realicé el trámite para obtener la licencia de conducir en este municipio no recibí toda la orientación que necesité para poder concluir el trámite",0)</f>
        <v>#N/A</v>
      </c>
      <c r="AF38" s="27" t="e" cm="1">
        <f t="array" ref="AF38">_xlfn.IFS(J38="Sí tienen la capacitación y los conocimientos suficientes para atender a la ciudadanía",1,J38="No tienen la capacitación y los conocimientos suficientes para atender a la ciudadanía",0)</f>
        <v>#N/A</v>
      </c>
      <c r="AG38" s="24" t="e" cm="1">
        <f t="array" ref="AG38">_xlfn.IFS(K38="Sí",1,K38="No",0)</f>
        <v>#N/A</v>
      </c>
      <c r="AH38" s="20" t="e" cm="1">
        <f t="array" ref="AH38">_xlfn.IFS(L38="Muy probable",1,L38="Nada probable",0,L38="No sé",0.5)</f>
        <v>#N/A</v>
      </c>
      <c r="AI38" s="24" t="e" cm="1">
        <f t="array" ref="AI38">_xlfn.IFS(M38="Es más fácil",1,M38="Es igual",0.5,M38="Es más difícil",0)</f>
        <v>#N/A</v>
      </c>
      <c r="AJ38" s="24" t="e" cm="1">
        <f t="array" ref="AJ38">_xlfn.IFS(N38="Pocos",1,N38="Los necesarios (ni muchos ni pocos)",0.5,N38="Muchos",0)</f>
        <v>#N/A</v>
      </c>
      <c r="AK38" s="24" t="e" cm="1">
        <f t="array" ref="AK38">_xlfn.IFS(O38="Barato",1,O38="Justo (ni caro ni barato)",0.5,O38="Caro",0)</f>
        <v>#N/A</v>
      </c>
      <c r="AL38" s="24" t="e" cm="1">
        <f t="array" ref="AL38">_xlfn.IFS(P38="Menos de 30 minutos",1,P38="Entre 31 minutos y 1 hora",0.8,P38="Entre 1 y 2 horas",0.6,P38="Entre 2 y 3 horas",0.4,P38="Más de 3 horas",0.2,P38="Me tomó más de un día",0)</f>
        <v>#N/A</v>
      </c>
      <c r="AM38" s="24" t="e" cm="1">
        <f t="array" ref="AM38">_xlfn.IFS(Q38="Poco",1,Q38="Normal (ni mucho ni poco)",0.5,Q38="Mucho",0)</f>
        <v>#N/A</v>
      </c>
      <c r="AN38" s="24" t="e" cm="1">
        <f t="array" ref="AN38">_xlfn.IFS(R38="Satisfecha (o)",1,R38="Normal",0.5,R38="Insatisfecha (o)",0)</f>
        <v>#N/A</v>
      </c>
      <c r="AO38" s="24" t="e" cm="1">
        <f t="array" ref="AO38">_xlfn.IFS(S38="Todas las personas reciben el mismo trato",1,S38="No estoy segura (o)",0.5,S38="Hay personas que reciben un trato diferente",0)</f>
        <v>#N/A</v>
      </c>
      <c r="AP38" s="8" t="e" cm="1">
        <f t="array" ref="AP38">_xlfn.IFS(T38="Es malo",0,T38="Es regular (ni bueno ni malo)",0.5,T38="Es bueno",1)</f>
        <v>#N/A</v>
      </c>
      <c r="AQ38" s="8" t="e" cm="1">
        <f t="array" ref="AQ38">_xlfn.IFS(U38="Sí",0,U38="No",1,U38="Prefieron no contestar",0.5)</f>
        <v>#N/A</v>
      </c>
    </row>
    <row r="39" spans="1:43" x14ac:dyDescent="0.2">
      <c r="A39" s="17">
        <v>118488281445</v>
      </c>
      <c r="B39" s="8" t="s">
        <v>10</v>
      </c>
      <c r="C39" s="8" t="s">
        <v>189</v>
      </c>
      <c r="D39" s="8" t="s">
        <v>86</v>
      </c>
      <c r="E39" s="8" t="s">
        <v>73</v>
      </c>
      <c r="F39" s="20" t="s">
        <v>174</v>
      </c>
      <c r="G39" s="22" t="s">
        <v>624</v>
      </c>
      <c r="H39" s="24" t="s">
        <v>624</v>
      </c>
      <c r="I39" s="25" t="s">
        <v>624</v>
      </c>
      <c r="J39" s="26" t="s">
        <v>624</v>
      </c>
      <c r="K39" s="24" t="s">
        <v>624</v>
      </c>
      <c r="L39" s="18" t="s">
        <v>624</v>
      </c>
      <c r="M39" s="24" t="s">
        <v>624</v>
      </c>
      <c r="N39" s="24" t="s">
        <v>624</v>
      </c>
      <c r="O39" s="24" t="s">
        <v>624</v>
      </c>
      <c r="P39" s="24" t="s">
        <v>624</v>
      </c>
      <c r="Q39" s="24" t="s">
        <v>624</v>
      </c>
      <c r="R39" s="24" t="s">
        <v>624</v>
      </c>
      <c r="S39" s="24"/>
      <c r="T39" s="8" t="s">
        <v>624</v>
      </c>
      <c r="U39" s="8"/>
      <c r="V39" s="5"/>
      <c r="W39" s="17">
        <v>118488281445</v>
      </c>
      <c r="X39" s="8" t="s">
        <v>10</v>
      </c>
      <c r="Y39" s="8" cm="1">
        <f t="array" ref="Y39">_xlfn.IFS(C39="Fue fácil",1,C39="Más o menos (ni fácil ni difícil)",0.5,C39="Fue difícil",0)</f>
        <v>1</v>
      </c>
      <c r="Z39" s="8" cm="1">
        <f t="array" ref="Z39">_xlfn.IFS(D39="Sí",1,D39="No",0)</f>
        <v>0</v>
      </c>
      <c r="AA39" s="8" cm="1">
        <f t="array" ref="AA39">_xlfn.IFS(E39="Sí las conozco",1,E39="No las conozco",0)</f>
        <v>1</v>
      </c>
      <c r="AB39" s="20" cm="1">
        <f t="array" ref="AB39">_xlfn.IFS(F39="Sí tenía pensado hacer el trámite",1,F39="No tenía pensado hacer el trámite",0)</f>
        <v>1</v>
      </c>
      <c r="AC39" s="22" t="e" cm="1">
        <f t="array" ref="AC39">_xlfn.IFS(G39="Sí",1,G39="No",0)</f>
        <v>#N/A</v>
      </c>
      <c r="AD39" s="24" t="e" cm="1">
        <f t="array" ref="AD39">_xlfn.IFS(H39="Es fácil",1,H39="Más o menos (no es ni fácil ni difícil)",0.5,H39="Es difícil",0)</f>
        <v>#N/A</v>
      </c>
      <c r="AE39" s="25" t="e" cm="1">
        <f t="array" ref="AE39">_xlfn.IFS(I39="Cuando realicé el trámite para obtener la licencia de conducir en este municipio sí recibí toda la orientación que necesité para poder concluir el trámite",1,I39="Cuando realicé el trámite para obtener la licencia de conducir en este municipio no recibí toda la orientación que necesité para poder concluir el trámite",0)</f>
        <v>#N/A</v>
      </c>
      <c r="AF39" s="27" t="e" cm="1">
        <f t="array" ref="AF39">_xlfn.IFS(J39="Sí tienen la capacitación y los conocimientos suficientes para atender a la ciudadanía",1,J39="No tienen la capacitación y los conocimientos suficientes para atender a la ciudadanía",0)</f>
        <v>#N/A</v>
      </c>
      <c r="AG39" s="24" t="e" cm="1">
        <f t="array" ref="AG39">_xlfn.IFS(K39="Sí",1,K39="No",0)</f>
        <v>#N/A</v>
      </c>
      <c r="AH39" s="20" t="e" cm="1">
        <f t="array" ref="AH39">_xlfn.IFS(L39="Muy probable",1,L39="Nada probable",0,L39="No sé",0.5)</f>
        <v>#N/A</v>
      </c>
      <c r="AI39" s="24" t="e" cm="1">
        <f t="array" ref="AI39">_xlfn.IFS(M39="Es más fácil",1,M39="Es igual",0.5,M39="Es más difícil",0)</f>
        <v>#N/A</v>
      </c>
      <c r="AJ39" s="24" t="e" cm="1">
        <f t="array" ref="AJ39">_xlfn.IFS(N39="Pocos",1,N39="Los necesarios (ni muchos ni pocos)",0.5,N39="Muchos",0)</f>
        <v>#N/A</v>
      </c>
      <c r="AK39" s="24" t="e" cm="1">
        <f t="array" ref="AK39">_xlfn.IFS(O39="Barato",1,O39="Justo (ni caro ni barato)",0.5,O39="Caro",0)</f>
        <v>#N/A</v>
      </c>
      <c r="AL39" s="24" t="e" cm="1">
        <f t="array" ref="AL39">_xlfn.IFS(P39="Menos de 30 minutos",1,P39="Entre 31 minutos y 1 hora",0.8,P39="Entre 1 y 2 horas",0.6,P39="Entre 2 y 3 horas",0.4,P39="Más de 3 horas",0.2,P39="Me tomó más de un día",0)</f>
        <v>#N/A</v>
      </c>
      <c r="AM39" s="24" t="e" cm="1">
        <f t="array" ref="AM39">_xlfn.IFS(Q39="Poco",1,Q39="Normal (ni mucho ni poco)",0.5,Q39="Mucho",0)</f>
        <v>#N/A</v>
      </c>
      <c r="AN39" s="24" t="e" cm="1">
        <f t="array" ref="AN39">_xlfn.IFS(R39="Satisfecha (o)",1,R39="Normal",0.5,R39="Insatisfecha (o)",0)</f>
        <v>#N/A</v>
      </c>
      <c r="AO39" s="24" t="e" cm="1">
        <f t="array" ref="AO39">_xlfn.IFS(S39="Todas las personas reciben el mismo trato",1,S39="No estoy segura (o)",0.5,S39="Hay personas que reciben un trato diferente",0)</f>
        <v>#N/A</v>
      </c>
      <c r="AP39" s="8" t="e" cm="1">
        <f t="array" ref="AP39">_xlfn.IFS(T39="Es malo",0,T39="Es regular (ni bueno ni malo)",0.5,T39="Es bueno",1)</f>
        <v>#N/A</v>
      </c>
      <c r="AQ39" s="8" t="e" cm="1">
        <f t="array" ref="AQ39">_xlfn.IFS(U39="Sí",0,U39="No",1,U39="Prefieron no contestar",0.5)</f>
        <v>#N/A</v>
      </c>
    </row>
    <row r="40" spans="1:43" x14ac:dyDescent="0.2">
      <c r="A40" s="17">
        <v>118486492123</v>
      </c>
      <c r="B40" s="8" t="s">
        <v>10</v>
      </c>
      <c r="C40" s="8"/>
      <c r="D40" s="8"/>
      <c r="E40" s="8" t="s">
        <v>624</v>
      </c>
      <c r="F40" s="20"/>
      <c r="G40" s="22" t="s">
        <v>624</v>
      </c>
      <c r="H40" s="24" t="s">
        <v>624</v>
      </c>
      <c r="I40" s="25" t="s">
        <v>624</v>
      </c>
      <c r="J40" s="26" t="s">
        <v>624</v>
      </c>
      <c r="K40" s="24" t="s">
        <v>624</v>
      </c>
      <c r="L40" s="18" t="s">
        <v>624</v>
      </c>
      <c r="M40" s="24" t="s">
        <v>624</v>
      </c>
      <c r="N40" s="24" t="s">
        <v>624</v>
      </c>
      <c r="O40" s="24" t="s">
        <v>624</v>
      </c>
      <c r="P40" s="24" t="s">
        <v>624</v>
      </c>
      <c r="Q40" s="24" t="s">
        <v>624</v>
      </c>
      <c r="R40" s="24" t="s">
        <v>624</v>
      </c>
      <c r="S40" s="24"/>
      <c r="T40" s="8" t="s">
        <v>624</v>
      </c>
      <c r="U40" s="8"/>
      <c r="V40" s="5"/>
      <c r="W40" s="17">
        <v>118486492123</v>
      </c>
      <c r="X40" s="8" t="s">
        <v>10</v>
      </c>
      <c r="Y40" s="8" t="e" cm="1">
        <f t="array" ref="Y40">_xlfn.IFS(C40="Fue fácil",1,C40="Más o menos (ni fácil ni difícil)",0.5,C40="Fue difícil",0)</f>
        <v>#N/A</v>
      </c>
      <c r="Z40" s="8" t="e" cm="1">
        <f t="array" ref="Z40">_xlfn.IFS(D40="Sí",1,D40="No",0)</f>
        <v>#N/A</v>
      </c>
      <c r="AA40" s="8" t="e" cm="1">
        <f t="array" ref="AA40">_xlfn.IFS(E40="Sí las conozco",1,E40="No las conozco",0)</f>
        <v>#N/A</v>
      </c>
      <c r="AB40" s="20" t="e" cm="1">
        <f t="array" ref="AB40">_xlfn.IFS(F40="Sí tenía pensado hacer el trámite",1,F40="No tenía pensado hacer el trámite",0)</f>
        <v>#N/A</v>
      </c>
      <c r="AC40" s="22" t="e" cm="1">
        <f t="array" ref="AC40">_xlfn.IFS(G40="Sí",1,G40="No",0)</f>
        <v>#N/A</v>
      </c>
      <c r="AD40" s="24" t="e" cm="1">
        <f t="array" ref="AD40">_xlfn.IFS(H40="Es fácil",1,H40="Más o menos (no es ni fácil ni difícil)",0.5,H40="Es difícil",0)</f>
        <v>#N/A</v>
      </c>
      <c r="AE40" s="25" t="e" cm="1">
        <f t="array" ref="AE40">_xlfn.IFS(I40="Cuando realicé el trámite para obtener la licencia de conducir en este municipio sí recibí toda la orientación que necesité para poder concluir el trámite",1,I40="Cuando realicé el trámite para obtener la licencia de conducir en este municipio no recibí toda la orientación que necesité para poder concluir el trámite",0)</f>
        <v>#N/A</v>
      </c>
      <c r="AF40" s="27" t="e" cm="1">
        <f t="array" ref="AF40">_xlfn.IFS(J40="Sí tienen la capacitación y los conocimientos suficientes para atender a la ciudadanía",1,J40="No tienen la capacitación y los conocimientos suficientes para atender a la ciudadanía",0)</f>
        <v>#N/A</v>
      </c>
      <c r="AG40" s="24" t="e" cm="1">
        <f t="array" ref="AG40">_xlfn.IFS(K40="Sí",1,K40="No",0)</f>
        <v>#N/A</v>
      </c>
      <c r="AH40" s="20" t="e" cm="1">
        <f t="array" ref="AH40">_xlfn.IFS(L40="Muy probable",1,L40="Nada probable",0,L40="No sé",0.5)</f>
        <v>#N/A</v>
      </c>
      <c r="AI40" s="24" t="e" cm="1">
        <f t="array" ref="AI40">_xlfn.IFS(M40="Es más fácil",1,M40="Es igual",0.5,M40="Es más difícil",0)</f>
        <v>#N/A</v>
      </c>
      <c r="AJ40" s="24" t="e" cm="1">
        <f t="array" ref="AJ40">_xlfn.IFS(N40="Pocos",1,N40="Los necesarios (ni muchos ni pocos)",0.5,N40="Muchos",0)</f>
        <v>#N/A</v>
      </c>
      <c r="AK40" s="24" t="e" cm="1">
        <f t="array" ref="AK40">_xlfn.IFS(O40="Barato",1,O40="Justo (ni caro ni barato)",0.5,O40="Caro",0)</f>
        <v>#N/A</v>
      </c>
      <c r="AL40" s="24" t="e" cm="1">
        <f t="array" ref="AL40">_xlfn.IFS(P40="Menos de 30 minutos",1,P40="Entre 31 minutos y 1 hora",0.8,P40="Entre 1 y 2 horas",0.6,P40="Entre 2 y 3 horas",0.4,P40="Más de 3 horas",0.2,P40="Me tomó más de un día",0)</f>
        <v>#N/A</v>
      </c>
      <c r="AM40" s="24" t="e" cm="1">
        <f t="array" ref="AM40">_xlfn.IFS(Q40="Poco",1,Q40="Normal (ni mucho ni poco)",0.5,Q40="Mucho",0)</f>
        <v>#N/A</v>
      </c>
      <c r="AN40" s="24" t="e" cm="1">
        <f t="array" ref="AN40">_xlfn.IFS(R40="Satisfecha (o)",1,R40="Normal",0.5,R40="Insatisfecha (o)",0)</f>
        <v>#N/A</v>
      </c>
      <c r="AO40" s="24" t="e" cm="1">
        <f t="array" ref="AO40">_xlfn.IFS(S40="Todas las personas reciben el mismo trato",1,S40="No estoy segura (o)",0.5,S40="Hay personas que reciben un trato diferente",0)</f>
        <v>#N/A</v>
      </c>
      <c r="AP40" s="8" t="e" cm="1">
        <f t="array" ref="AP40">_xlfn.IFS(T40="Es malo",0,T40="Es regular (ni bueno ni malo)",0.5,T40="Es bueno",1)</f>
        <v>#N/A</v>
      </c>
      <c r="AQ40" s="8" t="e" cm="1">
        <f t="array" ref="AQ40">_xlfn.IFS(U40="Sí",0,U40="No",1,U40="Prefieron no contestar",0.5)</f>
        <v>#N/A</v>
      </c>
    </row>
    <row r="41" spans="1:43" x14ac:dyDescent="0.2">
      <c r="A41" s="17">
        <v>118486028081</v>
      </c>
      <c r="B41" s="8" t="s">
        <v>10</v>
      </c>
      <c r="C41" s="8"/>
      <c r="D41" s="8"/>
      <c r="E41" s="8" t="s">
        <v>624</v>
      </c>
      <c r="F41" s="20"/>
      <c r="G41" s="22" t="s">
        <v>624</v>
      </c>
      <c r="H41" s="24" t="s">
        <v>624</v>
      </c>
      <c r="I41" s="25" t="s">
        <v>624</v>
      </c>
      <c r="J41" s="26" t="s">
        <v>624</v>
      </c>
      <c r="K41" s="24" t="s">
        <v>624</v>
      </c>
      <c r="L41" s="18" t="s">
        <v>624</v>
      </c>
      <c r="M41" s="24" t="s">
        <v>624</v>
      </c>
      <c r="N41" s="24" t="s">
        <v>624</v>
      </c>
      <c r="O41" s="24" t="s">
        <v>624</v>
      </c>
      <c r="P41" s="24" t="s">
        <v>624</v>
      </c>
      <c r="Q41" s="24" t="s">
        <v>624</v>
      </c>
      <c r="R41" s="24" t="s">
        <v>624</v>
      </c>
      <c r="S41" s="24"/>
      <c r="T41" s="8" t="s">
        <v>624</v>
      </c>
      <c r="U41" s="8"/>
      <c r="V41" s="5"/>
      <c r="W41" s="17">
        <v>118486028081</v>
      </c>
      <c r="X41" s="8" t="s">
        <v>10</v>
      </c>
      <c r="Y41" s="8" t="e" cm="1">
        <f t="array" ref="Y41">_xlfn.IFS(C41="Fue fácil",1,C41="Más o menos (ni fácil ni difícil)",0.5,C41="Fue difícil",0)</f>
        <v>#N/A</v>
      </c>
      <c r="Z41" s="8" t="e" cm="1">
        <f t="array" ref="Z41">_xlfn.IFS(D41="Sí",1,D41="No",0)</f>
        <v>#N/A</v>
      </c>
      <c r="AA41" s="8" t="e" cm="1">
        <f t="array" ref="AA41">_xlfn.IFS(E41="Sí las conozco",1,E41="No las conozco",0)</f>
        <v>#N/A</v>
      </c>
      <c r="AB41" s="20" t="e" cm="1">
        <f t="array" ref="AB41">_xlfn.IFS(F41="Sí tenía pensado hacer el trámite",1,F41="No tenía pensado hacer el trámite",0)</f>
        <v>#N/A</v>
      </c>
      <c r="AC41" s="22" t="e" cm="1">
        <f t="array" ref="AC41">_xlfn.IFS(G41="Sí",1,G41="No",0)</f>
        <v>#N/A</v>
      </c>
      <c r="AD41" s="24" t="e" cm="1">
        <f t="array" ref="AD41">_xlfn.IFS(H41="Es fácil",1,H41="Más o menos (no es ni fácil ni difícil)",0.5,H41="Es difícil",0)</f>
        <v>#N/A</v>
      </c>
      <c r="AE41" s="25" t="e" cm="1">
        <f t="array" ref="AE41">_xlfn.IFS(I41="Cuando realicé el trámite para obtener la licencia de conducir en este municipio sí recibí toda la orientación que necesité para poder concluir el trámite",1,I41="Cuando realicé el trámite para obtener la licencia de conducir en este municipio no recibí toda la orientación que necesité para poder concluir el trámite",0)</f>
        <v>#N/A</v>
      </c>
      <c r="AF41" s="27" t="e" cm="1">
        <f t="array" ref="AF41">_xlfn.IFS(J41="Sí tienen la capacitación y los conocimientos suficientes para atender a la ciudadanía",1,J41="No tienen la capacitación y los conocimientos suficientes para atender a la ciudadanía",0)</f>
        <v>#N/A</v>
      </c>
      <c r="AG41" s="24" t="e" cm="1">
        <f t="array" ref="AG41">_xlfn.IFS(K41="Sí",1,K41="No",0)</f>
        <v>#N/A</v>
      </c>
      <c r="AH41" s="20" t="e" cm="1">
        <f t="array" ref="AH41">_xlfn.IFS(L41="Muy probable",1,L41="Nada probable",0,L41="No sé",0.5)</f>
        <v>#N/A</v>
      </c>
      <c r="AI41" s="24" t="e" cm="1">
        <f t="array" ref="AI41">_xlfn.IFS(M41="Es más fácil",1,M41="Es igual",0.5,M41="Es más difícil",0)</f>
        <v>#N/A</v>
      </c>
      <c r="AJ41" s="24" t="e" cm="1">
        <f t="array" ref="AJ41">_xlfn.IFS(N41="Pocos",1,N41="Los necesarios (ni muchos ni pocos)",0.5,N41="Muchos",0)</f>
        <v>#N/A</v>
      </c>
      <c r="AK41" s="24" t="e" cm="1">
        <f t="array" ref="AK41">_xlfn.IFS(O41="Barato",1,O41="Justo (ni caro ni barato)",0.5,O41="Caro",0)</f>
        <v>#N/A</v>
      </c>
      <c r="AL41" s="24" t="e" cm="1">
        <f t="array" ref="AL41">_xlfn.IFS(P41="Menos de 30 minutos",1,P41="Entre 31 minutos y 1 hora",0.8,P41="Entre 1 y 2 horas",0.6,P41="Entre 2 y 3 horas",0.4,P41="Más de 3 horas",0.2,P41="Me tomó más de un día",0)</f>
        <v>#N/A</v>
      </c>
      <c r="AM41" s="24" t="e" cm="1">
        <f t="array" ref="AM41">_xlfn.IFS(Q41="Poco",1,Q41="Normal (ni mucho ni poco)",0.5,Q41="Mucho",0)</f>
        <v>#N/A</v>
      </c>
      <c r="AN41" s="24" t="e" cm="1">
        <f t="array" ref="AN41">_xlfn.IFS(R41="Satisfecha (o)",1,R41="Normal",0.5,R41="Insatisfecha (o)",0)</f>
        <v>#N/A</v>
      </c>
      <c r="AO41" s="24" t="e" cm="1">
        <f t="array" ref="AO41">_xlfn.IFS(S41="Todas las personas reciben el mismo trato",1,S41="No estoy segura (o)",0.5,S41="Hay personas que reciben un trato diferente",0)</f>
        <v>#N/A</v>
      </c>
      <c r="AP41" s="8" t="e" cm="1">
        <f t="array" ref="AP41">_xlfn.IFS(T41="Es malo",0,T41="Es regular (ni bueno ni malo)",0.5,T41="Es bueno",1)</f>
        <v>#N/A</v>
      </c>
      <c r="AQ41" s="8" t="e" cm="1">
        <f t="array" ref="AQ41">_xlfn.IFS(U41="Sí",0,U41="No",1,U41="Prefieron no contestar",0.5)</f>
        <v>#N/A</v>
      </c>
    </row>
    <row r="42" spans="1:43" x14ac:dyDescent="0.2">
      <c r="A42" s="17">
        <v>118485938147</v>
      </c>
      <c r="B42" s="8" t="s">
        <v>10</v>
      </c>
      <c r="C42" s="8" t="s">
        <v>189</v>
      </c>
      <c r="D42" s="8" t="s">
        <v>85</v>
      </c>
      <c r="E42" s="8" t="s">
        <v>74</v>
      </c>
      <c r="F42" s="20" t="s">
        <v>174</v>
      </c>
      <c r="G42" s="22" t="s">
        <v>85</v>
      </c>
      <c r="H42" s="24" t="s">
        <v>87</v>
      </c>
      <c r="I42" s="25" t="s">
        <v>90</v>
      </c>
      <c r="J42" s="26" t="s">
        <v>92</v>
      </c>
      <c r="K42" s="24" t="s">
        <v>85</v>
      </c>
      <c r="L42" s="18" t="s">
        <v>94</v>
      </c>
      <c r="M42" s="24" t="s">
        <v>99</v>
      </c>
      <c r="N42" s="24" t="s">
        <v>103</v>
      </c>
      <c r="O42" s="24" t="s">
        <v>106</v>
      </c>
      <c r="P42" s="24" t="s">
        <v>109</v>
      </c>
      <c r="Q42" s="24" t="s">
        <v>114</v>
      </c>
      <c r="R42" s="24" t="s">
        <v>117</v>
      </c>
      <c r="S42" s="24" t="s">
        <v>187</v>
      </c>
      <c r="T42" s="8" t="s">
        <v>132</v>
      </c>
      <c r="U42" s="8" t="s">
        <v>86</v>
      </c>
      <c r="V42" s="5"/>
      <c r="W42" s="17">
        <v>118485938147</v>
      </c>
      <c r="X42" s="8" t="s">
        <v>10</v>
      </c>
      <c r="Y42" s="8" cm="1">
        <f t="array" ref="Y42">_xlfn.IFS(C42="Fue fácil",1,C42="Más o menos (ni fácil ni difícil)",0.5,C42="Fue difícil",0)</f>
        <v>1</v>
      </c>
      <c r="Z42" s="8" cm="1">
        <f t="array" ref="Z42">_xlfn.IFS(D42="Sí",1,D42="No",0)</f>
        <v>1</v>
      </c>
      <c r="AA42" s="8" cm="1">
        <f t="array" ref="AA42">_xlfn.IFS(E42="Sí las conozco",1,E42="No las conozco",0)</f>
        <v>0</v>
      </c>
      <c r="AB42" s="20" cm="1">
        <f t="array" ref="AB42">_xlfn.IFS(F42="Sí tenía pensado hacer el trámite",1,F42="No tenía pensado hacer el trámite",0)</f>
        <v>1</v>
      </c>
      <c r="AC42" s="22" cm="1">
        <f t="array" ref="AC42">_xlfn.IFS(G42="Sí",1,G42="No",0)</f>
        <v>1</v>
      </c>
      <c r="AD42" s="24" cm="1">
        <f t="array" ref="AD42">_xlfn.IFS(H42="Es fácil",1,H42="Más o menos (no es ni fácil ni difícil)",0.5,H42="Es difícil",0)</f>
        <v>1</v>
      </c>
      <c r="AE42" s="25" cm="1">
        <f t="array" ref="AE42">_xlfn.IFS(I42="Cuando realicé el trámite para obtener la licencia de conducir en este municipio sí recibí toda la orientación que necesité para poder concluir el trámite",1,I42="Cuando realicé el trámite para obtener la licencia de conducir en este municipio no recibí toda la orientación que necesité para poder concluir el trámite",0)</f>
        <v>1</v>
      </c>
      <c r="AF42" s="27" cm="1">
        <f t="array" ref="AF42">_xlfn.IFS(J42="Sí tienen la capacitación y los conocimientos suficientes para atender a la ciudadanía",1,J42="No tienen la capacitación y los conocimientos suficientes para atender a la ciudadanía",0)</f>
        <v>1</v>
      </c>
      <c r="AG42" s="24" cm="1">
        <f t="array" ref="AG42">_xlfn.IFS(K42="Sí",1,K42="No",0)</f>
        <v>1</v>
      </c>
      <c r="AH42" s="20" cm="1">
        <f t="array" ref="AH42">_xlfn.IFS(L42="Muy probable",1,L42="Nada probable",0,L42="No sé",0.5)</f>
        <v>1</v>
      </c>
      <c r="AI42" s="24" cm="1">
        <f t="array" ref="AI42">_xlfn.IFS(M42="Es más fácil",1,M42="Es igual",0.5,M42="Es más difícil",0)</f>
        <v>1</v>
      </c>
      <c r="AJ42" s="24" cm="1">
        <f t="array" ref="AJ42">_xlfn.IFS(N42="Pocos",1,N42="Los necesarios (ni muchos ni pocos)",0.5,N42="Muchos",0)</f>
        <v>0.5</v>
      </c>
      <c r="AK42" s="24" cm="1">
        <f t="array" ref="AK42">_xlfn.IFS(O42="Barato",1,O42="Justo (ni caro ni barato)",0.5,O42="Caro",0)</f>
        <v>0.5</v>
      </c>
      <c r="AL42" s="24" cm="1">
        <f t="array" ref="AL42">_xlfn.IFS(P42="Menos de 30 minutos",1,P42="Entre 31 minutos y 1 hora",0.8,P42="Entre 1 y 2 horas",0.6,P42="Entre 2 y 3 horas",0.4,P42="Más de 3 horas",0.2,P42="Me tomó más de un día",0)</f>
        <v>0.8</v>
      </c>
      <c r="AM42" s="24" cm="1">
        <f t="array" ref="AM42">_xlfn.IFS(Q42="Poco",1,Q42="Normal (ni mucho ni poco)",0.5,Q42="Mucho",0)</f>
        <v>1</v>
      </c>
      <c r="AN42" s="24" cm="1">
        <f t="array" ref="AN42">_xlfn.IFS(R42="Satisfecha (o)",1,R42="Normal",0.5,R42="Insatisfecha (o)",0)</f>
        <v>1</v>
      </c>
      <c r="AO42" s="24" cm="1">
        <f t="array" ref="AO42">_xlfn.IFS(S42="Todas las personas reciben el mismo trato",1,S42="No estoy segura (o)",0.5,S42="Hay personas que reciben un trato diferente",0)</f>
        <v>1</v>
      </c>
      <c r="AP42" s="8" cm="1">
        <f t="array" ref="AP42">_xlfn.IFS(T42="Es malo",0,T42="Es regular (ni bueno ni malo)",0.5,T42="Es bueno",1)</f>
        <v>1</v>
      </c>
      <c r="AQ42" s="8" cm="1">
        <f t="array" ref="AQ42">_xlfn.IFS(U42="Sí",0,U42="No",1,U42="Prefieron no contestar",0.5)</f>
        <v>1</v>
      </c>
    </row>
    <row r="43" spans="1:43" x14ac:dyDescent="0.2">
      <c r="A43" s="17">
        <v>118485826805</v>
      </c>
      <c r="B43" s="8" t="s">
        <v>10</v>
      </c>
      <c r="C43" s="8" t="s">
        <v>177</v>
      </c>
      <c r="D43" s="8" t="s">
        <v>85</v>
      </c>
      <c r="E43" s="8" t="s">
        <v>73</v>
      </c>
      <c r="F43" s="20" t="s">
        <v>174</v>
      </c>
      <c r="G43" s="22" t="s">
        <v>85</v>
      </c>
      <c r="H43" s="24" t="s">
        <v>87</v>
      </c>
      <c r="I43" s="25" t="s">
        <v>90</v>
      </c>
      <c r="J43" s="26" t="s">
        <v>92</v>
      </c>
      <c r="K43" s="24" t="s">
        <v>85</v>
      </c>
      <c r="L43" s="18" t="s">
        <v>94</v>
      </c>
      <c r="M43" s="24" t="s">
        <v>100</v>
      </c>
      <c r="N43" s="24" t="s">
        <v>103</v>
      </c>
      <c r="O43" s="24" t="s">
        <v>107</v>
      </c>
      <c r="P43" s="24" t="s">
        <v>110</v>
      </c>
      <c r="Q43" s="24" t="s">
        <v>115</v>
      </c>
      <c r="R43" s="24" t="s">
        <v>117</v>
      </c>
      <c r="S43" s="24" t="s">
        <v>187</v>
      </c>
      <c r="T43" s="8" t="s">
        <v>131</v>
      </c>
      <c r="U43" s="8" t="s">
        <v>86</v>
      </c>
      <c r="V43" s="5"/>
      <c r="W43" s="17">
        <v>118485826805</v>
      </c>
      <c r="X43" s="8" t="s">
        <v>10</v>
      </c>
      <c r="Y43" s="8" cm="1">
        <f t="array" ref="Y43">_xlfn.IFS(C43="Fue fácil",1,C43="Más o menos (ni fácil ni difícil)",0.5,C43="Fue difícil",0)</f>
        <v>0.5</v>
      </c>
      <c r="Z43" s="8" cm="1">
        <f t="array" ref="Z43">_xlfn.IFS(D43="Sí",1,D43="No",0)</f>
        <v>1</v>
      </c>
      <c r="AA43" s="8" cm="1">
        <f t="array" ref="AA43">_xlfn.IFS(E43="Sí las conozco",1,E43="No las conozco",0)</f>
        <v>1</v>
      </c>
      <c r="AB43" s="20" cm="1">
        <f t="array" ref="AB43">_xlfn.IFS(F43="Sí tenía pensado hacer el trámite",1,F43="No tenía pensado hacer el trámite",0)</f>
        <v>1</v>
      </c>
      <c r="AC43" s="22" cm="1">
        <f t="array" ref="AC43">_xlfn.IFS(G43="Sí",1,G43="No",0)</f>
        <v>1</v>
      </c>
      <c r="AD43" s="24" cm="1">
        <f t="array" ref="AD43">_xlfn.IFS(H43="Es fácil",1,H43="Más o menos (no es ni fácil ni difícil)",0.5,H43="Es difícil",0)</f>
        <v>1</v>
      </c>
      <c r="AE43" s="25" cm="1">
        <f t="array" ref="AE43">_xlfn.IFS(I43="Cuando realicé el trámite para obtener la licencia de conducir en este municipio sí recibí toda la orientación que necesité para poder concluir el trámite",1,I43="Cuando realicé el trámite para obtener la licencia de conducir en este municipio no recibí toda la orientación que necesité para poder concluir el trámite",0)</f>
        <v>1</v>
      </c>
      <c r="AF43" s="27" cm="1">
        <f t="array" ref="AF43">_xlfn.IFS(J43="Sí tienen la capacitación y los conocimientos suficientes para atender a la ciudadanía",1,J43="No tienen la capacitación y los conocimientos suficientes para atender a la ciudadanía",0)</f>
        <v>1</v>
      </c>
      <c r="AG43" s="24" cm="1">
        <f t="array" ref="AG43">_xlfn.IFS(K43="Sí",1,K43="No",0)</f>
        <v>1</v>
      </c>
      <c r="AH43" s="20" cm="1">
        <f t="array" ref="AH43">_xlfn.IFS(L43="Muy probable",1,L43="Nada probable",0,L43="No sé",0.5)</f>
        <v>1</v>
      </c>
      <c r="AI43" s="24" cm="1">
        <f t="array" ref="AI43">_xlfn.IFS(M43="Es más fácil",1,M43="Es igual",0.5,M43="Es más difícil",0)</f>
        <v>0.5</v>
      </c>
      <c r="AJ43" s="24" cm="1">
        <f t="array" ref="AJ43">_xlfn.IFS(N43="Pocos",1,N43="Los necesarios (ni muchos ni pocos)",0.5,N43="Muchos",0)</f>
        <v>0.5</v>
      </c>
      <c r="AK43" s="24" cm="1">
        <f t="array" ref="AK43">_xlfn.IFS(O43="Barato",1,O43="Justo (ni caro ni barato)",0.5,O43="Caro",0)</f>
        <v>0</v>
      </c>
      <c r="AL43" s="24" cm="1">
        <f t="array" ref="AL43">_xlfn.IFS(P43="Menos de 30 minutos",1,P43="Entre 31 minutos y 1 hora",0.8,P43="Entre 1 y 2 horas",0.6,P43="Entre 2 y 3 horas",0.4,P43="Más de 3 horas",0.2,P43="Me tomó más de un día",0)</f>
        <v>0.6</v>
      </c>
      <c r="AM43" s="24" cm="1">
        <f t="array" ref="AM43">_xlfn.IFS(Q43="Poco",1,Q43="Normal (ni mucho ni poco)",0.5,Q43="Mucho",0)</f>
        <v>0.5</v>
      </c>
      <c r="AN43" s="24" cm="1">
        <f t="array" ref="AN43">_xlfn.IFS(R43="Satisfecha (o)",1,R43="Normal",0.5,R43="Insatisfecha (o)",0)</f>
        <v>1</v>
      </c>
      <c r="AO43" s="24" cm="1">
        <f t="array" ref="AO43">_xlfn.IFS(S43="Todas las personas reciben el mismo trato",1,S43="No estoy segura (o)",0.5,S43="Hay personas que reciben un trato diferente",0)</f>
        <v>1</v>
      </c>
      <c r="AP43" s="8" cm="1">
        <f t="array" ref="AP43">_xlfn.IFS(T43="Es malo",0,T43="Es regular (ni bueno ni malo)",0.5,T43="Es bueno",1)</f>
        <v>0.5</v>
      </c>
      <c r="AQ43" s="8" cm="1">
        <f t="array" ref="AQ43">_xlfn.IFS(U43="Sí",0,U43="No",1,U43="Prefieron no contestar",0.5)</f>
        <v>1</v>
      </c>
    </row>
    <row r="44" spans="1:43" x14ac:dyDescent="0.2">
      <c r="A44" s="17">
        <v>118485379668</v>
      </c>
      <c r="B44" s="8" t="s">
        <v>10</v>
      </c>
      <c r="C44" s="8" t="s">
        <v>173</v>
      </c>
      <c r="D44" s="8" t="s">
        <v>85</v>
      </c>
      <c r="E44" s="8" t="s">
        <v>73</v>
      </c>
      <c r="F44" s="20" t="s">
        <v>174</v>
      </c>
      <c r="G44" s="22" t="s">
        <v>85</v>
      </c>
      <c r="H44" s="24" t="s">
        <v>89</v>
      </c>
      <c r="I44" s="25" t="s">
        <v>90</v>
      </c>
      <c r="J44" s="26" t="s">
        <v>92</v>
      </c>
      <c r="K44" s="24" t="s">
        <v>85</v>
      </c>
      <c r="L44" s="18" t="s">
        <v>94</v>
      </c>
      <c r="M44" s="24" t="s">
        <v>100</v>
      </c>
      <c r="N44" s="24" t="s">
        <v>103</v>
      </c>
      <c r="O44" s="24" t="s">
        <v>107</v>
      </c>
      <c r="P44" s="24" t="s">
        <v>110</v>
      </c>
      <c r="Q44" s="24" t="s">
        <v>116</v>
      </c>
      <c r="R44" s="24" t="s">
        <v>119</v>
      </c>
      <c r="S44" s="24" t="s">
        <v>192</v>
      </c>
      <c r="T44" s="8" t="s">
        <v>130</v>
      </c>
      <c r="U44" s="8" t="s">
        <v>85</v>
      </c>
      <c r="V44" s="5"/>
      <c r="W44" s="17">
        <v>118485379668</v>
      </c>
      <c r="X44" s="8" t="s">
        <v>10</v>
      </c>
      <c r="Y44" s="8" cm="1">
        <f t="array" ref="Y44">_xlfn.IFS(C44="Fue fácil",1,C44="Más o menos (ni fácil ni difícil)",0.5,C44="Fue difícil",0)</f>
        <v>0</v>
      </c>
      <c r="Z44" s="8" cm="1">
        <f t="array" ref="Z44">_xlfn.IFS(D44="Sí",1,D44="No",0)</f>
        <v>1</v>
      </c>
      <c r="AA44" s="8" cm="1">
        <f t="array" ref="AA44">_xlfn.IFS(E44="Sí las conozco",1,E44="No las conozco",0)</f>
        <v>1</v>
      </c>
      <c r="AB44" s="20" cm="1">
        <f t="array" ref="AB44">_xlfn.IFS(F44="Sí tenía pensado hacer el trámite",1,F44="No tenía pensado hacer el trámite",0)</f>
        <v>1</v>
      </c>
      <c r="AC44" s="22" cm="1">
        <f t="array" ref="AC44">_xlfn.IFS(G44="Sí",1,G44="No",0)</f>
        <v>1</v>
      </c>
      <c r="AD44" s="24" cm="1">
        <f t="array" ref="AD44">_xlfn.IFS(H44="Es fácil",1,H44="Más o menos (no es ni fácil ni difícil)",0.5,H44="Es difícil",0)</f>
        <v>0</v>
      </c>
      <c r="AE44" s="25" cm="1">
        <f t="array" ref="AE44">_xlfn.IFS(I44="Cuando realicé el trámite para obtener la licencia de conducir en este municipio sí recibí toda la orientación que necesité para poder concluir el trámite",1,I44="Cuando realicé el trámite para obtener la licencia de conducir en este municipio no recibí toda la orientación que necesité para poder concluir el trámite",0)</f>
        <v>1</v>
      </c>
      <c r="AF44" s="27" cm="1">
        <f t="array" ref="AF44">_xlfn.IFS(J44="Sí tienen la capacitación y los conocimientos suficientes para atender a la ciudadanía",1,J44="No tienen la capacitación y los conocimientos suficientes para atender a la ciudadanía",0)</f>
        <v>1</v>
      </c>
      <c r="AG44" s="24" cm="1">
        <f t="array" ref="AG44">_xlfn.IFS(K44="Sí",1,K44="No",0)</f>
        <v>1</v>
      </c>
      <c r="AH44" s="20" cm="1">
        <f t="array" ref="AH44">_xlfn.IFS(L44="Muy probable",1,L44="Nada probable",0,L44="No sé",0.5)</f>
        <v>1</v>
      </c>
      <c r="AI44" s="24" cm="1">
        <f t="array" ref="AI44">_xlfn.IFS(M44="Es más fácil",1,M44="Es igual",0.5,M44="Es más difícil",0)</f>
        <v>0.5</v>
      </c>
      <c r="AJ44" s="24" cm="1">
        <f t="array" ref="AJ44">_xlfn.IFS(N44="Pocos",1,N44="Los necesarios (ni muchos ni pocos)",0.5,N44="Muchos",0)</f>
        <v>0.5</v>
      </c>
      <c r="AK44" s="24" cm="1">
        <f t="array" ref="AK44">_xlfn.IFS(O44="Barato",1,O44="Justo (ni caro ni barato)",0.5,O44="Caro",0)</f>
        <v>0</v>
      </c>
      <c r="AL44" s="24" cm="1">
        <f t="array" ref="AL44">_xlfn.IFS(P44="Menos de 30 minutos",1,P44="Entre 31 minutos y 1 hora",0.8,P44="Entre 1 y 2 horas",0.6,P44="Entre 2 y 3 horas",0.4,P44="Más de 3 horas",0.2,P44="Me tomó más de un día",0)</f>
        <v>0.6</v>
      </c>
      <c r="AM44" s="24" cm="1">
        <f t="array" ref="AM44">_xlfn.IFS(Q44="Poco",1,Q44="Normal (ni mucho ni poco)",0.5,Q44="Mucho",0)</f>
        <v>0</v>
      </c>
      <c r="AN44" s="24" cm="1">
        <f t="array" ref="AN44">_xlfn.IFS(R44="Satisfecha (o)",1,R44="Normal",0.5,R44="Insatisfecha (o)",0)</f>
        <v>0</v>
      </c>
      <c r="AO44" s="24" cm="1">
        <f t="array" ref="AO44">_xlfn.IFS(S44="Todas las personas reciben el mismo trato",1,S44="No estoy segura (o)",0.5,S44="Hay personas que reciben un trato diferente",0)</f>
        <v>0</v>
      </c>
      <c r="AP44" s="8" cm="1">
        <f t="array" ref="AP44">_xlfn.IFS(T44="Es malo",0,T44="Es regular (ni bueno ni malo)",0.5,T44="Es bueno",1)</f>
        <v>0</v>
      </c>
      <c r="AQ44" s="8" cm="1">
        <f t="array" ref="AQ44">_xlfn.IFS(U44="Sí",0,U44="No",1,U44="Prefieron no contestar",0.5)</f>
        <v>0</v>
      </c>
    </row>
    <row r="45" spans="1:43" x14ac:dyDescent="0.2">
      <c r="A45" s="17">
        <v>118485364433</v>
      </c>
      <c r="B45" s="8" t="s">
        <v>10</v>
      </c>
      <c r="C45" s="8" t="s">
        <v>189</v>
      </c>
      <c r="D45" s="8" t="s">
        <v>85</v>
      </c>
      <c r="E45" s="8" t="s">
        <v>73</v>
      </c>
      <c r="F45" s="20" t="s">
        <v>174</v>
      </c>
      <c r="G45" s="22" t="s">
        <v>85</v>
      </c>
      <c r="H45" s="24" t="s">
        <v>87</v>
      </c>
      <c r="I45" s="25" t="s">
        <v>90</v>
      </c>
      <c r="J45" s="26" t="s">
        <v>92</v>
      </c>
      <c r="K45" s="24" t="s">
        <v>85</v>
      </c>
      <c r="L45" s="18" t="s">
        <v>94</v>
      </c>
      <c r="M45" s="24" t="s">
        <v>99</v>
      </c>
      <c r="N45" s="24" t="s">
        <v>104</v>
      </c>
      <c r="O45" s="24" t="s">
        <v>107</v>
      </c>
      <c r="P45" s="24" t="s">
        <v>109</v>
      </c>
      <c r="Q45" s="24" t="s">
        <v>115</v>
      </c>
      <c r="R45" s="24" t="s">
        <v>117</v>
      </c>
      <c r="S45" s="24" t="s">
        <v>187</v>
      </c>
      <c r="T45" s="8" t="s">
        <v>132</v>
      </c>
      <c r="U45" s="8" t="s">
        <v>86</v>
      </c>
      <c r="V45" s="5"/>
      <c r="W45" s="17">
        <v>118485364433</v>
      </c>
      <c r="X45" s="8" t="s">
        <v>10</v>
      </c>
      <c r="Y45" s="8" cm="1">
        <f t="array" ref="Y45">_xlfn.IFS(C45="Fue fácil",1,C45="Más o menos (ni fácil ni difícil)",0.5,C45="Fue difícil",0)</f>
        <v>1</v>
      </c>
      <c r="Z45" s="8" cm="1">
        <f t="array" ref="Z45">_xlfn.IFS(D45="Sí",1,D45="No",0)</f>
        <v>1</v>
      </c>
      <c r="AA45" s="8" cm="1">
        <f t="array" ref="AA45">_xlfn.IFS(E45="Sí las conozco",1,E45="No las conozco",0)</f>
        <v>1</v>
      </c>
      <c r="AB45" s="20" cm="1">
        <f t="array" ref="AB45">_xlfn.IFS(F45="Sí tenía pensado hacer el trámite",1,F45="No tenía pensado hacer el trámite",0)</f>
        <v>1</v>
      </c>
      <c r="AC45" s="22" cm="1">
        <f t="array" ref="AC45">_xlfn.IFS(G45="Sí",1,G45="No",0)</f>
        <v>1</v>
      </c>
      <c r="AD45" s="24" cm="1">
        <f t="array" ref="AD45">_xlfn.IFS(H45="Es fácil",1,H45="Más o menos (no es ni fácil ni difícil)",0.5,H45="Es difícil",0)</f>
        <v>1</v>
      </c>
      <c r="AE45" s="25" cm="1">
        <f t="array" ref="AE45">_xlfn.IFS(I45="Cuando realicé el trámite para obtener la licencia de conducir en este municipio sí recibí toda la orientación que necesité para poder concluir el trámite",1,I45="Cuando realicé el trámite para obtener la licencia de conducir en este municipio no recibí toda la orientación que necesité para poder concluir el trámite",0)</f>
        <v>1</v>
      </c>
      <c r="AF45" s="27" cm="1">
        <f t="array" ref="AF45">_xlfn.IFS(J45="Sí tienen la capacitación y los conocimientos suficientes para atender a la ciudadanía",1,J45="No tienen la capacitación y los conocimientos suficientes para atender a la ciudadanía",0)</f>
        <v>1</v>
      </c>
      <c r="AG45" s="24" cm="1">
        <f t="array" ref="AG45">_xlfn.IFS(K45="Sí",1,K45="No",0)</f>
        <v>1</v>
      </c>
      <c r="AH45" s="20" cm="1">
        <f t="array" ref="AH45">_xlfn.IFS(L45="Muy probable",1,L45="Nada probable",0,L45="No sé",0.5)</f>
        <v>1</v>
      </c>
      <c r="AI45" s="24" cm="1">
        <f t="array" ref="AI45">_xlfn.IFS(M45="Es más fácil",1,M45="Es igual",0.5,M45="Es más difícil",0)</f>
        <v>1</v>
      </c>
      <c r="AJ45" s="24" cm="1">
        <f t="array" ref="AJ45">_xlfn.IFS(N45="Pocos",1,N45="Los necesarios (ni muchos ni pocos)",0.5,N45="Muchos",0)</f>
        <v>0</v>
      </c>
      <c r="AK45" s="24" cm="1">
        <f t="array" ref="AK45">_xlfn.IFS(O45="Barato",1,O45="Justo (ni caro ni barato)",0.5,O45="Caro",0)</f>
        <v>0</v>
      </c>
      <c r="AL45" s="24" cm="1">
        <f t="array" ref="AL45">_xlfn.IFS(P45="Menos de 30 minutos",1,P45="Entre 31 minutos y 1 hora",0.8,P45="Entre 1 y 2 horas",0.6,P45="Entre 2 y 3 horas",0.4,P45="Más de 3 horas",0.2,P45="Me tomó más de un día",0)</f>
        <v>0.8</v>
      </c>
      <c r="AM45" s="24" cm="1">
        <f t="array" ref="AM45">_xlfn.IFS(Q45="Poco",1,Q45="Normal (ni mucho ni poco)",0.5,Q45="Mucho",0)</f>
        <v>0.5</v>
      </c>
      <c r="AN45" s="24" cm="1">
        <f t="array" ref="AN45">_xlfn.IFS(R45="Satisfecha (o)",1,R45="Normal",0.5,R45="Insatisfecha (o)",0)</f>
        <v>1</v>
      </c>
      <c r="AO45" s="24" cm="1">
        <f t="array" ref="AO45">_xlfn.IFS(S45="Todas las personas reciben el mismo trato",1,S45="No estoy segura (o)",0.5,S45="Hay personas que reciben un trato diferente",0)</f>
        <v>1</v>
      </c>
      <c r="AP45" s="8" cm="1">
        <f t="array" ref="AP45">_xlfn.IFS(T45="Es malo",0,T45="Es regular (ni bueno ni malo)",0.5,T45="Es bueno",1)</f>
        <v>1</v>
      </c>
      <c r="AQ45" s="8" cm="1">
        <f t="array" ref="AQ45">_xlfn.IFS(U45="Sí",0,U45="No",1,U45="Prefieron no contestar",0.5)</f>
        <v>1</v>
      </c>
    </row>
    <row r="46" spans="1:43" x14ac:dyDescent="0.2">
      <c r="A46" s="17">
        <v>118485176145</v>
      </c>
      <c r="B46" s="8" t="s">
        <v>10</v>
      </c>
      <c r="C46" s="8" t="s">
        <v>177</v>
      </c>
      <c r="D46" s="8" t="s">
        <v>85</v>
      </c>
      <c r="E46" s="8" t="s">
        <v>73</v>
      </c>
      <c r="F46" s="20" t="s">
        <v>174</v>
      </c>
      <c r="G46" s="22" t="s">
        <v>85</v>
      </c>
      <c r="H46" s="24" t="s">
        <v>88</v>
      </c>
      <c r="I46" s="25" t="s">
        <v>90</v>
      </c>
      <c r="J46" s="26" t="s">
        <v>93</v>
      </c>
      <c r="K46" s="24" t="s">
        <v>85</v>
      </c>
      <c r="L46" s="18" t="s">
        <v>94</v>
      </c>
      <c r="M46" s="24" t="s">
        <v>100</v>
      </c>
      <c r="N46" s="24" t="s">
        <v>104</v>
      </c>
      <c r="O46" s="24" t="s">
        <v>107</v>
      </c>
      <c r="P46" s="24" t="s">
        <v>110</v>
      </c>
      <c r="Q46" s="24" t="s">
        <v>115</v>
      </c>
      <c r="R46" s="24" t="s">
        <v>117</v>
      </c>
      <c r="S46" s="24" t="s">
        <v>192</v>
      </c>
      <c r="T46" s="8" t="s">
        <v>130</v>
      </c>
      <c r="U46" s="8" t="s">
        <v>197</v>
      </c>
      <c r="V46" s="5"/>
      <c r="W46" s="17">
        <v>118485176145</v>
      </c>
      <c r="X46" s="8" t="s">
        <v>10</v>
      </c>
      <c r="Y46" s="8" cm="1">
        <f t="array" ref="Y46">_xlfn.IFS(C46="Fue fácil",1,C46="Más o menos (ni fácil ni difícil)",0.5,C46="Fue difícil",0)</f>
        <v>0.5</v>
      </c>
      <c r="Z46" s="8" cm="1">
        <f t="array" ref="Z46">_xlfn.IFS(D46="Sí",1,D46="No",0)</f>
        <v>1</v>
      </c>
      <c r="AA46" s="8" cm="1">
        <f t="array" ref="AA46">_xlfn.IFS(E46="Sí las conozco",1,E46="No las conozco",0)</f>
        <v>1</v>
      </c>
      <c r="AB46" s="20" cm="1">
        <f t="array" ref="AB46">_xlfn.IFS(F46="Sí tenía pensado hacer el trámite",1,F46="No tenía pensado hacer el trámite",0)</f>
        <v>1</v>
      </c>
      <c r="AC46" s="22" cm="1">
        <f t="array" ref="AC46">_xlfn.IFS(G46="Sí",1,G46="No",0)</f>
        <v>1</v>
      </c>
      <c r="AD46" s="24" cm="1">
        <f t="array" ref="AD46">_xlfn.IFS(H46="Es fácil",1,H46="Más o menos (no es ni fácil ni difícil)",0.5,H46="Es difícil",0)</f>
        <v>0.5</v>
      </c>
      <c r="AE46" s="25" cm="1">
        <f t="array" ref="AE46">_xlfn.IFS(I46="Cuando realicé el trámite para obtener la licencia de conducir en este municipio sí recibí toda la orientación que necesité para poder concluir el trámite",1,I46="Cuando realicé el trámite para obtener la licencia de conducir en este municipio no recibí toda la orientación que necesité para poder concluir el trámite",0)</f>
        <v>1</v>
      </c>
      <c r="AF46" s="27"/>
      <c r="AG46" s="24" cm="1">
        <f t="array" ref="AG46">_xlfn.IFS(K46="Sí",1,K46="No",0)</f>
        <v>1</v>
      </c>
      <c r="AH46" s="20" cm="1">
        <f t="array" ref="AH46">_xlfn.IFS(L46="Muy probable",1,L46="Nada probable",0,L46="No sé",0.5)</f>
        <v>1</v>
      </c>
      <c r="AI46" s="24" cm="1">
        <f t="array" ref="AI46">_xlfn.IFS(M46="Es más fácil",1,M46="Es igual",0.5,M46="Es más difícil",0)</f>
        <v>0.5</v>
      </c>
      <c r="AJ46" s="24" cm="1">
        <f t="array" ref="AJ46">_xlfn.IFS(N46="Pocos",1,N46="Los necesarios (ni muchos ni pocos)",0.5,N46="Muchos",0)</f>
        <v>0</v>
      </c>
      <c r="AK46" s="24" cm="1">
        <f t="array" ref="AK46">_xlfn.IFS(O46="Barato",1,O46="Justo (ni caro ni barato)",0.5,O46="Caro",0)</f>
        <v>0</v>
      </c>
      <c r="AL46" s="24" cm="1">
        <f t="array" ref="AL46">_xlfn.IFS(P46="Menos de 30 minutos",1,P46="Entre 31 minutos y 1 hora",0.8,P46="Entre 1 y 2 horas",0.6,P46="Entre 2 y 3 horas",0.4,P46="Más de 3 horas",0.2,P46="Me tomó más de un día",0)</f>
        <v>0.6</v>
      </c>
      <c r="AM46" s="24" cm="1">
        <f t="array" ref="AM46">_xlfn.IFS(Q46="Poco",1,Q46="Normal (ni mucho ni poco)",0.5,Q46="Mucho",0)</f>
        <v>0.5</v>
      </c>
      <c r="AN46" s="24" cm="1">
        <f t="array" ref="AN46">_xlfn.IFS(R46="Satisfecha (o)",1,R46="Normal",0.5,R46="Insatisfecha (o)",0)</f>
        <v>1</v>
      </c>
      <c r="AO46" s="24" cm="1">
        <f t="array" ref="AO46">_xlfn.IFS(S46="Todas las personas reciben el mismo trato",1,S46="No estoy segura (o)",0.5,S46="Hay personas que reciben un trato diferente",0)</f>
        <v>0</v>
      </c>
      <c r="AP46" s="8" cm="1">
        <f t="array" ref="AP46">_xlfn.IFS(T46="Es malo",0,T46="Es regular (ni bueno ni malo)",0.5,T46="Es bueno",1)</f>
        <v>0</v>
      </c>
      <c r="AQ46" s="8" cm="1">
        <f t="array" ref="AQ46">_xlfn.IFS(U46="Sí",0,U46="No",1,U46="Prefieron no contestar",0.5)</f>
        <v>0.5</v>
      </c>
    </row>
    <row r="47" spans="1:43" x14ac:dyDescent="0.2">
      <c r="A47" s="17">
        <v>118484906109</v>
      </c>
      <c r="B47" s="8" t="s">
        <v>10</v>
      </c>
      <c r="C47" s="8" t="s">
        <v>189</v>
      </c>
      <c r="D47" s="8" t="s">
        <v>86</v>
      </c>
      <c r="E47" s="8" t="s">
        <v>73</v>
      </c>
      <c r="F47" s="20" t="s">
        <v>174</v>
      </c>
      <c r="G47" s="22" t="s">
        <v>85</v>
      </c>
      <c r="H47" s="24" t="s">
        <v>87</v>
      </c>
      <c r="I47" s="25" t="s">
        <v>90</v>
      </c>
      <c r="J47" s="26" t="s">
        <v>92</v>
      </c>
      <c r="K47" s="24" t="s">
        <v>85</v>
      </c>
      <c r="L47" s="18" t="s">
        <v>94</v>
      </c>
      <c r="M47" s="24" t="s">
        <v>99</v>
      </c>
      <c r="N47" s="24" t="s">
        <v>102</v>
      </c>
      <c r="O47" s="24" t="s">
        <v>107</v>
      </c>
      <c r="P47" s="24" t="s">
        <v>110</v>
      </c>
      <c r="Q47" s="24" t="s">
        <v>116</v>
      </c>
      <c r="R47" s="24" t="s">
        <v>117</v>
      </c>
      <c r="S47" s="24" t="s">
        <v>192</v>
      </c>
      <c r="T47" s="8" t="s">
        <v>130</v>
      </c>
      <c r="U47" s="8" t="s">
        <v>86</v>
      </c>
      <c r="V47" s="5"/>
      <c r="W47" s="17">
        <v>118484906109</v>
      </c>
      <c r="X47" s="8" t="s">
        <v>10</v>
      </c>
      <c r="Y47" s="8" cm="1">
        <f t="array" ref="Y47">_xlfn.IFS(C47="Fue fácil",1,C47="Más o menos (ni fácil ni difícil)",0.5,C47="Fue difícil",0)</f>
        <v>1</v>
      </c>
      <c r="Z47" s="8" cm="1">
        <f t="array" ref="Z47">_xlfn.IFS(D47="Sí",1,D47="No",0)</f>
        <v>0</v>
      </c>
      <c r="AA47" s="8" cm="1">
        <f t="array" ref="AA47">_xlfn.IFS(E47="Sí las conozco",1,E47="No las conozco",0)</f>
        <v>1</v>
      </c>
      <c r="AB47" s="20" cm="1">
        <f t="array" ref="AB47">_xlfn.IFS(F47="Sí tenía pensado hacer el trámite",1,F47="No tenía pensado hacer el trámite",0)</f>
        <v>1</v>
      </c>
      <c r="AC47" s="22" cm="1">
        <f t="array" ref="AC47">_xlfn.IFS(G47="Sí",1,G47="No",0)</f>
        <v>1</v>
      </c>
      <c r="AD47" s="24" cm="1">
        <f t="array" ref="AD47">_xlfn.IFS(H47="Es fácil",1,H47="Más o menos (no es ni fácil ni difícil)",0.5,H47="Es difícil",0)</f>
        <v>1</v>
      </c>
      <c r="AE47" s="25" cm="1">
        <f t="array" ref="AE47">_xlfn.IFS(I47="Cuando realicé el trámite para obtener la licencia de conducir en este municipio sí recibí toda la orientación que necesité para poder concluir el trámite",1,I47="Cuando realicé el trámite para obtener la licencia de conducir en este municipio no recibí toda la orientación que necesité para poder concluir el trámite",0)</f>
        <v>1</v>
      </c>
      <c r="AF47" s="27" cm="1">
        <f t="array" ref="AF47">_xlfn.IFS(J47="Sí tienen la capacitación y los conocimientos suficientes para atender a la ciudadanía",1,J47="No tienen la capacitación y los conocimientos suficientes para atender a la ciudadanía",0)</f>
        <v>1</v>
      </c>
      <c r="AG47" s="24" cm="1">
        <f t="array" ref="AG47">_xlfn.IFS(K47="Sí",1,K47="No",0)</f>
        <v>1</v>
      </c>
      <c r="AH47" s="20" cm="1">
        <f t="array" ref="AH47">_xlfn.IFS(L47="Muy probable",1,L47="Nada probable",0,L47="No sé",0.5)</f>
        <v>1</v>
      </c>
      <c r="AI47" s="24" cm="1">
        <f t="array" ref="AI47">_xlfn.IFS(M47="Es más fácil",1,M47="Es igual",0.5,M47="Es más difícil",0)</f>
        <v>1</v>
      </c>
      <c r="AJ47" s="24" cm="1">
        <f t="array" ref="AJ47">_xlfn.IFS(N47="Pocos",1,N47="Los necesarios (ni muchos ni pocos)",0.5,N47="Muchos",0)</f>
        <v>1</v>
      </c>
      <c r="AK47" s="24" cm="1">
        <f t="array" ref="AK47">_xlfn.IFS(O47="Barato",1,O47="Justo (ni caro ni barato)",0.5,O47="Caro",0)</f>
        <v>0</v>
      </c>
      <c r="AL47" s="24" cm="1">
        <f t="array" ref="AL47">_xlfn.IFS(P47="Menos de 30 minutos",1,P47="Entre 31 minutos y 1 hora",0.8,P47="Entre 1 y 2 horas",0.6,P47="Entre 2 y 3 horas",0.4,P47="Más de 3 horas",0.2,P47="Me tomó más de un día",0)</f>
        <v>0.6</v>
      </c>
      <c r="AM47" s="24" cm="1">
        <f t="array" ref="AM47">_xlfn.IFS(Q47="Poco",1,Q47="Normal (ni mucho ni poco)",0.5,Q47="Mucho",0)</f>
        <v>0</v>
      </c>
      <c r="AN47" s="24" cm="1">
        <f t="array" ref="AN47">_xlfn.IFS(R47="Satisfecha (o)",1,R47="Normal",0.5,R47="Insatisfecha (o)",0)</f>
        <v>1</v>
      </c>
      <c r="AO47" s="24" cm="1">
        <f t="array" ref="AO47">_xlfn.IFS(S47="Todas las personas reciben el mismo trato",1,S47="No estoy segura (o)",0.5,S47="Hay personas que reciben un trato diferente",0)</f>
        <v>0</v>
      </c>
      <c r="AP47" s="8" cm="1">
        <f t="array" ref="AP47">_xlfn.IFS(T47="Es malo",0,T47="Es regular (ni bueno ni malo)",0.5,T47="Es bueno",1)</f>
        <v>0</v>
      </c>
      <c r="AQ47" s="8" cm="1">
        <f t="array" ref="AQ47">_xlfn.IFS(U47="Sí",0,U47="No",1,U47="Prefieron no contestar",0.5)</f>
        <v>1</v>
      </c>
    </row>
    <row r="48" spans="1:43" x14ac:dyDescent="0.2">
      <c r="A48" s="17">
        <v>118484139402</v>
      </c>
      <c r="B48" s="8" t="s">
        <v>10</v>
      </c>
      <c r="C48" s="8" t="s">
        <v>189</v>
      </c>
      <c r="D48" s="8" t="s">
        <v>85</v>
      </c>
      <c r="E48" s="8" t="s">
        <v>73</v>
      </c>
      <c r="F48" s="20" t="s">
        <v>174</v>
      </c>
      <c r="G48" s="22" t="s">
        <v>85</v>
      </c>
      <c r="H48" s="24" t="s">
        <v>87</v>
      </c>
      <c r="I48" s="25" t="s">
        <v>90</v>
      </c>
      <c r="J48" s="26" t="s">
        <v>92</v>
      </c>
      <c r="K48" s="24" t="s">
        <v>85</v>
      </c>
      <c r="L48" s="18" t="s">
        <v>95</v>
      </c>
      <c r="M48" s="24" t="s">
        <v>99</v>
      </c>
      <c r="N48" s="24" t="s">
        <v>102</v>
      </c>
      <c r="O48" s="24" t="s">
        <v>106</v>
      </c>
      <c r="P48" s="24" t="s">
        <v>109</v>
      </c>
      <c r="Q48" s="24" t="s">
        <v>114</v>
      </c>
      <c r="R48" s="24" t="s">
        <v>117</v>
      </c>
      <c r="S48" s="24" t="s">
        <v>187</v>
      </c>
      <c r="T48" s="8" t="s">
        <v>132</v>
      </c>
      <c r="U48" s="8" t="s">
        <v>86</v>
      </c>
      <c r="V48" s="5"/>
      <c r="W48" s="17">
        <v>118484139402</v>
      </c>
      <c r="X48" s="8" t="s">
        <v>10</v>
      </c>
      <c r="Y48" s="8" cm="1">
        <f t="array" ref="Y48">_xlfn.IFS(C48="Fue fácil",1,C48="Más o menos (ni fácil ni difícil)",0.5,C48="Fue difícil",0)</f>
        <v>1</v>
      </c>
      <c r="Z48" s="8" cm="1">
        <f t="array" ref="Z48">_xlfn.IFS(D48="Sí",1,D48="No",0)</f>
        <v>1</v>
      </c>
      <c r="AA48" s="8" cm="1">
        <f t="array" ref="AA48">_xlfn.IFS(E48="Sí las conozco",1,E48="No las conozco",0)</f>
        <v>1</v>
      </c>
      <c r="AB48" s="20" cm="1">
        <f t="array" ref="AB48">_xlfn.IFS(F48="Sí tenía pensado hacer el trámite",1,F48="No tenía pensado hacer el trámite",0)</f>
        <v>1</v>
      </c>
      <c r="AC48" s="22" cm="1">
        <f t="array" ref="AC48">_xlfn.IFS(G48="Sí",1,G48="No",0)</f>
        <v>1</v>
      </c>
      <c r="AD48" s="24" cm="1">
        <f t="array" ref="AD48">_xlfn.IFS(H48="Es fácil",1,H48="Más o menos (no es ni fácil ni difícil)",0.5,H48="Es difícil",0)</f>
        <v>1</v>
      </c>
      <c r="AE48" s="25" cm="1">
        <f t="array" ref="AE48">_xlfn.IFS(I48="Cuando realicé el trámite para obtener la licencia de conducir en este municipio sí recibí toda la orientación que necesité para poder concluir el trámite",1,I48="Cuando realicé el trámite para obtener la licencia de conducir en este municipio no recibí toda la orientación que necesité para poder concluir el trámite",0)</f>
        <v>1</v>
      </c>
      <c r="AF48" s="27" cm="1">
        <f t="array" ref="AF48">_xlfn.IFS(J48="Sí tienen la capacitación y los conocimientos suficientes para atender a la ciudadanía",1,J48="No tienen la capacitación y los conocimientos suficientes para atender a la ciudadanía",0)</f>
        <v>1</v>
      </c>
      <c r="AG48" s="24" cm="1">
        <f t="array" ref="AG48">_xlfn.IFS(K48="Sí",1,K48="No",0)</f>
        <v>1</v>
      </c>
      <c r="AH48" s="20" cm="1">
        <f t="array" ref="AH48">_xlfn.IFS(L48="Muy probable",1,L48="Nada probable",0,L48="No sé",0.5)</f>
        <v>0.5</v>
      </c>
      <c r="AI48" s="24" cm="1">
        <f t="array" ref="AI48">_xlfn.IFS(M48="Es más fácil",1,M48="Es igual",0.5,M48="Es más difícil",0)</f>
        <v>1</v>
      </c>
      <c r="AJ48" s="24" cm="1">
        <f t="array" ref="AJ48">_xlfn.IFS(N48="Pocos",1,N48="Los necesarios (ni muchos ni pocos)",0.5,N48="Muchos",0)</f>
        <v>1</v>
      </c>
      <c r="AK48" s="24" cm="1">
        <f t="array" ref="AK48">_xlfn.IFS(O48="Barato",1,O48="Justo (ni caro ni barato)",0.5,O48="Caro",0)</f>
        <v>0.5</v>
      </c>
      <c r="AL48" s="24" cm="1">
        <f t="array" ref="AL48">_xlfn.IFS(P48="Menos de 30 minutos",1,P48="Entre 31 minutos y 1 hora",0.8,P48="Entre 1 y 2 horas",0.6,P48="Entre 2 y 3 horas",0.4,P48="Más de 3 horas",0.2,P48="Me tomó más de un día",0)</f>
        <v>0.8</v>
      </c>
      <c r="AM48" s="24" cm="1">
        <f t="array" ref="AM48">_xlfn.IFS(Q48="Poco",1,Q48="Normal (ni mucho ni poco)",0.5,Q48="Mucho",0)</f>
        <v>1</v>
      </c>
      <c r="AN48" s="24" cm="1">
        <f t="array" ref="AN48">_xlfn.IFS(R48="Satisfecha (o)",1,R48="Normal",0.5,R48="Insatisfecha (o)",0)</f>
        <v>1</v>
      </c>
      <c r="AO48" s="24" cm="1">
        <f t="array" ref="AO48">_xlfn.IFS(S48="Todas las personas reciben el mismo trato",1,S48="No estoy segura (o)",0.5,S48="Hay personas que reciben un trato diferente",0)</f>
        <v>1</v>
      </c>
      <c r="AP48" s="8" cm="1">
        <f t="array" ref="AP48">_xlfn.IFS(T48="Es malo",0,T48="Es regular (ni bueno ni malo)",0.5,T48="Es bueno",1)</f>
        <v>1</v>
      </c>
      <c r="AQ48" s="8" cm="1">
        <f t="array" ref="AQ48">_xlfn.IFS(U48="Sí",0,U48="No",1,U48="Prefieron no contestar",0.5)</f>
        <v>1</v>
      </c>
    </row>
    <row r="49" spans="1:43" x14ac:dyDescent="0.2">
      <c r="A49" s="17">
        <v>118484093895</v>
      </c>
      <c r="B49" s="8" t="s">
        <v>10</v>
      </c>
      <c r="C49" s="8" t="s">
        <v>177</v>
      </c>
      <c r="D49" s="8" t="s">
        <v>86</v>
      </c>
      <c r="E49" s="8" t="s">
        <v>73</v>
      </c>
      <c r="F49" s="20" t="s">
        <v>174</v>
      </c>
      <c r="G49" s="22" t="s">
        <v>86</v>
      </c>
      <c r="H49" s="24" t="s">
        <v>88</v>
      </c>
      <c r="I49" s="25" t="s">
        <v>91</v>
      </c>
      <c r="J49" s="26" t="s">
        <v>93</v>
      </c>
      <c r="K49" s="24" t="s">
        <v>85</v>
      </c>
      <c r="L49" s="18" t="s">
        <v>94</v>
      </c>
      <c r="M49" s="24" t="s">
        <v>100</v>
      </c>
      <c r="N49" s="24" t="s">
        <v>103</v>
      </c>
      <c r="O49" s="24" t="s">
        <v>107</v>
      </c>
      <c r="P49" s="24" t="s">
        <v>111</v>
      </c>
      <c r="Q49" s="24" t="s">
        <v>116</v>
      </c>
      <c r="R49" s="24" t="s">
        <v>119</v>
      </c>
      <c r="S49" s="24" t="s">
        <v>192</v>
      </c>
      <c r="T49" s="8" t="s">
        <v>130</v>
      </c>
      <c r="U49" s="8" t="s">
        <v>86</v>
      </c>
      <c r="V49" s="5"/>
      <c r="W49" s="17">
        <v>118484093895</v>
      </c>
      <c r="X49" s="8" t="s">
        <v>10</v>
      </c>
      <c r="Y49" s="8" cm="1">
        <f t="array" ref="Y49">_xlfn.IFS(C49="Fue fácil",1,C49="Más o menos (ni fácil ni difícil)",0.5,C49="Fue difícil",0)</f>
        <v>0.5</v>
      </c>
      <c r="Z49" s="8" cm="1">
        <f t="array" ref="Z49">_xlfn.IFS(D49="Sí",1,D49="No",0)</f>
        <v>0</v>
      </c>
      <c r="AA49" s="8" cm="1">
        <f t="array" ref="AA49">_xlfn.IFS(E49="Sí las conozco",1,E49="No las conozco",0)</f>
        <v>1</v>
      </c>
      <c r="AB49" s="20" cm="1">
        <f t="array" ref="AB49">_xlfn.IFS(F49="Sí tenía pensado hacer el trámite",1,F49="No tenía pensado hacer el trámite",0)</f>
        <v>1</v>
      </c>
      <c r="AC49" s="22" cm="1">
        <f t="array" ref="AC49">_xlfn.IFS(G49="Sí",1,G49="No",0)</f>
        <v>0</v>
      </c>
      <c r="AD49" s="24" cm="1">
        <f t="array" ref="AD49">_xlfn.IFS(H49="Es fácil",1,H49="Más o menos (no es ni fácil ni difícil)",0.5,H49="Es difícil",0)</f>
        <v>0.5</v>
      </c>
      <c r="AE49" s="25" cm="1">
        <f t="array" ref="AE49">_xlfn.IFS(I49="Cuando realicé el trámite para obtener la licencia de conducir en este municipio sí recibí toda la orientación que necesité para poder concluir el trámite",1,I49="Cuando realicé el trámite para obtener la licencia de conducir en este municipio no recibí toda la orientación que necesité para poder concluir el trámite",0)</f>
        <v>0</v>
      </c>
      <c r="AF49" s="27"/>
      <c r="AG49" s="24" cm="1">
        <f t="array" ref="AG49">_xlfn.IFS(K49="Sí",1,K49="No",0)</f>
        <v>1</v>
      </c>
      <c r="AH49" s="20" cm="1">
        <f t="array" ref="AH49">_xlfn.IFS(L49="Muy probable",1,L49="Nada probable",0,L49="No sé",0.5)</f>
        <v>1</v>
      </c>
      <c r="AI49" s="24" cm="1">
        <f t="array" ref="AI49">_xlfn.IFS(M49="Es más fácil",1,M49="Es igual",0.5,M49="Es más difícil",0)</f>
        <v>0.5</v>
      </c>
      <c r="AJ49" s="24" cm="1">
        <f t="array" ref="AJ49">_xlfn.IFS(N49="Pocos",1,N49="Los necesarios (ni muchos ni pocos)",0.5,N49="Muchos",0)</f>
        <v>0.5</v>
      </c>
      <c r="AK49" s="24" cm="1">
        <f t="array" ref="AK49">_xlfn.IFS(O49="Barato",1,O49="Justo (ni caro ni barato)",0.5,O49="Caro",0)</f>
        <v>0</v>
      </c>
      <c r="AL49" s="24" cm="1">
        <f t="array" ref="AL49">_xlfn.IFS(P49="Menos de 30 minutos",1,P49="Entre 31 minutos y 1 hora",0.8,P49="Entre 1 y 2 horas",0.6,P49="Entre 2 y 3 horas",0.4,P49="Más de 3 horas",0.2,P49="Me tomó más de un día",0)</f>
        <v>0.4</v>
      </c>
      <c r="AM49" s="24" cm="1">
        <f t="array" ref="AM49">_xlfn.IFS(Q49="Poco",1,Q49="Normal (ni mucho ni poco)",0.5,Q49="Mucho",0)</f>
        <v>0</v>
      </c>
      <c r="AN49" s="24" cm="1">
        <f t="array" ref="AN49">_xlfn.IFS(R49="Satisfecha (o)",1,R49="Normal",0.5,R49="Insatisfecha (o)",0)</f>
        <v>0</v>
      </c>
      <c r="AO49" s="24" cm="1">
        <f t="array" ref="AO49">_xlfn.IFS(S49="Todas las personas reciben el mismo trato",1,S49="No estoy segura (o)",0.5,S49="Hay personas que reciben un trato diferente",0)</f>
        <v>0</v>
      </c>
      <c r="AP49" s="8" cm="1">
        <f t="array" ref="AP49">_xlfn.IFS(T49="Es malo",0,T49="Es regular (ni bueno ni malo)",0.5,T49="Es bueno",1)</f>
        <v>0</v>
      </c>
      <c r="AQ49" s="8" cm="1">
        <f t="array" ref="AQ49">_xlfn.IFS(U49="Sí",0,U49="No",1,U49="Prefieron no contestar",0.5)</f>
        <v>1</v>
      </c>
    </row>
    <row r="50" spans="1:43" x14ac:dyDescent="0.2">
      <c r="A50" s="17">
        <v>118484095482</v>
      </c>
      <c r="B50" s="8" t="s">
        <v>10</v>
      </c>
      <c r="C50" s="8"/>
      <c r="D50" s="8"/>
      <c r="E50" s="8" t="s">
        <v>624</v>
      </c>
      <c r="F50" s="20"/>
      <c r="G50" s="22" t="s">
        <v>624</v>
      </c>
      <c r="H50" s="24" t="s">
        <v>624</v>
      </c>
      <c r="I50" s="25" t="s">
        <v>624</v>
      </c>
      <c r="J50" s="26" t="s">
        <v>624</v>
      </c>
      <c r="K50" s="24" t="s">
        <v>624</v>
      </c>
      <c r="L50" s="18" t="s">
        <v>624</v>
      </c>
      <c r="M50" s="24" t="s">
        <v>624</v>
      </c>
      <c r="N50" s="24" t="s">
        <v>624</v>
      </c>
      <c r="O50" s="24" t="s">
        <v>624</v>
      </c>
      <c r="P50" s="24" t="s">
        <v>624</v>
      </c>
      <c r="Q50" s="24" t="s">
        <v>624</v>
      </c>
      <c r="R50" s="24" t="s">
        <v>624</v>
      </c>
      <c r="S50" s="24"/>
      <c r="T50" s="8" t="s">
        <v>624</v>
      </c>
      <c r="U50" s="8"/>
      <c r="V50" s="5"/>
      <c r="W50" s="17">
        <v>118484095482</v>
      </c>
      <c r="X50" s="8" t="s">
        <v>10</v>
      </c>
      <c r="Y50" s="8" t="e" cm="1">
        <f t="array" ref="Y50">_xlfn.IFS(C50="Fue fácil",1,C50="Más o menos (ni fácil ni difícil)",0.5,C50="Fue difícil",0)</f>
        <v>#N/A</v>
      </c>
      <c r="Z50" s="8" t="e" cm="1">
        <f t="array" ref="Z50">_xlfn.IFS(D50="Sí",1,D50="No",0)</f>
        <v>#N/A</v>
      </c>
      <c r="AA50" s="8" t="e" cm="1">
        <f t="array" ref="AA50">_xlfn.IFS(E50="Sí las conozco",1,E50="No las conozco",0)</f>
        <v>#N/A</v>
      </c>
      <c r="AB50" s="20" t="e" cm="1">
        <f t="array" ref="AB50">_xlfn.IFS(F50="Sí tenía pensado hacer el trámite",1,F50="No tenía pensado hacer el trámite",0)</f>
        <v>#N/A</v>
      </c>
      <c r="AC50" s="22" t="e" cm="1">
        <f t="array" ref="AC50">_xlfn.IFS(G50="Sí",1,G50="No",0)</f>
        <v>#N/A</v>
      </c>
      <c r="AD50" s="24" t="e" cm="1">
        <f t="array" ref="AD50">_xlfn.IFS(H50="Es fácil",1,H50="Más o menos (no es ni fácil ni difícil)",0.5,H50="Es difícil",0)</f>
        <v>#N/A</v>
      </c>
      <c r="AE50" s="25" t="e" cm="1">
        <f t="array" ref="AE50">_xlfn.IFS(I50="Cuando realicé el trámite para obtener la licencia de conducir en este municipio sí recibí toda la orientación que necesité para poder concluir el trámite",1,I50="Cuando realicé el trámite para obtener la licencia de conducir en este municipio no recibí toda la orientación que necesité para poder concluir el trámite",0)</f>
        <v>#N/A</v>
      </c>
      <c r="AF50" s="27" t="e" cm="1">
        <f t="array" ref="AF50">_xlfn.IFS(J50="Sí tienen la capacitación y los conocimientos suficientes para atender a la ciudadanía",1,J50="No tienen la capacitación y los conocimientos suficientes para atender a la ciudadanía",0)</f>
        <v>#N/A</v>
      </c>
      <c r="AG50" s="24" t="e" cm="1">
        <f t="array" ref="AG50">_xlfn.IFS(K50="Sí",1,K50="No",0)</f>
        <v>#N/A</v>
      </c>
      <c r="AH50" s="20" t="e" cm="1">
        <f t="array" ref="AH50">_xlfn.IFS(L50="Muy probable",1,L50="Nada probable",0,L50="No sé",0.5)</f>
        <v>#N/A</v>
      </c>
      <c r="AI50" s="24" t="e" cm="1">
        <f t="array" ref="AI50">_xlfn.IFS(M50="Es más fácil",1,M50="Es igual",0.5,M50="Es más difícil",0)</f>
        <v>#N/A</v>
      </c>
      <c r="AJ50" s="24" t="e" cm="1">
        <f t="array" ref="AJ50">_xlfn.IFS(N50="Pocos",1,N50="Los necesarios (ni muchos ni pocos)",0.5,N50="Muchos",0)</f>
        <v>#N/A</v>
      </c>
      <c r="AK50" s="24" t="e" cm="1">
        <f t="array" ref="AK50">_xlfn.IFS(O50="Barato",1,O50="Justo (ni caro ni barato)",0.5,O50="Caro",0)</f>
        <v>#N/A</v>
      </c>
      <c r="AL50" s="24" t="e" cm="1">
        <f t="array" ref="AL50">_xlfn.IFS(P50="Menos de 30 minutos",1,P50="Entre 31 minutos y 1 hora",0.8,P50="Entre 1 y 2 horas",0.6,P50="Entre 2 y 3 horas",0.4,P50="Más de 3 horas",0.2,P50="Me tomó más de un día",0)</f>
        <v>#N/A</v>
      </c>
      <c r="AM50" s="24" t="e" cm="1">
        <f t="array" ref="AM50">_xlfn.IFS(Q50="Poco",1,Q50="Normal (ni mucho ni poco)",0.5,Q50="Mucho",0)</f>
        <v>#N/A</v>
      </c>
      <c r="AN50" s="24" t="e" cm="1">
        <f t="array" ref="AN50">_xlfn.IFS(R50="Satisfecha (o)",1,R50="Normal",0.5,R50="Insatisfecha (o)",0)</f>
        <v>#N/A</v>
      </c>
      <c r="AO50" s="24" t="e" cm="1">
        <f t="array" ref="AO50">_xlfn.IFS(S50="Todas las personas reciben el mismo trato",1,S50="No estoy segura (o)",0.5,S50="Hay personas que reciben un trato diferente",0)</f>
        <v>#N/A</v>
      </c>
      <c r="AP50" s="8" t="e" cm="1">
        <f t="array" ref="AP50">_xlfn.IFS(T50="Es malo",0,T50="Es regular (ni bueno ni malo)",0.5,T50="Es bueno",1)</f>
        <v>#N/A</v>
      </c>
      <c r="AQ50" s="8" t="e" cm="1">
        <f t="array" ref="AQ50">_xlfn.IFS(U50="Sí",0,U50="No",1,U50="Prefieron no contestar",0.5)</f>
        <v>#N/A</v>
      </c>
    </row>
    <row r="51" spans="1:43" x14ac:dyDescent="0.2">
      <c r="A51" s="17">
        <v>118483921835</v>
      </c>
      <c r="B51" s="8" t="s">
        <v>10</v>
      </c>
      <c r="C51" s="8"/>
      <c r="D51" s="8"/>
      <c r="E51" s="8" t="s">
        <v>624</v>
      </c>
      <c r="F51" s="20"/>
      <c r="G51" s="22" t="s">
        <v>624</v>
      </c>
      <c r="H51" s="24" t="s">
        <v>624</v>
      </c>
      <c r="I51" s="25" t="s">
        <v>624</v>
      </c>
      <c r="J51" s="26" t="s">
        <v>624</v>
      </c>
      <c r="K51" s="24" t="s">
        <v>624</v>
      </c>
      <c r="L51" s="18" t="s">
        <v>624</v>
      </c>
      <c r="M51" s="24" t="s">
        <v>624</v>
      </c>
      <c r="N51" s="24" t="s">
        <v>624</v>
      </c>
      <c r="O51" s="24" t="s">
        <v>624</v>
      </c>
      <c r="P51" s="24" t="s">
        <v>624</v>
      </c>
      <c r="Q51" s="24" t="s">
        <v>624</v>
      </c>
      <c r="R51" s="24" t="s">
        <v>624</v>
      </c>
      <c r="S51" s="24"/>
      <c r="T51" s="8" t="s">
        <v>624</v>
      </c>
      <c r="U51" s="8"/>
      <c r="V51" s="5"/>
      <c r="W51" s="17">
        <v>118483921835</v>
      </c>
      <c r="X51" s="8" t="s">
        <v>10</v>
      </c>
      <c r="Y51" s="8" t="e" cm="1">
        <f t="array" ref="Y51">_xlfn.IFS(C51="Fue fácil",1,C51="Más o menos (ni fácil ni difícil)",0.5,C51="Fue difícil",0)</f>
        <v>#N/A</v>
      </c>
      <c r="Z51" s="8" t="e" cm="1">
        <f t="array" ref="Z51">_xlfn.IFS(D51="Sí",1,D51="No",0)</f>
        <v>#N/A</v>
      </c>
      <c r="AA51" s="8" t="e" cm="1">
        <f t="array" ref="AA51">_xlfn.IFS(E51="Sí las conozco",1,E51="No las conozco",0)</f>
        <v>#N/A</v>
      </c>
      <c r="AB51" s="20" t="e" cm="1">
        <f t="array" ref="AB51">_xlfn.IFS(F51="Sí tenía pensado hacer el trámite",1,F51="No tenía pensado hacer el trámite",0)</f>
        <v>#N/A</v>
      </c>
      <c r="AC51" s="22" t="e" cm="1">
        <f t="array" ref="AC51">_xlfn.IFS(G51="Sí",1,G51="No",0)</f>
        <v>#N/A</v>
      </c>
      <c r="AD51" s="24" t="e" cm="1">
        <f t="array" ref="AD51">_xlfn.IFS(H51="Es fácil",1,H51="Más o menos (no es ni fácil ni difícil)",0.5,H51="Es difícil",0)</f>
        <v>#N/A</v>
      </c>
      <c r="AE51" s="25" t="e" cm="1">
        <f t="array" ref="AE51">_xlfn.IFS(I51="Cuando realicé el trámite para obtener la licencia de conducir en este municipio sí recibí toda la orientación que necesité para poder concluir el trámite",1,I51="Cuando realicé el trámite para obtener la licencia de conducir en este municipio no recibí toda la orientación que necesité para poder concluir el trámite",0)</f>
        <v>#N/A</v>
      </c>
      <c r="AF51" s="27" t="e" cm="1">
        <f t="array" ref="AF51">_xlfn.IFS(J51="Sí tienen la capacitación y los conocimientos suficientes para atender a la ciudadanía",1,J51="No tienen la capacitación y los conocimientos suficientes para atender a la ciudadanía",0)</f>
        <v>#N/A</v>
      </c>
      <c r="AG51" s="24" t="e" cm="1">
        <f t="array" ref="AG51">_xlfn.IFS(K51="Sí",1,K51="No",0)</f>
        <v>#N/A</v>
      </c>
      <c r="AH51" s="20" t="e" cm="1">
        <f t="array" ref="AH51">_xlfn.IFS(L51="Muy probable",1,L51="Nada probable",0,L51="No sé",0.5)</f>
        <v>#N/A</v>
      </c>
      <c r="AI51" s="24" t="e" cm="1">
        <f t="array" ref="AI51">_xlfn.IFS(M51="Es más fácil",1,M51="Es igual",0.5,M51="Es más difícil",0)</f>
        <v>#N/A</v>
      </c>
      <c r="AJ51" s="24" t="e" cm="1">
        <f t="array" ref="AJ51">_xlfn.IFS(N51="Pocos",1,N51="Los necesarios (ni muchos ni pocos)",0.5,N51="Muchos",0)</f>
        <v>#N/A</v>
      </c>
      <c r="AK51" s="24" t="e" cm="1">
        <f t="array" ref="AK51">_xlfn.IFS(O51="Barato",1,O51="Justo (ni caro ni barato)",0.5,O51="Caro",0)</f>
        <v>#N/A</v>
      </c>
      <c r="AL51" s="24" t="e" cm="1">
        <f t="array" ref="AL51">_xlfn.IFS(P51="Menos de 30 minutos",1,P51="Entre 31 minutos y 1 hora",0.8,P51="Entre 1 y 2 horas",0.6,P51="Entre 2 y 3 horas",0.4,P51="Más de 3 horas",0.2,P51="Me tomó más de un día",0)</f>
        <v>#N/A</v>
      </c>
      <c r="AM51" s="24" t="e" cm="1">
        <f t="array" ref="AM51">_xlfn.IFS(Q51="Poco",1,Q51="Normal (ni mucho ni poco)",0.5,Q51="Mucho",0)</f>
        <v>#N/A</v>
      </c>
      <c r="AN51" s="24" t="e" cm="1">
        <f t="array" ref="AN51">_xlfn.IFS(R51="Satisfecha (o)",1,R51="Normal",0.5,R51="Insatisfecha (o)",0)</f>
        <v>#N/A</v>
      </c>
      <c r="AO51" s="24" t="e" cm="1">
        <f t="array" ref="AO51">_xlfn.IFS(S51="Todas las personas reciben el mismo trato",1,S51="No estoy segura (o)",0.5,S51="Hay personas que reciben un trato diferente",0)</f>
        <v>#N/A</v>
      </c>
      <c r="AP51" s="8" t="e" cm="1">
        <f t="array" ref="AP51">_xlfn.IFS(T51="Es malo",0,T51="Es regular (ni bueno ni malo)",0.5,T51="Es bueno",1)</f>
        <v>#N/A</v>
      </c>
      <c r="AQ51" s="8" t="e" cm="1">
        <f t="array" ref="AQ51">_xlfn.IFS(U51="Sí",0,U51="No",1,U51="Prefieron no contestar",0.5)</f>
        <v>#N/A</v>
      </c>
    </row>
    <row r="52" spans="1:43" x14ac:dyDescent="0.2">
      <c r="A52" s="17">
        <v>118483826090</v>
      </c>
      <c r="B52" s="8" t="s">
        <v>10</v>
      </c>
      <c r="C52" s="8"/>
      <c r="D52" s="8"/>
      <c r="E52" s="8" t="s">
        <v>624</v>
      </c>
      <c r="F52" s="20"/>
      <c r="G52" s="22" t="s">
        <v>624</v>
      </c>
      <c r="H52" s="24" t="s">
        <v>624</v>
      </c>
      <c r="I52" s="25" t="s">
        <v>624</v>
      </c>
      <c r="J52" s="26" t="s">
        <v>624</v>
      </c>
      <c r="K52" s="24" t="s">
        <v>624</v>
      </c>
      <c r="L52" s="18" t="s">
        <v>624</v>
      </c>
      <c r="M52" s="24" t="s">
        <v>624</v>
      </c>
      <c r="N52" s="24" t="s">
        <v>624</v>
      </c>
      <c r="O52" s="24" t="s">
        <v>624</v>
      </c>
      <c r="P52" s="24" t="s">
        <v>624</v>
      </c>
      <c r="Q52" s="24" t="s">
        <v>624</v>
      </c>
      <c r="R52" s="24" t="s">
        <v>624</v>
      </c>
      <c r="S52" s="24"/>
      <c r="T52" s="8" t="s">
        <v>624</v>
      </c>
      <c r="U52" s="8"/>
      <c r="V52" s="5"/>
      <c r="W52" s="17">
        <v>118483826090</v>
      </c>
      <c r="X52" s="8" t="s">
        <v>10</v>
      </c>
      <c r="Y52" s="8" t="e" cm="1">
        <f t="array" ref="Y52">_xlfn.IFS(C52="Fue fácil",1,C52="Más o menos (ni fácil ni difícil)",0.5,C52="Fue difícil",0)</f>
        <v>#N/A</v>
      </c>
      <c r="Z52" s="8" t="e" cm="1">
        <f t="array" ref="Z52">_xlfn.IFS(D52="Sí",1,D52="No",0)</f>
        <v>#N/A</v>
      </c>
      <c r="AA52" s="8" t="e" cm="1">
        <f t="array" ref="AA52">_xlfn.IFS(E52="Sí las conozco",1,E52="No las conozco",0)</f>
        <v>#N/A</v>
      </c>
      <c r="AB52" s="20" t="e" cm="1">
        <f t="array" ref="AB52">_xlfn.IFS(F52="Sí tenía pensado hacer el trámite",1,F52="No tenía pensado hacer el trámite",0)</f>
        <v>#N/A</v>
      </c>
      <c r="AC52" s="22" t="e" cm="1">
        <f t="array" ref="AC52">_xlfn.IFS(G52="Sí",1,G52="No",0)</f>
        <v>#N/A</v>
      </c>
      <c r="AD52" s="24" t="e" cm="1">
        <f t="array" ref="AD52">_xlfn.IFS(H52="Es fácil",1,H52="Más o menos (no es ni fácil ni difícil)",0.5,H52="Es difícil",0)</f>
        <v>#N/A</v>
      </c>
      <c r="AE52" s="25" t="e" cm="1">
        <f t="array" ref="AE52">_xlfn.IFS(I52="Cuando realicé el trámite para obtener la licencia de conducir en este municipio sí recibí toda la orientación que necesité para poder concluir el trámite",1,I52="Cuando realicé el trámite para obtener la licencia de conducir en este municipio no recibí toda la orientación que necesité para poder concluir el trámite",0)</f>
        <v>#N/A</v>
      </c>
      <c r="AF52" s="27" t="e" cm="1">
        <f t="array" ref="AF52">_xlfn.IFS(J52="Sí tienen la capacitación y los conocimientos suficientes para atender a la ciudadanía",1,J52="No tienen la capacitación y los conocimientos suficientes para atender a la ciudadanía",0)</f>
        <v>#N/A</v>
      </c>
      <c r="AG52" s="24" t="e" cm="1">
        <f t="array" ref="AG52">_xlfn.IFS(K52="Sí",1,K52="No",0)</f>
        <v>#N/A</v>
      </c>
      <c r="AH52" s="20" t="e" cm="1">
        <f t="array" ref="AH52">_xlfn.IFS(L52="Muy probable",1,L52="Nada probable",0,L52="No sé",0.5)</f>
        <v>#N/A</v>
      </c>
      <c r="AI52" s="24" t="e" cm="1">
        <f t="array" ref="AI52">_xlfn.IFS(M52="Es más fácil",1,M52="Es igual",0.5,M52="Es más difícil",0)</f>
        <v>#N/A</v>
      </c>
      <c r="AJ52" s="24" t="e" cm="1">
        <f t="array" ref="AJ52">_xlfn.IFS(N52="Pocos",1,N52="Los necesarios (ni muchos ni pocos)",0.5,N52="Muchos",0)</f>
        <v>#N/A</v>
      </c>
      <c r="AK52" s="24" t="e" cm="1">
        <f t="array" ref="AK52">_xlfn.IFS(O52="Barato",1,O52="Justo (ni caro ni barato)",0.5,O52="Caro",0)</f>
        <v>#N/A</v>
      </c>
      <c r="AL52" s="24" t="e" cm="1">
        <f t="array" ref="AL52">_xlfn.IFS(P52="Menos de 30 minutos",1,P52="Entre 31 minutos y 1 hora",0.8,P52="Entre 1 y 2 horas",0.6,P52="Entre 2 y 3 horas",0.4,P52="Más de 3 horas",0.2,P52="Me tomó más de un día",0)</f>
        <v>#N/A</v>
      </c>
      <c r="AM52" s="24" t="e" cm="1">
        <f t="array" ref="AM52">_xlfn.IFS(Q52="Poco",1,Q52="Normal (ni mucho ni poco)",0.5,Q52="Mucho",0)</f>
        <v>#N/A</v>
      </c>
      <c r="AN52" s="24" t="e" cm="1">
        <f t="array" ref="AN52">_xlfn.IFS(R52="Satisfecha (o)",1,R52="Normal",0.5,R52="Insatisfecha (o)",0)</f>
        <v>#N/A</v>
      </c>
      <c r="AO52" s="24" t="e" cm="1">
        <f t="array" ref="AO52">_xlfn.IFS(S52="Todas las personas reciben el mismo trato",1,S52="No estoy segura (o)",0.5,S52="Hay personas que reciben un trato diferente",0)</f>
        <v>#N/A</v>
      </c>
      <c r="AP52" s="8" t="e" cm="1">
        <f t="array" ref="AP52">_xlfn.IFS(T52="Es malo",0,T52="Es regular (ni bueno ni malo)",0.5,T52="Es bueno",1)</f>
        <v>#N/A</v>
      </c>
      <c r="AQ52" s="8" t="e" cm="1">
        <f t="array" ref="AQ52">_xlfn.IFS(U52="Sí",0,U52="No",1,U52="Prefieron no contestar",0.5)</f>
        <v>#N/A</v>
      </c>
    </row>
    <row r="53" spans="1:43" x14ac:dyDescent="0.2">
      <c r="A53" s="17">
        <v>118483704079</v>
      </c>
      <c r="B53" s="8" t="s">
        <v>10</v>
      </c>
      <c r="C53" s="8"/>
      <c r="D53" s="8"/>
      <c r="E53" s="8" t="s">
        <v>624</v>
      </c>
      <c r="F53" s="20"/>
      <c r="G53" s="22" t="s">
        <v>624</v>
      </c>
      <c r="H53" s="24" t="s">
        <v>624</v>
      </c>
      <c r="I53" s="25" t="s">
        <v>624</v>
      </c>
      <c r="J53" s="26" t="s">
        <v>624</v>
      </c>
      <c r="K53" s="24" t="s">
        <v>624</v>
      </c>
      <c r="L53" s="18" t="s">
        <v>624</v>
      </c>
      <c r="M53" s="24" t="s">
        <v>624</v>
      </c>
      <c r="N53" s="24" t="s">
        <v>624</v>
      </c>
      <c r="O53" s="24" t="s">
        <v>624</v>
      </c>
      <c r="P53" s="24" t="s">
        <v>624</v>
      </c>
      <c r="Q53" s="24" t="s">
        <v>624</v>
      </c>
      <c r="R53" s="24" t="s">
        <v>624</v>
      </c>
      <c r="S53" s="24"/>
      <c r="T53" s="8" t="s">
        <v>624</v>
      </c>
      <c r="U53" s="8"/>
      <c r="V53" s="5"/>
      <c r="W53" s="17">
        <v>118483704079</v>
      </c>
      <c r="X53" s="8" t="s">
        <v>10</v>
      </c>
      <c r="Y53" s="8" t="e" cm="1">
        <f t="array" ref="Y53">_xlfn.IFS(C53="Fue fácil",1,C53="Más o menos (ni fácil ni difícil)",0.5,C53="Fue difícil",0)</f>
        <v>#N/A</v>
      </c>
      <c r="Z53" s="8" t="e" cm="1">
        <f t="array" ref="Z53">_xlfn.IFS(D53="Sí",1,D53="No",0)</f>
        <v>#N/A</v>
      </c>
      <c r="AA53" s="8" t="e" cm="1">
        <f t="array" ref="AA53">_xlfn.IFS(E53="Sí las conozco",1,E53="No las conozco",0)</f>
        <v>#N/A</v>
      </c>
      <c r="AB53" s="20" t="e" cm="1">
        <f t="array" ref="AB53">_xlfn.IFS(F53="Sí tenía pensado hacer el trámite",1,F53="No tenía pensado hacer el trámite",0)</f>
        <v>#N/A</v>
      </c>
      <c r="AC53" s="22" t="e" cm="1">
        <f t="array" ref="AC53">_xlfn.IFS(G53="Sí",1,G53="No",0)</f>
        <v>#N/A</v>
      </c>
      <c r="AD53" s="24" t="e" cm="1">
        <f t="array" ref="AD53">_xlfn.IFS(H53="Es fácil",1,H53="Más o menos (no es ni fácil ni difícil)",0.5,H53="Es difícil",0)</f>
        <v>#N/A</v>
      </c>
      <c r="AE53" s="25" t="e" cm="1">
        <f t="array" ref="AE53">_xlfn.IFS(I53="Cuando realicé el trámite para obtener la licencia de conducir en este municipio sí recibí toda la orientación que necesité para poder concluir el trámite",1,I53="Cuando realicé el trámite para obtener la licencia de conducir en este municipio no recibí toda la orientación que necesité para poder concluir el trámite",0)</f>
        <v>#N/A</v>
      </c>
      <c r="AF53" s="27" t="e" cm="1">
        <f t="array" ref="AF53">_xlfn.IFS(J53="Sí tienen la capacitación y los conocimientos suficientes para atender a la ciudadanía",1,J53="No tienen la capacitación y los conocimientos suficientes para atender a la ciudadanía",0)</f>
        <v>#N/A</v>
      </c>
      <c r="AG53" s="24" t="e" cm="1">
        <f t="array" ref="AG53">_xlfn.IFS(K53="Sí",1,K53="No",0)</f>
        <v>#N/A</v>
      </c>
      <c r="AH53" s="20" t="e" cm="1">
        <f t="array" ref="AH53">_xlfn.IFS(L53="Muy probable",1,L53="Nada probable",0,L53="No sé",0.5)</f>
        <v>#N/A</v>
      </c>
      <c r="AI53" s="24" t="e" cm="1">
        <f t="array" ref="AI53">_xlfn.IFS(M53="Es más fácil",1,M53="Es igual",0.5,M53="Es más difícil",0)</f>
        <v>#N/A</v>
      </c>
      <c r="AJ53" s="24" t="e" cm="1">
        <f t="array" ref="AJ53">_xlfn.IFS(N53="Pocos",1,N53="Los necesarios (ni muchos ni pocos)",0.5,N53="Muchos",0)</f>
        <v>#N/A</v>
      </c>
      <c r="AK53" s="24" t="e" cm="1">
        <f t="array" ref="AK53">_xlfn.IFS(O53="Barato",1,O53="Justo (ni caro ni barato)",0.5,O53="Caro",0)</f>
        <v>#N/A</v>
      </c>
      <c r="AL53" s="24" t="e" cm="1">
        <f t="array" ref="AL53">_xlfn.IFS(P53="Menos de 30 minutos",1,P53="Entre 31 minutos y 1 hora",0.8,P53="Entre 1 y 2 horas",0.6,P53="Entre 2 y 3 horas",0.4,P53="Más de 3 horas",0.2,P53="Me tomó más de un día",0)</f>
        <v>#N/A</v>
      </c>
      <c r="AM53" s="24" t="e" cm="1">
        <f t="array" ref="AM53">_xlfn.IFS(Q53="Poco",1,Q53="Normal (ni mucho ni poco)",0.5,Q53="Mucho",0)</f>
        <v>#N/A</v>
      </c>
      <c r="AN53" s="24" t="e" cm="1">
        <f t="array" ref="AN53">_xlfn.IFS(R53="Satisfecha (o)",1,R53="Normal",0.5,R53="Insatisfecha (o)",0)</f>
        <v>#N/A</v>
      </c>
      <c r="AO53" s="24" t="e" cm="1">
        <f t="array" ref="AO53">_xlfn.IFS(S53="Todas las personas reciben el mismo trato",1,S53="No estoy segura (o)",0.5,S53="Hay personas que reciben un trato diferente",0)</f>
        <v>#N/A</v>
      </c>
      <c r="AP53" s="8" t="e" cm="1">
        <f t="array" ref="AP53">_xlfn.IFS(T53="Es malo",0,T53="Es regular (ni bueno ni malo)",0.5,T53="Es bueno",1)</f>
        <v>#N/A</v>
      </c>
      <c r="AQ53" s="8" t="e" cm="1">
        <f t="array" ref="AQ53">_xlfn.IFS(U53="Sí",0,U53="No",1,U53="Prefieron no contestar",0.5)</f>
        <v>#N/A</v>
      </c>
    </row>
    <row r="54" spans="1:43" x14ac:dyDescent="0.2">
      <c r="A54" s="17">
        <v>118483550117</v>
      </c>
      <c r="B54" s="8" t="s">
        <v>10</v>
      </c>
      <c r="C54" s="8" t="s">
        <v>173</v>
      </c>
      <c r="D54" s="8" t="s">
        <v>86</v>
      </c>
      <c r="E54" s="8" t="s">
        <v>73</v>
      </c>
      <c r="F54" s="20" t="s">
        <v>174</v>
      </c>
      <c r="G54" s="22" t="s">
        <v>85</v>
      </c>
      <c r="H54" s="24" t="s">
        <v>89</v>
      </c>
      <c r="I54" s="25" t="s">
        <v>91</v>
      </c>
      <c r="J54" s="26" t="s">
        <v>93</v>
      </c>
      <c r="K54" s="24" t="s">
        <v>85</v>
      </c>
      <c r="L54" s="18" t="s">
        <v>94</v>
      </c>
      <c r="M54" s="24" t="s">
        <v>101</v>
      </c>
      <c r="N54" s="24" t="s">
        <v>104</v>
      </c>
      <c r="O54" s="24" t="s">
        <v>106</v>
      </c>
      <c r="P54" s="24" t="s">
        <v>112</v>
      </c>
      <c r="Q54" s="24" t="s">
        <v>116</v>
      </c>
      <c r="R54" s="24" t="s">
        <v>119</v>
      </c>
      <c r="S54" s="24" t="s">
        <v>187</v>
      </c>
      <c r="T54" s="8" t="s">
        <v>130</v>
      </c>
      <c r="U54" s="8" t="s">
        <v>86</v>
      </c>
      <c r="V54" s="5"/>
      <c r="W54" s="17">
        <v>118483550117</v>
      </c>
      <c r="X54" s="8" t="s">
        <v>10</v>
      </c>
      <c r="Y54" s="8" cm="1">
        <f t="array" ref="Y54">_xlfn.IFS(C54="Fue fácil",1,C54="Más o menos (ni fácil ni difícil)",0.5,C54="Fue difícil",0)</f>
        <v>0</v>
      </c>
      <c r="Z54" s="8" cm="1">
        <f t="array" ref="Z54">_xlfn.IFS(D54="Sí",1,D54="No",0)</f>
        <v>0</v>
      </c>
      <c r="AA54" s="8" cm="1">
        <f t="array" ref="AA54">_xlfn.IFS(E54="Sí las conozco",1,E54="No las conozco",0)</f>
        <v>1</v>
      </c>
      <c r="AB54" s="20" cm="1">
        <f t="array" ref="AB54">_xlfn.IFS(F54="Sí tenía pensado hacer el trámite",1,F54="No tenía pensado hacer el trámite",0)</f>
        <v>1</v>
      </c>
      <c r="AC54" s="22" cm="1">
        <f t="array" ref="AC54">_xlfn.IFS(G54="Sí",1,G54="No",0)</f>
        <v>1</v>
      </c>
      <c r="AD54" s="24" cm="1">
        <f t="array" ref="AD54">_xlfn.IFS(H54="Es fácil",1,H54="Más o menos (no es ni fácil ni difícil)",0.5,H54="Es difícil",0)</f>
        <v>0</v>
      </c>
      <c r="AE54" s="25" cm="1">
        <f t="array" ref="AE54">_xlfn.IFS(I54="Cuando realicé el trámite para obtener la licencia de conducir en este municipio sí recibí toda la orientación que necesité para poder concluir el trámite",1,I54="Cuando realicé el trámite para obtener la licencia de conducir en este municipio no recibí toda la orientación que necesité para poder concluir el trámite",0)</f>
        <v>0</v>
      </c>
      <c r="AF54" s="27"/>
      <c r="AG54" s="24" cm="1">
        <f t="array" ref="AG54">_xlfn.IFS(K54="Sí",1,K54="No",0)</f>
        <v>1</v>
      </c>
      <c r="AH54" s="20" cm="1">
        <f t="array" ref="AH54">_xlfn.IFS(L54="Muy probable",1,L54="Nada probable",0,L54="No sé",0.5)</f>
        <v>1</v>
      </c>
      <c r="AI54" s="24" cm="1">
        <f t="array" ref="AI54">_xlfn.IFS(M54="Es más fácil",1,M54="Es igual",0.5,M54="Es más difícil",0)</f>
        <v>0</v>
      </c>
      <c r="AJ54" s="24" cm="1">
        <f t="array" ref="AJ54">_xlfn.IFS(N54="Pocos",1,N54="Los necesarios (ni muchos ni pocos)",0.5,N54="Muchos",0)</f>
        <v>0</v>
      </c>
      <c r="AK54" s="24" cm="1">
        <f t="array" ref="AK54">_xlfn.IFS(O54="Barato",1,O54="Justo (ni caro ni barato)",0.5,O54="Caro",0)</f>
        <v>0.5</v>
      </c>
      <c r="AL54" s="24" cm="1">
        <f t="array" ref="AL54">_xlfn.IFS(P54="Menos de 30 minutos",1,P54="Entre 31 minutos y 1 hora",0.8,P54="Entre 1 y 2 horas",0.6,P54="Entre 2 y 3 horas",0.4,P54="Más de 3 horas",0.2,P54="Me tomó más de un día",0)</f>
        <v>0.2</v>
      </c>
      <c r="AM54" s="24" cm="1">
        <f t="array" ref="AM54">_xlfn.IFS(Q54="Poco",1,Q54="Normal (ni mucho ni poco)",0.5,Q54="Mucho",0)</f>
        <v>0</v>
      </c>
      <c r="AN54" s="24" cm="1">
        <f t="array" ref="AN54">_xlfn.IFS(R54="Satisfecha (o)",1,R54="Normal",0.5,R54="Insatisfecha (o)",0)</f>
        <v>0</v>
      </c>
      <c r="AO54" s="24" cm="1">
        <f t="array" ref="AO54">_xlfn.IFS(S54="Todas las personas reciben el mismo trato",1,S54="No estoy segura (o)",0.5,S54="Hay personas que reciben un trato diferente",0)</f>
        <v>1</v>
      </c>
      <c r="AP54" s="8" cm="1">
        <f t="array" ref="AP54">_xlfn.IFS(T54="Es malo",0,T54="Es regular (ni bueno ni malo)",0.5,T54="Es bueno",1)</f>
        <v>0</v>
      </c>
      <c r="AQ54" s="8" cm="1">
        <f t="array" ref="AQ54">_xlfn.IFS(U54="Sí",0,U54="No",1,U54="Prefieron no contestar",0.5)</f>
        <v>1</v>
      </c>
    </row>
    <row r="55" spans="1:43" x14ac:dyDescent="0.2">
      <c r="A55" s="17">
        <v>118482555511</v>
      </c>
      <c r="B55" s="8" t="s">
        <v>10</v>
      </c>
      <c r="C55" s="8"/>
      <c r="D55" s="8"/>
      <c r="E55" s="8" t="s">
        <v>624</v>
      </c>
      <c r="F55" s="20"/>
      <c r="G55" s="22" t="s">
        <v>624</v>
      </c>
      <c r="H55" s="24" t="s">
        <v>624</v>
      </c>
      <c r="I55" s="25" t="s">
        <v>624</v>
      </c>
      <c r="J55" s="26" t="s">
        <v>624</v>
      </c>
      <c r="K55" s="24" t="s">
        <v>624</v>
      </c>
      <c r="L55" s="18" t="s">
        <v>624</v>
      </c>
      <c r="M55" s="24" t="s">
        <v>624</v>
      </c>
      <c r="N55" s="24" t="s">
        <v>624</v>
      </c>
      <c r="O55" s="24" t="s">
        <v>624</v>
      </c>
      <c r="P55" s="24" t="s">
        <v>624</v>
      </c>
      <c r="Q55" s="24" t="s">
        <v>624</v>
      </c>
      <c r="R55" s="24" t="s">
        <v>624</v>
      </c>
      <c r="S55" s="24"/>
      <c r="T55" s="8" t="s">
        <v>624</v>
      </c>
      <c r="U55" s="8"/>
      <c r="V55" s="5"/>
      <c r="W55" s="17">
        <v>118482555511</v>
      </c>
      <c r="X55" s="8" t="s">
        <v>10</v>
      </c>
      <c r="Y55" s="8" t="e" cm="1">
        <f t="array" ref="Y55">_xlfn.IFS(C55="Fue fácil",1,C55="Más o menos (ni fácil ni difícil)",0.5,C55="Fue difícil",0)</f>
        <v>#N/A</v>
      </c>
      <c r="Z55" s="8" t="e" cm="1">
        <f t="array" ref="Z55">_xlfn.IFS(D55="Sí",1,D55="No",0)</f>
        <v>#N/A</v>
      </c>
      <c r="AA55" s="8" t="e" cm="1">
        <f t="array" ref="AA55">_xlfn.IFS(E55="Sí las conozco",1,E55="No las conozco",0)</f>
        <v>#N/A</v>
      </c>
      <c r="AB55" s="20" t="e" cm="1">
        <f t="array" ref="AB55">_xlfn.IFS(F55="Sí tenía pensado hacer el trámite",1,F55="No tenía pensado hacer el trámite",0)</f>
        <v>#N/A</v>
      </c>
      <c r="AC55" s="22" t="e" cm="1">
        <f t="array" ref="AC55">_xlfn.IFS(G55="Sí",1,G55="No",0)</f>
        <v>#N/A</v>
      </c>
      <c r="AD55" s="24" t="e" cm="1">
        <f t="array" ref="AD55">_xlfn.IFS(H55="Es fácil",1,H55="Más o menos (no es ni fácil ni difícil)",0.5,H55="Es difícil",0)</f>
        <v>#N/A</v>
      </c>
      <c r="AE55" s="25" t="e" cm="1">
        <f t="array" ref="AE55">_xlfn.IFS(I55="Cuando realicé el trámite para obtener la licencia de conducir en este municipio sí recibí toda la orientación que necesité para poder concluir el trámite",1,I55="Cuando realicé el trámite para obtener la licencia de conducir en este municipio no recibí toda la orientación que necesité para poder concluir el trámite",0)</f>
        <v>#N/A</v>
      </c>
      <c r="AF55" s="27" t="e" cm="1">
        <f t="array" ref="AF55">_xlfn.IFS(J55="Sí tienen la capacitación y los conocimientos suficientes para atender a la ciudadanía",1,J55="No tienen la capacitación y los conocimientos suficientes para atender a la ciudadanía",0)</f>
        <v>#N/A</v>
      </c>
      <c r="AG55" s="24" t="e" cm="1">
        <f t="array" ref="AG55">_xlfn.IFS(K55="Sí",1,K55="No",0)</f>
        <v>#N/A</v>
      </c>
      <c r="AH55" s="20" t="e" cm="1">
        <f t="array" ref="AH55">_xlfn.IFS(L55="Muy probable",1,L55="Nada probable",0,L55="No sé",0.5)</f>
        <v>#N/A</v>
      </c>
      <c r="AI55" s="24" t="e" cm="1">
        <f t="array" ref="AI55">_xlfn.IFS(M55="Es más fácil",1,M55="Es igual",0.5,M55="Es más difícil",0)</f>
        <v>#N/A</v>
      </c>
      <c r="AJ55" s="24" t="e" cm="1">
        <f t="array" ref="AJ55">_xlfn.IFS(N55="Pocos",1,N55="Los necesarios (ni muchos ni pocos)",0.5,N55="Muchos",0)</f>
        <v>#N/A</v>
      </c>
      <c r="AK55" s="24" t="e" cm="1">
        <f t="array" ref="AK55">_xlfn.IFS(O55="Barato",1,O55="Justo (ni caro ni barato)",0.5,O55="Caro",0)</f>
        <v>#N/A</v>
      </c>
      <c r="AL55" s="24" t="e" cm="1">
        <f t="array" ref="AL55">_xlfn.IFS(P55="Menos de 30 minutos",1,P55="Entre 31 minutos y 1 hora",0.8,P55="Entre 1 y 2 horas",0.6,P55="Entre 2 y 3 horas",0.4,P55="Más de 3 horas",0.2,P55="Me tomó más de un día",0)</f>
        <v>#N/A</v>
      </c>
      <c r="AM55" s="24" t="e" cm="1">
        <f t="array" ref="AM55">_xlfn.IFS(Q55="Poco",1,Q55="Normal (ni mucho ni poco)",0.5,Q55="Mucho",0)</f>
        <v>#N/A</v>
      </c>
      <c r="AN55" s="24" t="e" cm="1">
        <f t="array" ref="AN55">_xlfn.IFS(R55="Satisfecha (o)",1,R55="Normal",0.5,R55="Insatisfecha (o)",0)</f>
        <v>#N/A</v>
      </c>
      <c r="AO55" s="24" t="e" cm="1">
        <f t="array" ref="AO55">_xlfn.IFS(S55="Todas las personas reciben el mismo trato",1,S55="No estoy segura (o)",0.5,S55="Hay personas que reciben un trato diferente",0)</f>
        <v>#N/A</v>
      </c>
      <c r="AP55" s="8" t="e" cm="1">
        <f t="array" ref="AP55">_xlfn.IFS(T55="Es malo",0,T55="Es regular (ni bueno ni malo)",0.5,T55="Es bueno",1)</f>
        <v>#N/A</v>
      </c>
      <c r="AQ55" s="8" t="e" cm="1">
        <f t="array" ref="AQ55">_xlfn.IFS(U55="Sí",0,U55="No",1,U55="Prefieron no contestar",0.5)</f>
        <v>#N/A</v>
      </c>
    </row>
    <row r="56" spans="1:43" x14ac:dyDescent="0.2">
      <c r="A56" s="17">
        <v>118482494024</v>
      </c>
      <c r="B56" s="8" t="s">
        <v>10</v>
      </c>
      <c r="C56" s="8"/>
      <c r="D56" s="8"/>
      <c r="E56" s="8" t="s">
        <v>624</v>
      </c>
      <c r="F56" s="20"/>
      <c r="G56" s="22" t="s">
        <v>624</v>
      </c>
      <c r="H56" s="24" t="s">
        <v>624</v>
      </c>
      <c r="I56" s="25" t="s">
        <v>624</v>
      </c>
      <c r="J56" s="26" t="s">
        <v>624</v>
      </c>
      <c r="K56" s="24" t="s">
        <v>624</v>
      </c>
      <c r="L56" s="18" t="s">
        <v>624</v>
      </c>
      <c r="M56" s="24" t="s">
        <v>624</v>
      </c>
      <c r="N56" s="24" t="s">
        <v>624</v>
      </c>
      <c r="O56" s="24" t="s">
        <v>624</v>
      </c>
      <c r="P56" s="24" t="s">
        <v>624</v>
      </c>
      <c r="Q56" s="24" t="s">
        <v>624</v>
      </c>
      <c r="R56" s="24" t="s">
        <v>624</v>
      </c>
      <c r="S56" s="24"/>
      <c r="T56" s="8" t="s">
        <v>624</v>
      </c>
      <c r="U56" s="8"/>
      <c r="V56" s="5"/>
      <c r="W56" s="17">
        <v>118482494024</v>
      </c>
      <c r="X56" s="8" t="s">
        <v>10</v>
      </c>
      <c r="Y56" s="8" t="e" cm="1">
        <f t="array" ref="Y56">_xlfn.IFS(C56="Fue fácil",1,C56="Más o menos (ni fácil ni difícil)",0.5,C56="Fue difícil",0)</f>
        <v>#N/A</v>
      </c>
      <c r="Z56" s="8" t="e" cm="1">
        <f t="array" ref="Z56">_xlfn.IFS(D56="Sí",1,D56="No",0)</f>
        <v>#N/A</v>
      </c>
      <c r="AA56" s="8" t="e" cm="1">
        <f t="array" ref="AA56">_xlfn.IFS(E56="Sí las conozco",1,E56="No las conozco",0)</f>
        <v>#N/A</v>
      </c>
      <c r="AB56" s="20" t="e" cm="1">
        <f t="array" ref="AB56">_xlfn.IFS(F56="Sí tenía pensado hacer el trámite",1,F56="No tenía pensado hacer el trámite",0)</f>
        <v>#N/A</v>
      </c>
      <c r="AC56" s="22" t="e" cm="1">
        <f t="array" ref="AC56">_xlfn.IFS(G56="Sí",1,G56="No",0)</f>
        <v>#N/A</v>
      </c>
      <c r="AD56" s="24" t="e" cm="1">
        <f t="array" ref="AD56">_xlfn.IFS(H56="Es fácil",1,H56="Más o menos (no es ni fácil ni difícil)",0.5,H56="Es difícil",0)</f>
        <v>#N/A</v>
      </c>
      <c r="AE56" s="25" t="e" cm="1">
        <f t="array" ref="AE56">_xlfn.IFS(I56="Cuando realicé el trámite para obtener la licencia de conducir en este municipio sí recibí toda la orientación que necesité para poder concluir el trámite",1,I56="Cuando realicé el trámite para obtener la licencia de conducir en este municipio no recibí toda la orientación que necesité para poder concluir el trámite",0)</f>
        <v>#N/A</v>
      </c>
      <c r="AF56" s="27" t="e" cm="1">
        <f t="array" ref="AF56">_xlfn.IFS(J56="Sí tienen la capacitación y los conocimientos suficientes para atender a la ciudadanía",1,J56="No tienen la capacitación y los conocimientos suficientes para atender a la ciudadanía",0)</f>
        <v>#N/A</v>
      </c>
      <c r="AG56" s="24" t="e" cm="1">
        <f t="array" ref="AG56">_xlfn.IFS(K56="Sí",1,K56="No",0)</f>
        <v>#N/A</v>
      </c>
      <c r="AH56" s="20" t="e" cm="1">
        <f t="array" ref="AH56">_xlfn.IFS(L56="Muy probable",1,L56="Nada probable",0,L56="No sé",0.5)</f>
        <v>#N/A</v>
      </c>
      <c r="AI56" s="24" t="e" cm="1">
        <f t="array" ref="AI56">_xlfn.IFS(M56="Es más fácil",1,M56="Es igual",0.5,M56="Es más difícil",0)</f>
        <v>#N/A</v>
      </c>
      <c r="AJ56" s="24" t="e" cm="1">
        <f t="array" ref="AJ56">_xlfn.IFS(N56="Pocos",1,N56="Los necesarios (ni muchos ni pocos)",0.5,N56="Muchos",0)</f>
        <v>#N/A</v>
      </c>
      <c r="AK56" s="24" t="e" cm="1">
        <f t="array" ref="AK56">_xlfn.IFS(O56="Barato",1,O56="Justo (ni caro ni barato)",0.5,O56="Caro",0)</f>
        <v>#N/A</v>
      </c>
      <c r="AL56" s="24" t="e" cm="1">
        <f t="array" ref="AL56">_xlfn.IFS(P56="Menos de 30 minutos",1,P56="Entre 31 minutos y 1 hora",0.8,P56="Entre 1 y 2 horas",0.6,P56="Entre 2 y 3 horas",0.4,P56="Más de 3 horas",0.2,P56="Me tomó más de un día",0)</f>
        <v>#N/A</v>
      </c>
      <c r="AM56" s="24" t="e" cm="1">
        <f t="array" ref="AM56">_xlfn.IFS(Q56="Poco",1,Q56="Normal (ni mucho ni poco)",0.5,Q56="Mucho",0)</f>
        <v>#N/A</v>
      </c>
      <c r="AN56" s="24" t="e" cm="1">
        <f t="array" ref="AN56">_xlfn.IFS(R56="Satisfecha (o)",1,R56="Normal",0.5,R56="Insatisfecha (o)",0)</f>
        <v>#N/A</v>
      </c>
      <c r="AO56" s="24" t="e" cm="1">
        <f t="array" ref="AO56">_xlfn.IFS(S56="Todas las personas reciben el mismo trato",1,S56="No estoy segura (o)",0.5,S56="Hay personas que reciben un trato diferente",0)</f>
        <v>#N/A</v>
      </c>
      <c r="AP56" s="8" t="e" cm="1">
        <f t="array" ref="AP56">_xlfn.IFS(T56="Es malo",0,T56="Es regular (ni bueno ni malo)",0.5,T56="Es bueno",1)</f>
        <v>#N/A</v>
      </c>
      <c r="AQ56" s="8" t="e" cm="1">
        <f t="array" ref="AQ56">_xlfn.IFS(U56="Sí",0,U56="No",1,U56="Prefieron no contestar",0.5)</f>
        <v>#N/A</v>
      </c>
    </row>
    <row r="57" spans="1:43" x14ac:dyDescent="0.2">
      <c r="A57" s="17">
        <v>118482108143</v>
      </c>
      <c r="B57" s="8" t="s">
        <v>10</v>
      </c>
      <c r="C57" s="8" t="s">
        <v>189</v>
      </c>
      <c r="D57" s="8" t="s">
        <v>85</v>
      </c>
      <c r="E57" s="8" t="s">
        <v>73</v>
      </c>
      <c r="F57" s="20" t="s">
        <v>174</v>
      </c>
      <c r="G57" s="22" t="s">
        <v>85</v>
      </c>
      <c r="H57" s="24" t="s">
        <v>87</v>
      </c>
      <c r="I57" s="25" t="s">
        <v>90</v>
      </c>
      <c r="J57" s="26" t="s">
        <v>92</v>
      </c>
      <c r="K57" s="24" t="s">
        <v>85</v>
      </c>
      <c r="L57" s="18" t="s">
        <v>94</v>
      </c>
      <c r="M57" s="24" t="s">
        <v>99</v>
      </c>
      <c r="N57" s="24" t="s">
        <v>103</v>
      </c>
      <c r="O57" s="24" t="s">
        <v>106</v>
      </c>
      <c r="P57" s="24" t="s">
        <v>109</v>
      </c>
      <c r="Q57" s="24" t="s">
        <v>115</v>
      </c>
      <c r="R57" s="24" t="s">
        <v>117</v>
      </c>
      <c r="S57" s="24" t="s">
        <v>187</v>
      </c>
      <c r="T57" s="8" t="s">
        <v>132</v>
      </c>
      <c r="U57" s="8" t="s">
        <v>86</v>
      </c>
      <c r="V57" s="5"/>
      <c r="W57" s="17">
        <v>118482108143</v>
      </c>
      <c r="X57" s="8" t="s">
        <v>10</v>
      </c>
      <c r="Y57" s="8" cm="1">
        <f t="array" ref="Y57">_xlfn.IFS(C57="Fue fácil",1,C57="Más o menos (ni fácil ni difícil)",0.5,C57="Fue difícil",0)</f>
        <v>1</v>
      </c>
      <c r="Z57" s="8" cm="1">
        <f t="array" ref="Z57">_xlfn.IFS(D57="Sí",1,D57="No",0)</f>
        <v>1</v>
      </c>
      <c r="AA57" s="8" cm="1">
        <f t="array" ref="AA57">_xlfn.IFS(E57="Sí las conozco",1,E57="No las conozco",0)</f>
        <v>1</v>
      </c>
      <c r="AB57" s="20" cm="1">
        <f t="array" ref="AB57">_xlfn.IFS(F57="Sí tenía pensado hacer el trámite",1,F57="No tenía pensado hacer el trámite",0)</f>
        <v>1</v>
      </c>
      <c r="AC57" s="22" cm="1">
        <f t="array" ref="AC57">_xlfn.IFS(G57="Sí",1,G57="No",0)</f>
        <v>1</v>
      </c>
      <c r="AD57" s="24" cm="1">
        <f t="array" ref="AD57">_xlfn.IFS(H57="Es fácil",1,H57="Más o menos (no es ni fácil ni difícil)",0.5,H57="Es difícil",0)</f>
        <v>1</v>
      </c>
      <c r="AE57" s="25" cm="1">
        <f t="array" ref="AE57">_xlfn.IFS(I57="Cuando realicé el trámite para obtener la licencia de conducir en este municipio sí recibí toda la orientación que necesité para poder concluir el trámite",1,I57="Cuando realicé el trámite para obtener la licencia de conducir en este municipio no recibí toda la orientación que necesité para poder concluir el trámite",0)</f>
        <v>1</v>
      </c>
      <c r="AF57" s="27" cm="1">
        <f t="array" ref="AF57">_xlfn.IFS(J57="Sí tienen la capacitación y los conocimientos suficientes para atender a la ciudadanía",1,J57="No tienen la capacitación y los conocimientos suficientes para atender a la ciudadanía",0)</f>
        <v>1</v>
      </c>
      <c r="AG57" s="24" cm="1">
        <f t="array" ref="AG57">_xlfn.IFS(K57="Sí",1,K57="No",0)</f>
        <v>1</v>
      </c>
      <c r="AH57" s="20" cm="1">
        <f t="array" ref="AH57">_xlfn.IFS(L57="Muy probable",1,L57="Nada probable",0,L57="No sé",0.5)</f>
        <v>1</v>
      </c>
      <c r="AI57" s="24" cm="1">
        <f t="array" ref="AI57">_xlfn.IFS(M57="Es más fácil",1,M57="Es igual",0.5,M57="Es más difícil",0)</f>
        <v>1</v>
      </c>
      <c r="AJ57" s="24" cm="1">
        <f t="array" ref="AJ57">_xlfn.IFS(N57="Pocos",1,N57="Los necesarios (ni muchos ni pocos)",0.5,N57="Muchos",0)</f>
        <v>0.5</v>
      </c>
      <c r="AK57" s="24" cm="1">
        <f t="array" ref="AK57">_xlfn.IFS(O57="Barato",1,O57="Justo (ni caro ni barato)",0.5,O57="Caro",0)</f>
        <v>0.5</v>
      </c>
      <c r="AL57" s="24" cm="1">
        <f t="array" ref="AL57">_xlfn.IFS(P57="Menos de 30 minutos",1,P57="Entre 31 minutos y 1 hora",0.8,P57="Entre 1 y 2 horas",0.6,P57="Entre 2 y 3 horas",0.4,P57="Más de 3 horas",0.2,P57="Me tomó más de un día",0)</f>
        <v>0.8</v>
      </c>
      <c r="AM57" s="24" cm="1">
        <f t="array" ref="AM57">_xlfn.IFS(Q57="Poco",1,Q57="Normal (ni mucho ni poco)",0.5,Q57="Mucho",0)</f>
        <v>0.5</v>
      </c>
      <c r="AN57" s="24" cm="1">
        <f t="array" ref="AN57">_xlfn.IFS(R57="Satisfecha (o)",1,R57="Normal",0.5,R57="Insatisfecha (o)",0)</f>
        <v>1</v>
      </c>
      <c r="AO57" s="24" cm="1">
        <f t="array" ref="AO57">_xlfn.IFS(S57="Todas las personas reciben el mismo trato",1,S57="No estoy segura (o)",0.5,S57="Hay personas que reciben un trato diferente",0)</f>
        <v>1</v>
      </c>
      <c r="AP57" s="8" cm="1">
        <f t="array" ref="AP57">_xlfn.IFS(T57="Es malo",0,T57="Es regular (ni bueno ni malo)",0.5,T57="Es bueno",1)</f>
        <v>1</v>
      </c>
      <c r="AQ57" s="8" cm="1">
        <f t="array" ref="AQ57">_xlfn.IFS(U57="Sí",0,U57="No",1,U57="Prefieron no contestar",0.5)</f>
        <v>1</v>
      </c>
    </row>
    <row r="58" spans="1:43" x14ac:dyDescent="0.2">
      <c r="A58" s="17">
        <v>118481762890</v>
      </c>
      <c r="B58" s="8" t="s">
        <v>10</v>
      </c>
      <c r="C58" s="8"/>
      <c r="D58" s="8"/>
      <c r="E58" s="8" t="s">
        <v>624</v>
      </c>
      <c r="F58" s="20"/>
      <c r="G58" s="22" t="s">
        <v>624</v>
      </c>
      <c r="H58" s="24" t="s">
        <v>624</v>
      </c>
      <c r="I58" s="25" t="s">
        <v>624</v>
      </c>
      <c r="J58" s="26" t="s">
        <v>624</v>
      </c>
      <c r="K58" s="24" t="s">
        <v>624</v>
      </c>
      <c r="L58" s="18" t="s">
        <v>624</v>
      </c>
      <c r="M58" s="24" t="s">
        <v>624</v>
      </c>
      <c r="N58" s="24" t="s">
        <v>624</v>
      </c>
      <c r="O58" s="24" t="s">
        <v>624</v>
      </c>
      <c r="P58" s="24" t="s">
        <v>624</v>
      </c>
      <c r="Q58" s="24" t="s">
        <v>624</v>
      </c>
      <c r="R58" s="24" t="s">
        <v>624</v>
      </c>
      <c r="S58" s="24"/>
      <c r="T58" s="8" t="s">
        <v>624</v>
      </c>
      <c r="U58" s="8"/>
      <c r="V58" s="5"/>
      <c r="W58" s="17">
        <v>118481762890</v>
      </c>
      <c r="X58" s="8" t="s">
        <v>10</v>
      </c>
      <c r="Y58" s="8" t="e" cm="1">
        <f t="array" ref="Y58">_xlfn.IFS(C58="Fue fácil",1,C58="Más o menos (ni fácil ni difícil)",0.5,C58="Fue difícil",0)</f>
        <v>#N/A</v>
      </c>
      <c r="Z58" s="8" t="e" cm="1">
        <f t="array" ref="Z58">_xlfn.IFS(D58="Sí",1,D58="No",0)</f>
        <v>#N/A</v>
      </c>
      <c r="AA58" s="8" t="e" cm="1">
        <f t="array" ref="AA58">_xlfn.IFS(E58="Sí las conozco",1,E58="No las conozco",0)</f>
        <v>#N/A</v>
      </c>
      <c r="AB58" s="20" t="e" cm="1">
        <f t="array" ref="AB58">_xlfn.IFS(F58="Sí tenía pensado hacer el trámite",1,F58="No tenía pensado hacer el trámite",0)</f>
        <v>#N/A</v>
      </c>
      <c r="AC58" s="22" t="e" cm="1">
        <f t="array" ref="AC58">_xlfn.IFS(G58="Sí",1,G58="No",0)</f>
        <v>#N/A</v>
      </c>
      <c r="AD58" s="24" t="e" cm="1">
        <f t="array" ref="AD58">_xlfn.IFS(H58="Es fácil",1,H58="Más o menos (no es ni fácil ni difícil)",0.5,H58="Es difícil",0)</f>
        <v>#N/A</v>
      </c>
      <c r="AE58" s="25" t="e" cm="1">
        <f t="array" ref="AE58">_xlfn.IFS(I58="Cuando realicé el trámite para obtener la licencia de conducir en este municipio sí recibí toda la orientación que necesité para poder concluir el trámite",1,I58="Cuando realicé el trámite para obtener la licencia de conducir en este municipio no recibí toda la orientación que necesité para poder concluir el trámite",0)</f>
        <v>#N/A</v>
      </c>
      <c r="AF58" s="27" t="e" cm="1">
        <f t="array" ref="AF58">_xlfn.IFS(J58="Sí tienen la capacitación y los conocimientos suficientes para atender a la ciudadanía",1,J58="No tienen la capacitación y los conocimientos suficientes para atender a la ciudadanía",0)</f>
        <v>#N/A</v>
      </c>
      <c r="AG58" s="24" t="e" cm="1">
        <f t="array" ref="AG58">_xlfn.IFS(K58="Sí",1,K58="No",0)</f>
        <v>#N/A</v>
      </c>
      <c r="AH58" s="20" t="e" cm="1">
        <f t="array" ref="AH58">_xlfn.IFS(L58="Muy probable",1,L58="Nada probable",0,L58="No sé",0.5)</f>
        <v>#N/A</v>
      </c>
      <c r="AI58" s="24" t="e" cm="1">
        <f t="array" ref="AI58">_xlfn.IFS(M58="Es más fácil",1,M58="Es igual",0.5,M58="Es más difícil",0)</f>
        <v>#N/A</v>
      </c>
      <c r="AJ58" s="24" t="e" cm="1">
        <f t="array" ref="AJ58">_xlfn.IFS(N58="Pocos",1,N58="Los necesarios (ni muchos ni pocos)",0.5,N58="Muchos",0)</f>
        <v>#N/A</v>
      </c>
      <c r="AK58" s="24" t="e" cm="1">
        <f t="array" ref="AK58">_xlfn.IFS(O58="Barato",1,O58="Justo (ni caro ni barato)",0.5,O58="Caro",0)</f>
        <v>#N/A</v>
      </c>
      <c r="AL58" s="24" t="e" cm="1">
        <f t="array" ref="AL58">_xlfn.IFS(P58="Menos de 30 minutos",1,P58="Entre 31 minutos y 1 hora",0.8,P58="Entre 1 y 2 horas",0.6,P58="Entre 2 y 3 horas",0.4,P58="Más de 3 horas",0.2,P58="Me tomó más de un día",0)</f>
        <v>#N/A</v>
      </c>
      <c r="AM58" s="24" t="e" cm="1">
        <f t="array" ref="AM58">_xlfn.IFS(Q58="Poco",1,Q58="Normal (ni mucho ni poco)",0.5,Q58="Mucho",0)</f>
        <v>#N/A</v>
      </c>
      <c r="AN58" s="24" t="e" cm="1">
        <f t="array" ref="AN58">_xlfn.IFS(R58="Satisfecha (o)",1,R58="Normal",0.5,R58="Insatisfecha (o)",0)</f>
        <v>#N/A</v>
      </c>
      <c r="AO58" s="24" t="e" cm="1">
        <f t="array" ref="AO58">_xlfn.IFS(S58="Todas las personas reciben el mismo trato",1,S58="No estoy segura (o)",0.5,S58="Hay personas que reciben un trato diferente",0)</f>
        <v>#N/A</v>
      </c>
      <c r="AP58" s="8" t="e" cm="1">
        <f t="array" ref="AP58">_xlfn.IFS(T58="Es malo",0,T58="Es regular (ni bueno ni malo)",0.5,T58="Es bueno",1)</f>
        <v>#N/A</v>
      </c>
      <c r="AQ58" s="8" t="e" cm="1">
        <f t="array" ref="AQ58">_xlfn.IFS(U58="Sí",0,U58="No",1,U58="Prefieron no contestar",0.5)</f>
        <v>#N/A</v>
      </c>
    </row>
    <row r="59" spans="1:43" x14ac:dyDescent="0.2">
      <c r="A59" s="17">
        <v>118481264676</v>
      </c>
      <c r="B59" s="8" t="s">
        <v>10</v>
      </c>
      <c r="C59" s="8"/>
      <c r="D59" s="8"/>
      <c r="E59" s="8" t="s">
        <v>624</v>
      </c>
      <c r="F59" s="20"/>
      <c r="G59" s="22" t="s">
        <v>624</v>
      </c>
      <c r="H59" s="24" t="s">
        <v>624</v>
      </c>
      <c r="I59" s="25" t="s">
        <v>624</v>
      </c>
      <c r="J59" s="26" t="s">
        <v>624</v>
      </c>
      <c r="K59" s="24" t="s">
        <v>624</v>
      </c>
      <c r="L59" s="18" t="s">
        <v>624</v>
      </c>
      <c r="M59" s="24" t="s">
        <v>624</v>
      </c>
      <c r="N59" s="24" t="s">
        <v>624</v>
      </c>
      <c r="O59" s="24" t="s">
        <v>624</v>
      </c>
      <c r="P59" s="24" t="s">
        <v>624</v>
      </c>
      <c r="Q59" s="24" t="s">
        <v>624</v>
      </c>
      <c r="R59" s="24" t="s">
        <v>624</v>
      </c>
      <c r="S59" s="24"/>
      <c r="T59" s="8" t="s">
        <v>624</v>
      </c>
      <c r="U59" s="8"/>
      <c r="V59" s="5"/>
      <c r="W59" s="17">
        <v>118481264676</v>
      </c>
      <c r="X59" s="8" t="s">
        <v>10</v>
      </c>
      <c r="Y59" s="8" t="e" cm="1">
        <f t="array" ref="Y59">_xlfn.IFS(C59="Fue fácil",1,C59="Más o menos (ni fácil ni difícil)",0.5,C59="Fue difícil",0)</f>
        <v>#N/A</v>
      </c>
      <c r="Z59" s="8" t="e" cm="1">
        <f t="array" ref="Z59">_xlfn.IFS(D59="Sí",1,D59="No",0)</f>
        <v>#N/A</v>
      </c>
      <c r="AA59" s="8" t="e" cm="1">
        <f t="array" ref="AA59">_xlfn.IFS(E59="Sí las conozco",1,E59="No las conozco",0)</f>
        <v>#N/A</v>
      </c>
      <c r="AB59" s="20" t="e" cm="1">
        <f t="array" ref="AB59">_xlfn.IFS(F59="Sí tenía pensado hacer el trámite",1,F59="No tenía pensado hacer el trámite",0)</f>
        <v>#N/A</v>
      </c>
      <c r="AC59" s="22" t="e" cm="1">
        <f t="array" ref="AC59">_xlfn.IFS(G59="Sí",1,G59="No",0)</f>
        <v>#N/A</v>
      </c>
      <c r="AD59" s="24" t="e" cm="1">
        <f t="array" ref="AD59">_xlfn.IFS(H59="Es fácil",1,H59="Más o menos (no es ni fácil ni difícil)",0.5,H59="Es difícil",0)</f>
        <v>#N/A</v>
      </c>
      <c r="AE59" s="25" t="e" cm="1">
        <f t="array" ref="AE59">_xlfn.IFS(I59="Cuando realicé el trámite para obtener la licencia de conducir en este municipio sí recibí toda la orientación que necesité para poder concluir el trámite",1,I59="Cuando realicé el trámite para obtener la licencia de conducir en este municipio no recibí toda la orientación que necesité para poder concluir el trámite",0)</f>
        <v>#N/A</v>
      </c>
      <c r="AF59" s="27" t="e" cm="1">
        <f t="array" ref="AF59">_xlfn.IFS(J59="Sí tienen la capacitación y los conocimientos suficientes para atender a la ciudadanía",1,J59="No tienen la capacitación y los conocimientos suficientes para atender a la ciudadanía",0)</f>
        <v>#N/A</v>
      </c>
      <c r="AG59" s="24" t="e" cm="1">
        <f t="array" ref="AG59">_xlfn.IFS(K59="Sí",1,K59="No",0)</f>
        <v>#N/A</v>
      </c>
      <c r="AH59" s="20" t="e" cm="1">
        <f t="array" ref="AH59">_xlfn.IFS(L59="Muy probable",1,L59="Nada probable",0,L59="No sé",0.5)</f>
        <v>#N/A</v>
      </c>
      <c r="AI59" s="24" t="e" cm="1">
        <f t="array" ref="AI59">_xlfn.IFS(M59="Es más fácil",1,M59="Es igual",0.5,M59="Es más difícil",0)</f>
        <v>#N/A</v>
      </c>
      <c r="AJ59" s="24" t="e" cm="1">
        <f t="array" ref="AJ59">_xlfn.IFS(N59="Pocos",1,N59="Los necesarios (ni muchos ni pocos)",0.5,N59="Muchos",0)</f>
        <v>#N/A</v>
      </c>
      <c r="AK59" s="24" t="e" cm="1">
        <f t="array" ref="AK59">_xlfn.IFS(O59="Barato",1,O59="Justo (ni caro ni barato)",0.5,O59="Caro",0)</f>
        <v>#N/A</v>
      </c>
      <c r="AL59" s="24" t="e" cm="1">
        <f t="array" ref="AL59">_xlfn.IFS(P59="Menos de 30 minutos",1,P59="Entre 31 minutos y 1 hora",0.8,P59="Entre 1 y 2 horas",0.6,P59="Entre 2 y 3 horas",0.4,P59="Más de 3 horas",0.2,P59="Me tomó más de un día",0)</f>
        <v>#N/A</v>
      </c>
      <c r="AM59" s="24" t="e" cm="1">
        <f t="array" ref="AM59">_xlfn.IFS(Q59="Poco",1,Q59="Normal (ni mucho ni poco)",0.5,Q59="Mucho",0)</f>
        <v>#N/A</v>
      </c>
      <c r="AN59" s="24" t="e" cm="1">
        <f t="array" ref="AN59">_xlfn.IFS(R59="Satisfecha (o)",1,R59="Normal",0.5,R59="Insatisfecha (o)",0)</f>
        <v>#N/A</v>
      </c>
      <c r="AO59" s="24" t="e" cm="1">
        <f t="array" ref="AO59">_xlfn.IFS(S59="Todas las personas reciben el mismo trato",1,S59="No estoy segura (o)",0.5,S59="Hay personas que reciben un trato diferente",0)</f>
        <v>#N/A</v>
      </c>
      <c r="AP59" s="8" t="e" cm="1">
        <f t="array" ref="AP59">_xlfn.IFS(T59="Es malo",0,T59="Es regular (ni bueno ni malo)",0.5,T59="Es bueno",1)</f>
        <v>#N/A</v>
      </c>
      <c r="AQ59" s="8" t="e" cm="1">
        <f t="array" ref="AQ59">_xlfn.IFS(U59="Sí",0,U59="No",1,U59="Prefieron no contestar",0.5)</f>
        <v>#N/A</v>
      </c>
    </row>
    <row r="60" spans="1:43" x14ac:dyDescent="0.2">
      <c r="A60" s="17">
        <v>118480468016</v>
      </c>
      <c r="B60" s="8" t="s">
        <v>10</v>
      </c>
      <c r="C60" s="8" t="s">
        <v>173</v>
      </c>
      <c r="D60" s="8" t="s">
        <v>86</v>
      </c>
      <c r="E60" s="8" t="s">
        <v>73</v>
      </c>
      <c r="F60" s="20" t="s">
        <v>254</v>
      </c>
      <c r="G60" s="22" t="s">
        <v>624</v>
      </c>
      <c r="H60" s="24" t="s">
        <v>624</v>
      </c>
      <c r="I60" s="25" t="s">
        <v>624</v>
      </c>
      <c r="J60" s="26" t="s">
        <v>624</v>
      </c>
      <c r="K60" s="24" t="s">
        <v>624</v>
      </c>
      <c r="L60" s="18" t="s">
        <v>624</v>
      </c>
      <c r="M60" s="24" t="s">
        <v>624</v>
      </c>
      <c r="N60" s="24" t="s">
        <v>624</v>
      </c>
      <c r="O60" s="24" t="s">
        <v>624</v>
      </c>
      <c r="P60" s="24" t="s">
        <v>624</v>
      </c>
      <c r="Q60" s="24" t="s">
        <v>624</v>
      </c>
      <c r="R60" s="24" t="s">
        <v>624</v>
      </c>
      <c r="S60" s="24"/>
      <c r="T60" s="8" t="s">
        <v>624</v>
      </c>
      <c r="U60" s="8"/>
      <c r="V60" s="5"/>
      <c r="W60" s="17">
        <v>118480468016</v>
      </c>
      <c r="X60" s="8" t="s">
        <v>10</v>
      </c>
      <c r="Y60" s="8" cm="1">
        <f t="array" ref="Y60">_xlfn.IFS(C60="Fue fácil",1,C60="Más o menos (ni fácil ni difícil)",0.5,C60="Fue difícil",0)</f>
        <v>0</v>
      </c>
      <c r="Z60" s="8" cm="1">
        <f t="array" ref="Z60">_xlfn.IFS(D60="Sí",1,D60="No",0)</f>
        <v>0</v>
      </c>
      <c r="AA60" s="8" cm="1">
        <f t="array" ref="AA60">_xlfn.IFS(E60="Sí las conozco",1,E60="No las conozco",0)</f>
        <v>1</v>
      </c>
      <c r="AB60" s="20" cm="1">
        <f t="array" ref="AB60">_xlfn.IFS(F60="Sí tenía pensado hacer el trámite",1,F60="No tenía pensado hacer el trámite",0)</f>
        <v>0</v>
      </c>
      <c r="AC60" s="22" t="e" cm="1">
        <f t="array" ref="AC60">_xlfn.IFS(G60="Sí",1,G60="No",0)</f>
        <v>#N/A</v>
      </c>
      <c r="AD60" s="24" t="e" cm="1">
        <f t="array" ref="AD60">_xlfn.IFS(H60="Es fácil",1,H60="Más o menos (no es ni fácil ni difícil)",0.5,H60="Es difícil",0)</f>
        <v>#N/A</v>
      </c>
      <c r="AE60" s="25" t="e" cm="1">
        <f t="array" ref="AE60">_xlfn.IFS(I60="Cuando realicé el trámite para obtener la licencia de conducir en este municipio sí recibí toda la orientación que necesité para poder concluir el trámite",1,I60="Cuando realicé el trámite para obtener la licencia de conducir en este municipio no recibí toda la orientación que necesité para poder concluir el trámite",0)</f>
        <v>#N/A</v>
      </c>
      <c r="AF60" s="27" t="e" cm="1">
        <f t="array" ref="AF60">_xlfn.IFS(J60="Sí tienen la capacitación y los conocimientos suficientes para atender a la ciudadanía",1,J60="No tienen la capacitación y los conocimientos suficientes para atender a la ciudadanía",0)</f>
        <v>#N/A</v>
      </c>
      <c r="AG60" s="24" t="e" cm="1">
        <f t="array" ref="AG60">_xlfn.IFS(K60="Sí",1,K60="No",0)</f>
        <v>#N/A</v>
      </c>
      <c r="AH60" s="20" t="e" cm="1">
        <f t="array" ref="AH60">_xlfn.IFS(L60="Muy probable",1,L60="Nada probable",0,L60="No sé",0.5)</f>
        <v>#N/A</v>
      </c>
      <c r="AI60" s="24" t="e" cm="1">
        <f t="array" ref="AI60">_xlfn.IFS(M60="Es más fácil",1,M60="Es igual",0.5,M60="Es más difícil",0)</f>
        <v>#N/A</v>
      </c>
      <c r="AJ60" s="24" t="e" cm="1">
        <f t="array" ref="AJ60">_xlfn.IFS(N60="Pocos",1,N60="Los necesarios (ni muchos ni pocos)",0.5,N60="Muchos",0)</f>
        <v>#N/A</v>
      </c>
      <c r="AK60" s="24" t="e" cm="1">
        <f t="array" ref="AK60">_xlfn.IFS(O60="Barato",1,O60="Justo (ni caro ni barato)",0.5,O60="Caro",0)</f>
        <v>#N/A</v>
      </c>
      <c r="AL60" s="24" t="e" cm="1">
        <f t="array" ref="AL60">_xlfn.IFS(P60="Menos de 30 minutos",1,P60="Entre 31 minutos y 1 hora",0.8,P60="Entre 1 y 2 horas",0.6,P60="Entre 2 y 3 horas",0.4,P60="Más de 3 horas",0.2,P60="Me tomó más de un día",0)</f>
        <v>#N/A</v>
      </c>
      <c r="AM60" s="24" t="e" cm="1">
        <f t="array" ref="AM60">_xlfn.IFS(Q60="Poco",1,Q60="Normal (ni mucho ni poco)",0.5,Q60="Mucho",0)</f>
        <v>#N/A</v>
      </c>
      <c r="AN60" s="24" t="e" cm="1">
        <f t="array" ref="AN60">_xlfn.IFS(R60="Satisfecha (o)",1,R60="Normal",0.5,R60="Insatisfecha (o)",0)</f>
        <v>#N/A</v>
      </c>
      <c r="AO60" s="24" t="e" cm="1">
        <f t="array" ref="AO60">_xlfn.IFS(S60="Todas las personas reciben el mismo trato",1,S60="No estoy segura (o)",0.5,S60="Hay personas que reciben un trato diferente",0)</f>
        <v>#N/A</v>
      </c>
      <c r="AP60" s="8" t="e" cm="1">
        <f t="array" ref="AP60">_xlfn.IFS(T60="Es malo",0,T60="Es regular (ni bueno ni malo)",0.5,T60="Es bueno",1)</f>
        <v>#N/A</v>
      </c>
      <c r="AQ60" s="8" t="e" cm="1">
        <f t="array" ref="AQ60">_xlfn.IFS(U60="Sí",0,U60="No",1,U60="Prefieron no contestar",0.5)</f>
        <v>#N/A</v>
      </c>
    </row>
    <row r="61" spans="1:43" x14ac:dyDescent="0.2">
      <c r="A61" s="17">
        <v>118477988485</v>
      </c>
      <c r="B61" s="8" t="s">
        <v>10</v>
      </c>
      <c r="C61" s="8" t="s">
        <v>177</v>
      </c>
      <c r="D61" s="8" t="s">
        <v>86</v>
      </c>
      <c r="E61" s="8" t="s">
        <v>74</v>
      </c>
      <c r="F61" s="20" t="s">
        <v>174</v>
      </c>
      <c r="G61" s="22" t="s">
        <v>86</v>
      </c>
      <c r="H61" s="24" t="s">
        <v>89</v>
      </c>
      <c r="I61" s="25" t="s">
        <v>91</v>
      </c>
      <c r="J61" s="26" t="s">
        <v>93</v>
      </c>
      <c r="K61" s="24" t="s">
        <v>85</v>
      </c>
      <c r="L61" s="18" t="s">
        <v>95</v>
      </c>
      <c r="M61" s="24" t="s">
        <v>101</v>
      </c>
      <c r="N61" s="24" t="s">
        <v>103</v>
      </c>
      <c r="O61" s="24" t="s">
        <v>107</v>
      </c>
      <c r="P61" s="24" t="s">
        <v>112</v>
      </c>
      <c r="Q61" s="24" t="s">
        <v>116</v>
      </c>
      <c r="R61" s="24" t="s">
        <v>119</v>
      </c>
      <c r="S61" s="24" t="s">
        <v>192</v>
      </c>
      <c r="T61" s="8" t="s">
        <v>130</v>
      </c>
      <c r="U61" s="8" t="s">
        <v>86</v>
      </c>
      <c r="V61" s="5"/>
      <c r="W61" s="17">
        <v>118477988485</v>
      </c>
      <c r="X61" s="8" t="s">
        <v>10</v>
      </c>
      <c r="Y61" s="8" cm="1">
        <f t="array" ref="Y61">_xlfn.IFS(C61="Fue fácil",1,C61="Más o menos (ni fácil ni difícil)",0.5,C61="Fue difícil",0)</f>
        <v>0.5</v>
      </c>
      <c r="Z61" s="8" cm="1">
        <f t="array" ref="Z61">_xlfn.IFS(D61="Sí",1,D61="No",0)</f>
        <v>0</v>
      </c>
      <c r="AA61" s="8" cm="1">
        <f t="array" ref="AA61">_xlfn.IFS(E61="Sí las conozco",1,E61="No las conozco",0)</f>
        <v>0</v>
      </c>
      <c r="AB61" s="20" cm="1">
        <f t="array" ref="AB61">_xlfn.IFS(F61="Sí tenía pensado hacer el trámite",1,F61="No tenía pensado hacer el trámite",0)</f>
        <v>1</v>
      </c>
      <c r="AC61" s="22" cm="1">
        <f t="array" ref="AC61">_xlfn.IFS(G61="Sí",1,G61="No",0)</f>
        <v>0</v>
      </c>
      <c r="AD61" s="24" cm="1">
        <f t="array" ref="AD61">_xlfn.IFS(H61="Es fácil",1,H61="Más o menos (no es ni fácil ni difícil)",0.5,H61="Es difícil",0)</f>
        <v>0</v>
      </c>
      <c r="AE61" s="25" cm="1">
        <f t="array" ref="AE61">_xlfn.IFS(I61="Cuando realicé el trámite para obtener la licencia de conducir en este municipio sí recibí toda la orientación que necesité para poder concluir el trámite",1,I61="Cuando realicé el trámite para obtener la licencia de conducir en este municipio no recibí toda la orientación que necesité para poder concluir el trámite",0)</f>
        <v>0</v>
      </c>
      <c r="AF61" s="27"/>
      <c r="AG61" s="24" cm="1">
        <f t="array" ref="AG61">_xlfn.IFS(K61="Sí",1,K61="No",0)</f>
        <v>1</v>
      </c>
      <c r="AH61" s="20" cm="1">
        <f t="array" ref="AH61">_xlfn.IFS(L61="Muy probable",1,L61="Nada probable",0,L61="No sé",0.5)</f>
        <v>0.5</v>
      </c>
      <c r="AI61" s="24" cm="1">
        <f t="array" ref="AI61">_xlfn.IFS(M61="Es más fácil",1,M61="Es igual",0.5,M61="Es más difícil",0)</f>
        <v>0</v>
      </c>
      <c r="AJ61" s="24" cm="1">
        <f t="array" ref="AJ61">_xlfn.IFS(N61="Pocos",1,N61="Los necesarios (ni muchos ni pocos)",0.5,N61="Muchos",0)</f>
        <v>0.5</v>
      </c>
      <c r="AK61" s="24" cm="1">
        <f t="array" ref="AK61">_xlfn.IFS(O61="Barato",1,O61="Justo (ni caro ni barato)",0.5,O61="Caro",0)</f>
        <v>0</v>
      </c>
      <c r="AL61" s="24" cm="1">
        <f t="array" ref="AL61">_xlfn.IFS(P61="Menos de 30 minutos",1,P61="Entre 31 minutos y 1 hora",0.8,P61="Entre 1 y 2 horas",0.6,P61="Entre 2 y 3 horas",0.4,P61="Más de 3 horas",0.2,P61="Me tomó más de un día",0)</f>
        <v>0.2</v>
      </c>
      <c r="AM61" s="24" cm="1">
        <f t="array" ref="AM61">_xlfn.IFS(Q61="Poco",1,Q61="Normal (ni mucho ni poco)",0.5,Q61="Mucho",0)</f>
        <v>0</v>
      </c>
      <c r="AN61" s="24" cm="1">
        <f t="array" ref="AN61">_xlfn.IFS(R61="Satisfecha (o)",1,R61="Normal",0.5,R61="Insatisfecha (o)",0)</f>
        <v>0</v>
      </c>
      <c r="AO61" s="24" cm="1">
        <f t="array" ref="AO61">_xlfn.IFS(S61="Todas las personas reciben el mismo trato",1,S61="No estoy segura (o)",0.5,S61="Hay personas que reciben un trato diferente",0)</f>
        <v>0</v>
      </c>
      <c r="AP61" s="8" cm="1">
        <f t="array" ref="AP61">_xlfn.IFS(T61="Es malo",0,T61="Es regular (ni bueno ni malo)",0.5,T61="Es bueno",1)</f>
        <v>0</v>
      </c>
      <c r="AQ61" s="8" cm="1">
        <f t="array" ref="AQ61">_xlfn.IFS(U61="Sí",0,U61="No",1,U61="Prefieron no contestar",0.5)</f>
        <v>1</v>
      </c>
    </row>
    <row r="62" spans="1:43" x14ac:dyDescent="0.2">
      <c r="A62" s="17">
        <v>118477913486</v>
      </c>
      <c r="B62" s="8" t="s">
        <v>10</v>
      </c>
      <c r="C62" s="8"/>
      <c r="D62" s="8"/>
      <c r="E62" s="8" t="s">
        <v>624</v>
      </c>
      <c r="F62" s="20"/>
      <c r="G62" s="22" t="s">
        <v>624</v>
      </c>
      <c r="H62" s="24" t="s">
        <v>624</v>
      </c>
      <c r="I62" s="25" t="s">
        <v>624</v>
      </c>
      <c r="J62" s="26" t="s">
        <v>624</v>
      </c>
      <c r="K62" s="24" t="s">
        <v>624</v>
      </c>
      <c r="L62" s="18" t="s">
        <v>624</v>
      </c>
      <c r="M62" s="24" t="s">
        <v>624</v>
      </c>
      <c r="N62" s="24" t="s">
        <v>624</v>
      </c>
      <c r="O62" s="24" t="s">
        <v>624</v>
      </c>
      <c r="P62" s="24" t="s">
        <v>624</v>
      </c>
      <c r="Q62" s="24" t="s">
        <v>624</v>
      </c>
      <c r="R62" s="24" t="s">
        <v>624</v>
      </c>
      <c r="S62" s="24"/>
      <c r="T62" s="8" t="s">
        <v>624</v>
      </c>
      <c r="U62" s="8"/>
      <c r="V62" s="5"/>
      <c r="W62" s="17">
        <v>118477913486</v>
      </c>
      <c r="X62" s="8" t="s">
        <v>10</v>
      </c>
      <c r="Y62" s="8" t="e" cm="1">
        <f t="array" ref="Y62">_xlfn.IFS(C62="Fue fácil",1,C62="Más o menos (ni fácil ni difícil)",0.5,C62="Fue difícil",0)</f>
        <v>#N/A</v>
      </c>
      <c r="Z62" s="8" t="e" cm="1">
        <f t="array" ref="Z62">_xlfn.IFS(D62="Sí",1,D62="No",0)</f>
        <v>#N/A</v>
      </c>
      <c r="AA62" s="8" t="e" cm="1">
        <f t="array" ref="AA62">_xlfn.IFS(E62="Sí las conozco",1,E62="No las conozco",0)</f>
        <v>#N/A</v>
      </c>
      <c r="AB62" s="20" t="e" cm="1">
        <f t="array" ref="AB62">_xlfn.IFS(F62="Sí tenía pensado hacer el trámite",1,F62="No tenía pensado hacer el trámite",0)</f>
        <v>#N/A</v>
      </c>
      <c r="AC62" s="22" t="e" cm="1">
        <f t="array" ref="AC62">_xlfn.IFS(G62="Sí",1,G62="No",0)</f>
        <v>#N/A</v>
      </c>
      <c r="AD62" s="24" t="e" cm="1">
        <f t="array" ref="AD62">_xlfn.IFS(H62="Es fácil",1,H62="Más o menos (no es ni fácil ni difícil)",0.5,H62="Es difícil",0)</f>
        <v>#N/A</v>
      </c>
      <c r="AE62" s="25" t="e" cm="1">
        <f t="array" ref="AE62">_xlfn.IFS(I62="Cuando realicé el trámite para obtener la licencia de conducir en este municipio sí recibí toda la orientación que necesité para poder concluir el trámite",1,I62="Cuando realicé el trámite para obtener la licencia de conducir en este municipio no recibí toda la orientación que necesité para poder concluir el trámite",0)</f>
        <v>#N/A</v>
      </c>
      <c r="AF62" s="27" t="e" cm="1">
        <f t="array" ref="AF62">_xlfn.IFS(J62="Sí tienen la capacitación y los conocimientos suficientes para atender a la ciudadanía",1,J62="No tienen la capacitación y los conocimientos suficientes para atender a la ciudadanía",0)</f>
        <v>#N/A</v>
      </c>
      <c r="AG62" s="24" t="e" cm="1">
        <f t="array" ref="AG62">_xlfn.IFS(K62="Sí",1,K62="No",0)</f>
        <v>#N/A</v>
      </c>
      <c r="AH62" s="20" t="e" cm="1">
        <f t="array" ref="AH62">_xlfn.IFS(L62="Muy probable",1,L62="Nada probable",0,L62="No sé",0.5)</f>
        <v>#N/A</v>
      </c>
      <c r="AI62" s="24" t="e" cm="1">
        <f t="array" ref="AI62">_xlfn.IFS(M62="Es más fácil",1,M62="Es igual",0.5,M62="Es más difícil",0)</f>
        <v>#N/A</v>
      </c>
      <c r="AJ62" s="24" t="e" cm="1">
        <f t="array" ref="AJ62">_xlfn.IFS(N62="Pocos",1,N62="Los necesarios (ni muchos ni pocos)",0.5,N62="Muchos",0)</f>
        <v>#N/A</v>
      </c>
      <c r="AK62" s="24" t="e" cm="1">
        <f t="array" ref="AK62">_xlfn.IFS(O62="Barato",1,O62="Justo (ni caro ni barato)",0.5,O62="Caro",0)</f>
        <v>#N/A</v>
      </c>
      <c r="AL62" s="24" t="e" cm="1">
        <f t="array" ref="AL62">_xlfn.IFS(P62="Menos de 30 minutos",1,P62="Entre 31 minutos y 1 hora",0.8,P62="Entre 1 y 2 horas",0.6,P62="Entre 2 y 3 horas",0.4,P62="Más de 3 horas",0.2,P62="Me tomó más de un día",0)</f>
        <v>#N/A</v>
      </c>
      <c r="AM62" s="24" t="e" cm="1">
        <f t="array" ref="AM62">_xlfn.IFS(Q62="Poco",1,Q62="Normal (ni mucho ni poco)",0.5,Q62="Mucho",0)</f>
        <v>#N/A</v>
      </c>
      <c r="AN62" s="24" t="e" cm="1">
        <f t="array" ref="AN62">_xlfn.IFS(R62="Satisfecha (o)",1,R62="Normal",0.5,R62="Insatisfecha (o)",0)</f>
        <v>#N/A</v>
      </c>
      <c r="AO62" s="24" t="e" cm="1">
        <f t="array" ref="AO62">_xlfn.IFS(S62="Todas las personas reciben el mismo trato",1,S62="No estoy segura (o)",0.5,S62="Hay personas que reciben un trato diferente",0)</f>
        <v>#N/A</v>
      </c>
      <c r="AP62" s="8" t="e" cm="1">
        <f t="array" ref="AP62">_xlfn.IFS(T62="Es malo",0,T62="Es regular (ni bueno ni malo)",0.5,T62="Es bueno",1)</f>
        <v>#N/A</v>
      </c>
      <c r="AQ62" s="8" t="e" cm="1">
        <f t="array" ref="AQ62">_xlfn.IFS(U62="Sí",0,U62="No",1,U62="Prefieron no contestar",0.5)</f>
        <v>#N/A</v>
      </c>
    </row>
    <row r="63" spans="1:43" x14ac:dyDescent="0.2">
      <c r="A63" s="17">
        <v>118477323873</v>
      </c>
      <c r="B63" s="8" t="s">
        <v>10</v>
      </c>
      <c r="C63" s="8" t="s">
        <v>177</v>
      </c>
      <c r="D63" s="8" t="s">
        <v>85</v>
      </c>
      <c r="E63" s="8" t="s">
        <v>73</v>
      </c>
      <c r="F63" s="20" t="s">
        <v>174</v>
      </c>
      <c r="G63" s="22" t="s">
        <v>85</v>
      </c>
      <c r="H63" s="24" t="s">
        <v>88</v>
      </c>
      <c r="I63" s="25" t="s">
        <v>90</v>
      </c>
      <c r="J63" s="26" t="s">
        <v>92</v>
      </c>
      <c r="K63" s="24" t="s">
        <v>85</v>
      </c>
      <c r="L63" s="18" t="s">
        <v>94</v>
      </c>
      <c r="M63" s="24" t="s">
        <v>100</v>
      </c>
      <c r="N63" s="24" t="s">
        <v>103</v>
      </c>
      <c r="O63" s="24" t="s">
        <v>106</v>
      </c>
      <c r="P63" s="24" t="s">
        <v>111</v>
      </c>
      <c r="Q63" s="24" t="s">
        <v>116</v>
      </c>
      <c r="R63" s="24" t="s">
        <v>117</v>
      </c>
      <c r="S63" s="24"/>
      <c r="T63" s="8" t="s">
        <v>624</v>
      </c>
      <c r="U63" s="8"/>
      <c r="V63" s="5"/>
      <c r="W63" s="17">
        <v>118477323873</v>
      </c>
      <c r="X63" s="8" t="s">
        <v>10</v>
      </c>
      <c r="Y63" s="8" cm="1">
        <f t="array" ref="Y63">_xlfn.IFS(C63="Fue fácil",1,C63="Más o menos (ni fácil ni difícil)",0.5,C63="Fue difícil",0)</f>
        <v>0.5</v>
      </c>
      <c r="Z63" s="8" cm="1">
        <f t="array" ref="Z63">_xlfn.IFS(D63="Sí",1,D63="No",0)</f>
        <v>1</v>
      </c>
      <c r="AA63" s="8" cm="1">
        <f t="array" ref="AA63">_xlfn.IFS(E63="Sí las conozco",1,E63="No las conozco",0)</f>
        <v>1</v>
      </c>
      <c r="AB63" s="20" cm="1">
        <f t="array" ref="AB63">_xlfn.IFS(F63="Sí tenía pensado hacer el trámite",1,F63="No tenía pensado hacer el trámite",0)</f>
        <v>1</v>
      </c>
      <c r="AC63" s="22" cm="1">
        <f t="array" ref="AC63">_xlfn.IFS(G63="Sí",1,G63="No",0)</f>
        <v>1</v>
      </c>
      <c r="AD63" s="24" cm="1">
        <f t="array" ref="AD63">_xlfn.IFS(H63="Es fácil",1,H63="Más o menos (no es ni fácil ni difícil)",0.5,H63="Es difícil",0)</f>
        <v>0.5</v>
      </c>
      <c r="AE63" s="25" cm="1">
        <f t="array" ref="AE63">_xlfn.IFS(I63="Cuando realicé el trámite para obtener la licencia de conducir en este municipio sí recibí toda la orientación que necesité para poder concluir el trámite",1,I63="Cuando realicé el trámite para obtener la licencia de conducir en este municipio no recibí toda la orientación que necesité para poder concluir el trámite",0)</f>
        <v>1</v>
      </c>
      <c r="AF63" s="27" cm="1">
        <f t="array" ref="AF63">_xlfn.IFS(J63="Sí tienen la capacitación y los conocimientos suficientes para atender a la ciudadanía",1,J63="No tienen la capacitación y los conocimientos suficientes para atender a la ciudadanía",0)</f>
        <v>1</v>
      </c>
      <c r="AG63" s="24" cm="1">
        <f t="array" ref="AG63">_xlfn.IFS(K63="Sí",1,K63="No",0)</f>
        <v>1</v>
      </c>
      <c r="AH63" s="20" cm="1">
        <f t="array" ref="AH63">_xlfn.IFS(L63="Muy probable",1,L63="Nada probable",0,L63="No sé",0.5)</f>
        <v>1</v>
      </c>
      <c r="AI63" s="24" cm="1">
        <f t="array" ref="AI63">_xlfn.IFS(M63="Es más fácil",1,M63="Es igual",0.5,M63="Es más difícil",0)</f>
        <v>0.5</v>
      </c>
      <c r="AJ63" s="24" cm="1">
        <f t="array" ref="AJ63">_xlfn.IFS(N63="Pocos",1,N63="Los necesarios (ni muchos ni pocos)",0.5,N63="Muchos",0)</f>
        <v>0.5</v>
      </c>
      <c r="AK63" s="24" cm="1">
        <f t="array" ref="AK63">_xlfn.IFS(O63="Barato",1,O63="Justo (ni caro ni barato)",0.5,O63="Caro",0)</f>
        <v>0.5</v>
      </c>
      <c r="AL63" s="24" cm="1">
        <f t="array" ref="AL63">_xlfn.IFS(P63="Menos de 30 minutos",1,P63="Entre 31 minutos y 1 hora",0.8,P63="Entre 1 y 2 horas",0.6,P63="Entre 2 y 3 horas",0.4,P63="Más de 3 horas",0.2,P63="Me tomó más de un día",0)</f>
        <v>0.4</v>
      </c>
      <c r="AM63" s="24" cm="1">
        <f t="array" ref="AM63">_xlfn.IFS(Q63="Poco",1,Q63="Normal (ni mucho ni poco)",0.5,Q63="Mucho",0)</f>
        <v>0</v>
      </c>
      <c r="AN63" s="24" cm="1">
        <f t="array" ref="AN63">_xlfn.IFS(R63="Satisfecha (o)",1,R63="Normal",0.5,R63="Insatisfecha (o)",0)</f>
        <v>1</v>
      </c>
      <c r="AO63" s="24"/>
      <c r="AP63" s="8"/>
      <c r="AQ63" s="8"/>
    </row>
    <row r="64" spans="1:43" x14ac:dyDescent="0.2">
      <c r="A64" s="17">
        <v>118476426486</v>
      </c>
      <c r="B64" s="8" t="s">
        <v>10</v>
      </c>
      <c r="C64" s="8" t="s">
        <v>189</v>
      </c>
      <c r="D64" s="8" t="s">
        <v>86</v>
      </c>
      <c r="E64" s="8" t="s">
        <v>73</v>
      </c>
      <c r="F64" s="20" t="s">
        <v>174</v>
      </c>
      <c r="G64" s="22" t="s">
        <v>86</v>
      </c>
      <c r="H64" s="24" t="s">
        <v>87</v>
      </c>
      <c r="I64" s="25" t="s">
        <v>91</v>
      </c>
      <c r="J64" s="26" t="s">
        <v>93</v>
      </c>
      <c r="K64" s="24" t="s">
        <v>85</v>
      </c>
      <c r="L64" s="18" t="s">
        <v>94</v>
      </c>
      <c r="M64" s="24" t="s">
        <v>99</v>
      </c>
      <c r="N64" s="24" t="s">
        <v>102</v>
      </c>
      <c r="O64" s="24" t="s">
        <v>107</v>
      </c>
      <c r="P64" s="24" t="s">
        <v>109</v>
      </c>
      <c r="Q64" s="24" t="s">
        <v>115</v>
      </c>
      <c r="R64" s="24" t="s">
        <v>117</v>
      </c>
      <c r="S64" s="24" t="s">
        <v>192</v>
      </c>
      <c r="T64" s="8" t="s">
        <v>131</v>
      </c>
      <c r="U64" s="8" t="s">
        <v>197</v>
      </c>
      <c r="V64" s="5"/>
      <c r="W64" s="17">
        <v>118476426486</v>
      </c>
      <c r="X64" s="8" t="s">
        <v>10</v>
      </c>
      <c r="Y64" s="8" cm="1">
        <f t="array" ref="Y64">_xlfn.IFS(C64="Fue fácil",1,C64="Más o menos (ni fácil ni difícil)",0.5,C64="Fue difícil",0)</f>
        <v>1</v>
      </c>
      <c r="Z64" s="8" cm="1">
        <f t="array" ref="Z64">_xlfn.IFS(D64="Sí",1,D64="No",0)</f>
        <v>0</v>
      </c>
      <c r="AA64" s="8" cm="1">
        <f t="array" ref="AA64">_xlfn.IFS(E64="Sí las conozco",1,E64="No las conozco",0)</f>
        <v>1</v>
      </c>
      <c r="AB64" s="20" cm="1">
        <f t="array" ref="AB64">_xlfn.IFS(F64="Sí tenía pensado hacer el trámite",1,F64="No tenía pensado hacer el trámite",0)</f>
        <v>1</v>
      </c>
      <c r="AC64" s="22" cm="1">
        <f t="array" ref="AC64">_xlfn.IFS(G64="Sí",1,G64="No",0)</f>
        <v>0</v>
      </c>
      <c r="AD64" s="24" cm="1">
        <f t="array" ref="AD64">_xlfn.IFS(H64="Es fácil",1,H64="Más o menos (no es ni fácil ni difícil)",0.5,H64="Es difícil",0)</f>
        <v>1</v>
      </c>
      <c r="AE64" s="25" cm="1">
        <f t="array" ref="AE64">_xlfn.IFS(I64="Cuando realicé el trámite para obtener la licencia de conducir en este municipio sí recibí toda la orientación que necesité para poder concluir el trámite",1,I64="Cuando realicé el trámite para obtener la licencia de conducir en este municipio no recibí toda la orientación que necesité para poder concluir el trámite",0)</f>
        <v>0</v>
      </c>
      <c r="AF64" s="27"/>
      <c r="AG64" s="24" cm="1">
        <f t="array" ref="AG64">_xlfn.IFS(K64="Sí",1,K64="No",0)</f>
        <v>1</v>
      </c>
      <c r="AH64" s="20" cm="1">
        <f t="array" ref="AH64">_xlfn.IFS(L64="Muy probable",1,L64="Nada probable",0,L64="No sé",0.5)</f>
        <v>1</v>
      </c>
      <c r="AI64" s="24" cm="1">
        <f t="array" ref="AI64">_xlfn.IFS(M64="Es más fácil",1,M64="Es igual",0.5,M64="Es más difícil",0)</f>
        <v>1</v>
      </c>
      <c r="AJ64" s="24" cm="1">
        <f t="array" ref="AJ64">_xlfn.IFS(N64="Pocos",1,N64="Los necesarios (ni muchos ni pocos)",0.5,N64="Muchos",0)</f>
        <v>1</v>
      </c>
      <c r="AK64" s="24" cm="1">
        <f t="array" ref="AK64">_xlfn.IFS(O64="Barato",1,O64="Justo (ni caro ni barato)",0.5,O64="Caro",0)</f>
        <v>0</v>
      </c>
      <c r="AL64" s="24" cm="1">
        <f t="array" ref="AL64">_xlfn.IFS(P64="Menos de 30 minutos",1,P64="Entre 31 minutos y 1 hora",0.8,P64="Entre 1 y 2 horas",0.6,P64="Entre 2 y 3 horas",0.4,P64="Más de 3 horas",0.2,P64="Me tomó más de un día",0)</f>
        <v>0.8</v>
      </c>
      <c r="AM64" s="24" cm="1">
        <f t="array" ref="AM64">_xlfn.IFS(Q64="Poco",1,Q64="Normal (ni mucho ni poco)",0.5,Q64="Mucho",0)</f>
        <v>0.5</v>
      </c>
      <c r="AN64" s="24" cm="1">
        <f t="array" ref="AN64">_xlfn.IFS(R64="Satisfecha (o)",1,R64="Normal",0.5,R64="Insatisfecha (o)",0)</f>
        <v>1</v>
      </c>
      <c r="AO64" s="24" cm="1">
        <f t="array" ref="AO64">_xlfn.IFS(S64="Todas las personas reciben el mismo trato",1,S64="No estoy segura (o)",0.5,S64="Hay personas que reciben un trato diferente",0)</f>
        <v>0</v>
      </c>
      <c r="AP64" s="8" cm="1">
        <f t="array" ref="AP64">_xlfn.IFS(T64="Es malo",0,T64="Es regular (ni bueno ni malo)",0.5,T64="Es bueno",1)</f>
        <v>0.5</v>
      </c>
      <c r="AQ64" s="8" cm="1">
        <f t="array" ref="AQ64">_xlfn.IFS(U64="Sí",0,U64="No",1,U64="Prefieron no contestar",0.5)</f>
        <v>0.5</v>
      </c>
    </row>
    <row r="65" spans="1:43" x14ac:dyDescent="0.2">
      <c r="A65" s="17">
        <v>118475452780</v>
      </c>
      <c r="B65" s="8" t="s">
        <v>10</v>
      </c>
      <c r="C65" s="8" t="s">
        <v>177</v>
      </c>
      <c r="D65" s="8" t="s">
        <v>85</v>
      </c>
      <c r="E65" s="8" t="s">
        <v>73</v>
      </c>
      <c r="F65" s="20" t="s">
        <v>174</v>
      </c>
      <c r="G65" s="22" t="s">
        <v>85</v>
      </c>
      <c r="H65" s="24" t="s">
        <v>88</v>
      </c>
      <c r="I65" s="25" t="s">
        <v>91</v>
      </c>
      <c r="J65" s="26" t="s">
        <v>93</v>
      </c>
      <c r="K65" s="24" t="s">
        <v>85</v>
      </c>
      <c r="L65" s="18" t="s">
        <v>94</v>
      </c>
      <c r="M65" s="24" t="s">
        <v>100</v>
      </c>
      <c r="N65" s="24" t="s">
        <v>103</v>
      </c>
      <c r="O65" s="24" t="s">
        <v>107</v>
      </c>
      <c r="P65" s="24" t="s">
        <v>109</v>
      </c>
      <c r="Q65" s="24" t="s">
        <v>116</v>
      </c>
      <c r="R65" s="24" t="s">
        <v>117</v>
      </c>
      <c r="S65" s="24" t="s">
        <v>178</v>
      </c>
      <c r="T65" s="8" t="s">
        <v>131</v>
      </c>
      <c r="U65" s="8" t="s">
        <v>86</v>
      </c>
      <c r="V65" s="5"/>
      <c r="W65" s="17">
        <v>118475452780</v>
      </c>
      <c r="X65" s="8" t="s">
        <v>10</v>
      </c>
      <c r="Y65" s="8" cm="1">
        <f t="array" ref="Y65">_xlfn.IFS(C65="Fue fácil",1,C65="Más o menos (ni fácil ni difícil)",0.5,C65="Fue difícil",0)</f>
        <v>0.5</v>
      </c>
      <c r="Z65" s="8" cm="1">
        <f t="array" ref="Z65">_xlfn.IFS(D65="Sí",1,D65="No",0)</f>
        <v>1</v>
      </c>
      <c r="AA65" s="8" cm="1">
        <f t="array" ref="AA65">_xlfn.IFS(E65="Sí las conozco",1,E65="No las conozco",0)</f>
        <v>1</v>
      </c>
      <c r="AB65" s="20" cm="1">
        <f t="array" ref="AB65">_xlfn.IFS(F65="Sí tenía pensado hacer el trámite",1,F65="No tenía pensado hacer el trámite",0)</f>
        <v>1</v>
      </c>
      <c r="AC65" s="22" cm="1">
        <f t="array" ref="AC65">_xlfn.IFS(G65="Sí",1,G65="No",0)</f>
        <v>1</v>
      </c>
      <c r="AD65" s="24" cm="1">
        <f t="array" ref="AD65">_xlfn.IFS(H65="Es fácil",1,H65="Más o menos (no es ni fácil ni difícil)",0.5,H65="Es difícil",0)</f>
        <v>0.5</v>
      </c>
      <c r="AE65" s="25" cm="1">
        <f t="array" ref="AE65">_xlfn.IFS(I65="Cuando realicé el trámite para obtener la licencia de conducir en este municipio sí recibí toda la orientación que necesité para poder concluir el trámite",1,I65="Cuando realicé el trámite para obtener la licencia de conducir en este municipio no recibí toda la orientación que necesité para poder concluir el trámite",0)</f>
        <v>0</v>
      </c>
      <c r="AF65" s="27"/>
      <c r="AG65" s="24" cm="1">
        <f t="array" ref="AG65">_xlfn.IFS(K65="Sí",1,K65="No",0)</f>
        <v>1</v>
      </c>
      <c r="AH65" s="20" cm="1">
        <f t="array" ref="AH65">_xlfn.IFS(L65="Muy probable",1,L65="Nada probable",0,L65="No sé",0.5)</f>
        <v>1</v>
      </c>
      <c r="AI65" s="24" cm="1">
        <f t="array" ref="AI65">_xlfn.IFS(M65="Es más fácil",1,M65="Es igual",0.5,M65="Es más difícil",0)</f>
        <v>0.5</v>
      </c>
      <c r="AJ65" s="24" cm="1">
        <f t="array" ref="AJ65">_xlfn.IFS(N65="Pocos",1,N65="Los necesarios (ni muchos ni pocos)",0.5,N65="Muchos",0)</f>
        <v>0.5</v>
      </c>
      <c r="AK65" s="24" cm="1">
        <f t="array" ref="AK65">_xlfn.IFS(O65="Barato",1,O65="Justo (ni caro ni barato)",0.5,O65="Caro",0)</f>
        <v>0</v>
      </c>
      <c r="AL65" s="24" cm="1">
        <f t="array" ref="AL65">_xlfn.IFS(P65="Menos de 30 minutos",1,P65="Entre 31 minutos y 1 hora",0.8,P65="Entre 1 y 2 horas",0.6,P65="Entre 2 y 3 horas",0.4,P65="Más de 3 horas",0.2,P65="Me tomó más de un día",0)</f>
        <v>0.8</v>
      </c>
      <c r="AM65" s="24" cm="1">
        <f t="array" ref="AM65">_xlfn.IFS(Q65="Poco",1,Q65="Normal (ni mucho ni poco)",0.5,Q65="Mucho",0)</f>
        <v>0</v>
      </c>
      <c r="AN65" s="24" cm="1">
        <f t="array" ref="AN65">_xlfn.IFS(R65="Satisfecha (o)",1,R65="Normal",0.5,R65="Insatisfecha (o)",0)</f>
        <v>1</v>
      </c>
      <c r="AO65" s="24" cm="1">
        <f t="array" ref="AO65">_xlfn.IFS(S65="Todas las personas reciben el mismo trato",1,S65="No estoy segura (o)",0.5,S65="Hay personas que reciben un trato diferente",0)</f>
        <v>0.5</v>
      </c>
      <c r="AP65" s="8" cm="1">
        <f t="array" ref="AP65">_xlfn.IFS(T65="Es malo",0,T65="Es regular (ni bueno ni malo)",0.5,T65="Es bueno",1)</f>
        <v>0.5</v>
      </c>
      <c r="AQ65" s="8" cm="1">
        <f t="array" ref="AQ65">_xlfn.IFS(U65="Sí",0,U65="No",1,U65="Prefieron no contestar",0.5)</f>
        <v>1</v>
      </c>
    </row>
    <row r="66" spans="1:43" x14ac:dyDescent="0.2">
      <c r="A66" s="17">
        <v>118474729646</v>
      </c>
      <c r="B66" s="8" t="s">
        <v>10</v>
      </c>
      <c r="C66" s="8"/>
      <c r="D66" s="8"/>
      <c r="E66" s="8" t="s">
        <v>624</v>
      </c>
      <c r="F66" s="20"/>
      <c r="G66" s="22" t="s">
        <v>624</v>
      </c>
      <c r="H66" s="24" t="s">
        <v>624</v>
      </c>
      <c r="I66" s="25" t="s">
        <v>624</v>
      </c>
      <c r="J66" s="26" t="s">
        <v>624</v>
      </c>
      <c r="K66" s="24" t="s">
        <v>624</v>
      </c>
      <c r="L66" s="18" t="s">
        <v>624</v>
      </c>
      <c r="M66" s="24" t="s">
        <v>624</v>
      </c>
      <c r="N66" s="24" t="s">
        <v>624</v>
      </c>
      <c r="O66" s="24" t="s">
        <v>624</v>
      </c>
      <c r="P66" s="24" t="s">
        <v>624</v>
      </c>
      <c r="Q66" s="24" t="s">
        <v>624</v>
      </c>
      <c r="R66" s="24" t="s">
        <v>624</v>
      </c>
      <c r="S66" s="24"/>
      <c r="T66" s="8" t="s">
        <v>624</v>
      </c>
      <c r="U66" s="8"/>
      <c r="V66" s="5"/>
      <c r="W66" s="17">
        <v>118474729646</v>
      </c>
      <c r="X66" s="8" t="s">
        <v>10</v>
      </c>
      <c r="Y66" s="8" t="e" cm="1">
        <f t="array" ref="Y66">_xlfn.IFS(C66="Fue fácil",1,C66="Más o menos (ni fácil ni difícil)",0.5,C66="Fue difícil",0)</f>
        <v>#N/A</v>
      </c>
      <c r="Z66" s="8" t="e" cm="1">
        <f t="array" ref="Z66">_xlfn.IFS(D66="Sí",1,D66="No",0)</f>
        <v>#N/A</v>
      </c>
      <c r="AA66" s="8" t="e" cm="1">
        <f t="array" ref="AA66">_xlfn.IFS(E66="Sí las conozco",1,E66="No las conozco",0)</f>
        <v>#N/A</v>
      </c>
      <c r="AB66" s="20" t="e" cm="1">
        <f t="array" ref="AB66">_xlfn.IFS(F66="Sí tenía pensado hacer el trámite",1,F66="No tenía pensado hacer el trámite",0)</f>
        <v>#N/A</v>
      </c>
      <c r="AC66" s="22" t="e" cm="1">
        <f t="array" ref="AC66">_xlfn.IFS(G66="Sí",1,G66="No",0)</f>
        <v>#N/A</v>
      </c>
      <c r="AD66" s="24" t="e" cm="1">
        <f t="array" ref="AD66">_xlfn.IFS(H66="Es fácil",1,H66="Más o menos (no es ni fácil ni difícil)",0.5,H66="Es difícil",0)</f>
        <v>#N/A</v>
      </c>
      <c r="AE66" s="25" t="e" cm="1">
        <f t="array" ref="AE66">_xlfn.IFS(I66="Cuando realicé el trámite para obtener la licencia de conducir en este municipio sí recibí toda la orientación que necesité para poder concluir el trámite",1,I66="Cuando realicé el trámite para obtener la licencia de conducir en este municipio no recibí toda la orientación que necesité para poder concluir el trámite",0)</f>
        <v>#N/A</v>
      </c>
      <c r="AF66" s="27" t="e" cm="1">
        <f t="array" ref="AF66">_xlfn.IFS(J66="Sí tienen la capacitación y los conocimientos suficientes para atender a la ciudadanía",1,J66="No tienen la capacitación y los conocimientos suficientes para atender a la ciudadanía",0)</f>
        <v>#N/A</v>
      </c>
      <c r="AG66" s="24" t="e" cm="1">
        <f t="array" ref="AG66">_xlfn.IFS(K66="Sí",1,K66="No",0)</f>
        <v>#N/A</v>
      </c>
      <c r="AH66" s="20" t="e" cm="1">
        <f t="array" ref="AH66">_xlfn.IFS(L66="Muy probable",1,L66="Nada probable",0,L66="No sé",0.5)</f>
        <v>#N/A</v>
      </c>
      <c r="AI66" s="24" t="e" cm="1">
        <f t="array" ref="AI66">_xlfn.IFS(M66="Es más fácil",1,M66="Es igual",0.5,M66="Es más difícil",0)</f>
        <v>#N/A</v>
      </c>
      <c r="AJ66" s="24" t="e" cm="1">
        <f t="array" ref="AJ66">_xlfn.IFS(N66="Pocos",1,N66="Los necesarios (ni muchos ni pocos)",0.5,N66="Muchos",0)</f>
        <v>#N/A</v>
      </c>
      <c r="AK66" s="24" t="e" cm="1">
        <f t="array" ref="AK66">_xlfn.IFS(O66="Barato",1,O66="Justo (ni caro ni barato)",0.5,O66="Caro",0)</f>
        <v>#N/A</v>
      </c>
      <c r="AL66" s="24" t="e" cm="1">
        <f t="array" ref="AL66">_xlfn.IFS(P66="Menos de 30 minutos",1,P66="Entre 31 minutos y 1 hora",0.8,P66="Entre 1 y 2 horas",0.6,P66="Entre 2 y 3 horas",0.4,P66="Más de 3 horas",0.2,P66="Me tomó más de un día",0)</f>
        <v>#N/A</v>
      </c>
      <c r="AM66" s="24" t="e" cm="1">
        <f t="array" ref="AM66">_xlfn.IFS(Q66="Poco",1,Q66="Normal (ni mucho ni poco)",0.5,Q66="Mucho",0)</f>
        <v>#N/A</v>
      </c>
      <c r="AN66" s="24" t="e" cm="1">
        <f t="array" ref="AN66">_xlfn.IFS(R66="Satisfecha (o)",1,R66="Normal",0.5,R66="Insatisfecha (o)",0)</f>
        <v>#N/A</v>
      </c>
      <c r="AO66" s="24" t="e" cm="1">
        <f t="array" ref="AO66">_xlfn.IFS(S66="Todas las personas reciben el mismo trato",1,S66="No estoy segura (o)",0.5,S66="Hay personas que reciben un trato diferente",0)</f>
        <v>#N/A</v>
      </c>
      <c r="AP66" s="8" t="e" cm="1">
        <f t="array" ref="AP66">_xlfn.IFS(T66="Es malo",0,T66="Es regular (ni bueno ni malo)",0.5,T66="Es bueno",1)</f>
        <v>#N/A</v>
      </c>
      <c r="AQ66" s="8" t="e" cm="1">
        <f t="array" ref="AQ66">_xlfn.IFS(U66="Sí",0,U66="No",1,U66="Prefieron no contestar",0.5)</f>
        <v>#N/A</v>
      </c>
    </row>
    <row r="67" spans="1:43" x14ac:dyDescent="0.2">
      <c r="A67" s="17">
        <v>118474425260</v>
      </c>
      <c r="B67" s="8" t="s">
        <v>10</v>
      </c>
      <c r="C67" s="8"/>
      <c r="D67" s="8"/>
      <c r="E67" s="8" t="s">
        <v>624</v>
      </c>
      <c r="F67" s="20"/>
      <c r="G67" s="22" t="s">
        <v>624</v>
      </c>
      <c r="H67" s="24" t="s">
        <v>624</v>
      </c>
      <c r="I67" s="25" t="s">
        <v>624</v>
      </c>
      <c r="J67" s="26" t="s">
        <v>624</v>
      </c>
      <c r="K67" s="24" t="s">
        <v>624</v>
      </c>
      <c r="L67" s="18" t="s">
        <v>624</v>
      </c>
      <c r="M67" s="24" t="s">
        <v>624</v>
      </c>
      <c r="N67" s="24" t="s">
        <v>624</v>
      </c>
      <c r="O67" s="24" t="s">
        <v>624</v>
      </c>
      <c r="P67" s="24" t="s">
        <v>624</v>
      </c>
      <c r="Q67" s="24" t="s">
        <v>624</v>
      </c>
      <c r="R67" s="24" t="s">
        <v>624</v>
      </c>
      <c r="S67" s="24"/>
      <c r="T67" s="8" t="s">
        <v>624</v>
      </c>
      <c r="U67" s="8"/>
      <c r="V67" s="5"/>
      <c r="W67" s="17">
        <v>118474425260</v>
      </c>
      <c r="X67" s="8" t="s">
        <v>10</v>
      </c>
      <c r="Y67" s="8" t="e" cm="1">
        <f t="array" ref="Y67">_xlfn.IFS(C67="Fue fácil",1,C67="Más o menos (ni fácil ni difícil)",0.5,C67="Fue difícil",0)</f>
        <v>#N/A</v>
      </c>
      <c r="Z67" s="8" t="e" cm="1">
        <f t="array" ref="Z67">_xlfn.IFS(D67="Sí",1,D67="No",0)</f>
        <v>#N/A</v>
      </c>
      <c r="AA67" s="8" t="e" cm="1">
        <f t="array" ref="AA67">_xlfn.IFS(E67="Sí las conozco",1,E67="No las conozco",0)</f>
        <v>#N/A</v>
      </c>
      <c r="AB67" s="20" t="e" cm="1">
        <f t="array" ref="AB67">_xlfn.IFS(F67="Sí tenía pensado hacer el trámite",1,F67="No tenía pensado hacer el trámite",0)</f>
        <v>#N/A</v>
      </c>
      <c r="AC67" s="22" t="e" cm="1">
        <f t="array" ref="AC67">_xlfn.IFS(G67="Sí",1,G67="No",0)</f>
        <v>#N/A</v>
      </c>
      <c r="AD67" s="24" t="e" cm="1">
        <f t="array" ref="AD67">_xlfn.IFS(H67="Es fácil",1,H67="Más o menos (no es ni fácil ni difícil)",0.5,H67="Es difícil",0)</f>
        <v>#N/A</v>
      </c>
      <c r="AE67" s="25" t="e" cm="1">
        <f t="array" ref="AE67">_xlfn.IFS(I67="Cuando realicé el trámite para obtener la licencia de conducir en este municipio sí recibí toda la orientación que necesité para poder concluir el trámite",1,I67="Cuando realicé el trámite para obtener la licencia de conducir en este municipio no recibí toda la orientación que necesité para poder concluir el trámite",0)</f>
        <v>#N/A</v>
      </c>
      <c r="AF67" s="27" t="e" cm="1">
        <f t="array" ref="AF67">_xlfn.IFS(J67="Sí tienen la capacitación y los conocimientos suficientes para atender a la ciudadanía",1,J67="No tienen la capacitación y los conocimientos suficientes para atender a la ciudadanía",0)</f>
        <v>#N/A</v>
      </c>
      <c r="AG67" s="24" t="e" cm="1">
        <f t="array" ref="AG67">_xlfn.IFS(K67="Sí",1,K67="No",0)</f>
        <v>#N/A</v>
      </c>
      <c r="AH67" s="20" t="e" cm="1">
        <f t="array" ref="AH67">_xlfn.IFS(L67="Muy probable",1,L67="Nada probable",0,L67="No sé",0.5)</f>
        <v>#N/A</v>
      </c>
      <c r="AI67" s="24" t="e" cm="1">
        <f t="array" ref="AI67">_xlfn.IFS(M67="Es más fácil",1,M67="Es igual",0.5,M67="Es más difícil",0)</f>
        <v>#N/A</v>
      </c>
      <c r="AJ67" s="24" t="e" cm="1">
        <f t="array" ref="AJ67">_xlfn.IFS(N67="Pocos",1,N67="Los necesarios (ni muchos ni pocos)",0.5,N67="Muchos",0)</f>
        <v>#N/A</v>
      </c>
      <c r="AK67" s="24" t="e" cm="1">
        <f t="array" ref="AK67">_xlfn.IFS(O67="Barato",1,O67="Justo (ni caro ni barato)",0.5,O67="Caro",0)</f>
        <v>#N/A</v>
      </c>
      <c r="AL67" s="24" t="e" cm="1">
        <f t="array" ref="AL67">_xlfn.IFS(P67="Menos de 30 minutos",1,P67="Entre 31 minutos y 1 hora",0.8,P67="Entre 1 y 2 horas",0.6,P67="Entre 2 y 3 horas",0.4,P67="Más de 3 horas",0.2,P67="Me tomó más de un día",0)</f>
        <v>#N/A</v>
      </c>
      <c r="AM67" s="24" t="e" cm="1">
        <f t="array" ref="AM67">_xlfn.IFS(Q67="Poco",1,Q67="Normal (ni mucho ni poco)",0.5,Q67="Mucho",0)</f>
        <v>#N/A</v>
      </c>
      <c r="AN67" s="24" t="e" cm="1">
        <f t="array" ref="AN67">_xlfn.IFS(R67="Satisfecha (o)",1,R67="Normal",0.5,R67="Insatisfecha (o)",0)</f>
        <v>#N/A</v>
      </c>
      <c r="AO67" s="24" t="e" cm="1">
        <f t="array" ref="AO67">_xlfn.IFS(S67="Todas las personas reciben el mismo trato",1,S67="No estoy segura (o)",0.5,S67="Hay personas que reciben un trato diferente",0)</f>
        <v>#N/A</v>
      </c>
      <c r="AP67" s="8" t="e" cm="1">
        <f t="array" ref="AP67">_xlfn.IFS(T67="Es malo",0,T67="Es regular (ni bueno ni malo)",0.5,T67="Es bueno",1)</f>
        <v>#N/A</v>
      </c>
      <c r="AQ67" s="8" t="e" cm="1">
        <f t="array" ref="AQ67">_xlfn.IFS(U67="Sí",0,U67="No",1,U67="Prefieron no contestar",0.5)</f>
        <v>#N/A</v>
      </c>
    </row>
    <row r="68" spans="1:43" x14ac:dyDescent="0.2">
      <c r="A68" s="17">
        <v>118474414403</v>
      </c>
      <c r="B68" s="8" t="s">
        <v>10</v>
      </c>
      <c r="C68" s="8" t="s">
        <v>189</v>
      </c>
      <c r="D68" s="8" t="s">
        <v>86</v>
      </c>
      <c r="E68" s="8" t="s">
        <v>73</v>
      </c>
      <c r="F68" s="20" t="s">
        <v>254</v>
      </c>
      <c r="G68" s="22" t="s">
        <v>85</v>
      </c>
      <c r="H68" s="24" t="s">
        <v>88</v>
      </c>
      <c r="I68" s="25" t="s">
        <v>90</v>
      </c>
      <c r="J68" s="26" t="s">
        <v>92</v>
      </c>
      <c r="K68" s="24" t="s">
        <v>85</v>
      </c>
      <c r="L68" s="18" t="s">
        <v>94</v>
      </c>
      <c r="M68" s="24" t="s">
        <v>99</v>
      </c>
      <c r="N68" s="24" t="s">
        <v>103</v>
      </c>
      <c r="O68" s="24" t="s">
        <v>107</v>
      </c>
      <c r="P68" s="24" t="s">
        <v>109</v>
      </c>
      <c r="Q68" s="24" t="s">
        <v>115</v>
      </c>
      <c r="R68" s="24" t="s">
        <v>119</v>
      </c>
      <c r="S68" s="24" t="s">
        <v>178</v>
      </c>
      <c r="T68" s="8" t="s">
        <v>131</v>
      </c>
      <c r="U68" s="8" t="s">
        <v>86</v>
      </c>
      <c r="V68" s="5"/>
      <c r="W68" s="17">
        <v>118474414403</v>
      </c>
      <c r="X68" s="8" t="s">
        <v>10</v>
      </c>
      <c r="Y68" s="8" cm="1">
        <f t="array" ref="Y68">_xlfn.IFS(C68="Fue fácil",1,C68="Más o menos (ni fácil ni difícil)",0.5,C68="Fue difícil",0)</f>
        <v>1</v>
      </c>
      <c r="Z68" s="8" cm="1">
        <f t="array" ref="Z68">_xlfn.IFS(D68="Sí",1,D68="No",0)</f>
        <v>0</v>
      </c>
      <c r="AA68" s="8" cm="1">
        <f t="array" ref="AA68">_xlfn.IFS(E68="Sí las conozco",1,E68="No las conozco",0)</f>
        <v>1</v>
      </c>
      <c r="AB68" s="20" cm="1">
        <f t="array" ref="AB68">_xlfn.IFS(F68="Sí tenía pensado hacer el trámite",1,F68="No tenía pensado hacer el trámite",0)</f>
        <v>0</v>
      </c>
      <c r="AC68" s="22" cm="1">
        <f t="array" ref="AC68">_xlfn.IFS(G68="Sí",1,G68="No",0)</f>
        <v>1</v>
      </c>
      <c r="AD68" s="24" cm="1">
        <f t="array" ref="AD68">_xlfn.IFS(H68="Es fácil",1,H68="Más o menos (no es ni fácil ni difícil)",0.5,H68="Es difícil",0)</f>
        <v>0.5</v>
      </c>
      <c r="AE68" s="25" cm="1">
        <f t="array" ref="AE68">_xlfn.IFS(I68="Cuando realicé el trámite para obtener la licencia de conducir en este municipio sí recibí toda la orientación que necesité para poder concluir el trámite",1,I68="Cuando realicé el trámite para obtener la licencia de conducir en este municipio no recibí toda la orientación que necesité para poder concluir el trámite",0)</f>
        <v>1</v>
      </c>
      <c r="AF68" s="27" cm="1">
        <f t="array" ref="AF68">_xlfn.IFS(J68="Sí tienen la capacitación y los conocimientos suficientes para atender a la ciudadanía",1,J68="No tienen la capacitación y los conocimientos suficientes para atender a la ciudadanía",0)</f>
        <v>1</v>
      </c>
      <c r="AG68" s="24" cm="1">
        <f t="array" ref="AG68">_xlfn.IFS(K68="Sí",1,K68="No",0)</f>
        <v>1</v>
      </c>
      <c r="AH68" s="20" cm="1">
        <f t="array" ref="AH68">_xlfn.IFS(L68="Muy probable",1,L68="Nada probable",0,L68="No sé",0.5)</f>
        <v>1</v>
      </c>
      <c r="AI68" s="24" cm="1">
        <f t="array" ref="AI68">_xlfn.IFS(M68="Es más fácil",1,M68="Es igual",0.5,M68="Es más difícil",0)</f>
        <v>1</v>
      </c>
      <c r="AJ68" s="24" cm="1">
        <f t="array" ref="AJ68">_xlfn.IFS(N68="Pocos",1,N68="Los necesarios (ni muchos ni pocos)",0.5,N68="Muchos",0)</f>
        <v>0.5</v>
      </c>
      <c r="AK68" s="24" cm="1">
        <f t="array" ref="AK68">_xlfn.IFS(O68="Barato",1,O68="Justo (ni caro ni barato)",0.5,O68="Caro",0)</f>
        <v>0</v>
      </c>
      <c r="AL68" s="24" cm="1">
        <f t="array" ref="AL68">_xlfn.IFS(P68="Menos de 30 minutos",1,P68="Entre 31 minutos y 1 hora",0.8,P68="Entre 1 y 2 horas",0.6,P68="Entre 2 y 3 horas",0.4,P68="Más de 3 horas",0.2,P68="Me tomó más de un día",0)</f>
        <v>0.8</v>
      </c>
      <c r="AM68" s="24" cm="1">
        <f t="array" ref="AM68">_xlfn.IFS(Q68="Poco",1,Q68="Normal (ni mucho ni poco)",0.5,Q68="Mucho",0)</f>
        <v>0.5</v>
      </c>
      <c r="AN68" s="24" cm="1">
        <f t="array" ref="AN68">_xlfn.IFS(R68="Satisfecha (o)",1,R68="Normal",0.5,R68="Insatisfecha (o)",0)</f>
        <v>0</v>
      </c>
      <c r="AO68" s="24" cm="1">
        <f t="array" ref="AO68">_xlfn.IFS(S68="Todas las personas reciben el mismo trato",1,S68="No estoy segura (o)",0.5,S68="Hay personas que reciben un trato diferente",0)</f>
        <v>0.5</v>
      </c>
      <c r="AP68" s="8" cm="1">
        <f t="array" ref="AP68">_xlfn.IFS(T68="Es malo",0,T68="Es regular (ni bueno ni malo)",0.5,T68="Es bueno",1)</f>
        <v>0.5</v>
      </c>
      <c r="AQ68" s="8" cm="1">
        <f t="array" ref="AQ68">_xlfn.IFS(U68="Sí",0,U68="No",1,U68="Prefieron no contestar",0.5)</f>
        <v>1</v>
      </c>
    </row>
    <row r="69" spans="1:43" x14ac:dyDescent="0.2">
      <c r="A69" s="17">
        <v>118473655549</v>
      </c>
      <c r="B69" s="8" t="s">
        <v>10</v>
      </c>
      <c r="C69" s="8" t="s">
        <v>177</v>
      </c>
      <c r="D69" s="8" t="s">
        <v>86</v>
      </c>
      <c r="E69" s="8" t="s">
        <v>73</v>
      </c>
      <c r="F69" s="20" t="s">
        <v>174</v>
      </c>
      <c r="G69" s="22" t="s">
        <v>624</v>
      </c>
      <c r="H69" s="24" t="s">
        <v>624</v>
      </c>
      <c r="I69" s="25" t="s">
        <v>624</v>
      </c>
      <c r="J69" s="26" t="s">
        <v>624</v>
      </c>
      <c r="K69" s="24" t="s">
        <v>624</v>
      </c>
      <c r="L69" s="18" t="s">
        <v>624</v>
      </c>
      <c r="M69" s="24" t="s">
        <v>624</v>
      </c>
      <c r="N69" s="24" t="s">
        <v>624</v>
      </c>
      <c r="O69" s="24" t="s">
        <v>624</v>
      </c>
      <c r="P69" s="24" t="s">
        <v>624</v>
      </c>
      <c r="Q69" s="24" t="s">
        <v>624</v>
      </c>
      <c r="R69" s="24" t="s">
        <v>624</v>
      </c>
      <c r="S69" s="24"/>
      <c r="T69" s="8" t="s">
        <v>624</v>
      </c>
      <c r="U69" s="8"/>
      <c r="V69" s="5"/>
      <c r="W69" s="17">
        <v>118473655549</v>
      </c>
      <c r="X69" s="8" t="s">
        <v>10</v>
      </c>
      <c r="Y69" s="8" cm="1">
        <f t="array" ref="Y69">_xlfn.IFS(C69="Fue fácil",1,C69="Más o menos (ni fácil ni difícil)",0.5,C69="Fue difícil",0)</f>
        <v>0.5</v>
      </c>
      <c r="Z69" s="8" cm="1">
        <f t="array" ref="Z69">_xlfn.IFS(D69="Sí",1,D69="No",0)</f>
        <v>0</v>
      </c>
      <c r="AA69" s="8" cm="1">
        <f t="array" ref="AA69">_xlfn.IFS(E69="Sí las conozco",1,E69="No las conozco",0)</f>
        <v>1</v>
      </c>
      <c r="AB69" s="20" cm="1">
        <f t="array" ref="AB69">_xlfn.IFS(F69="Sí tenía pensado hacer el trámite",1,F69="No tenía pensado hacer el trámite",0)</f>
        <v>1</v>
      </c>
      <c r="AC69" s="22" t="e" cm="1">
        <f t="array" ref="AC69">_xlfn.IFS(G69="Sí",1,G69="No",0)</f>
        <v>#N/A</v>
      </c>
      <c r="AD69" s="24" t="e" cm="1">
        <f t="array" ref="AD69">_xlfn.IFS(H69="Es fácil",1,H69="Más o menos (no es ni fácil ni difícil)",0.5,H69="Es difícil",0)</f>
        <v>#N/A</v>
      </c>
      <c r="AE69" s="25" t="e" cm="1">
        <f t="array" ref="AE69">_xlfn.IFS(I69="Cuando realicé el trámite para obtener la licencia de conducir en este municipio sí recibí toda la orientación que necesité para poder concluir el trámite",1,I69="Cuando realicé el trámite para obtener la licencia de conducir en este municipio no recibí toda la orientación que necesité para poder concluir el trámite",0)</f>
        <v>#N/A</v>
      </c>
      <c r="AF69" s="27" t="e" cm="1">
        <f t="array" ref="AF69">_xlfn.IFS(J69="Sí tienen la capacitación y los conocimientos suficientes para atender a la ciudadanía",1,J69="No tienen la capacitación y los conocimientos suficientes para atender a la ciudadanía",0)</f>
        <v>#N/A</v>
      </c>
      <c r="AG69" s="24" t="e" cm="1">
        <f t="array" ref="AG69">_xlfn.IFS(K69="Sí",1,K69="No",0)</f>
        <v>#N/A</v>
      </c>
      <c r="AH69" s="20" t="e" cm="1">
        <f t="array" ref="AH69">_xlfn.IFS(L69="Muy probable",1,L69="Nada probable",0,L69="No sé",0.5)</f>
        <v>#N/A</v>
      </c>
      <c r="AI69" s="24" t="e" cm="1">
        <f t="array" ref="AI69">_xlfn.IFS(M69="Es más fácil",1,M69="Es igual",0.5,M69="Es más difícil",0)</f>
        <v>#N/A</v>
      </c>
      <c r="AJ69" s="24" t="e" cm="1">
        <f t="array" ref="AJ69">_xlfn.IFS(N69="Pocos",1,N69="Los necesarios (ni muchos ni pocos)",0.5,N69="Muchos",0)</f>
        <v>#N/A</v>
      </c>
      <c r="AK69" s="24" t="e" cm="1">
        <f t="array" ref="AK69">_xlfn.IFS(O69="Barato",1,O69="Justo (ni caro ni barato)",0.5,O69="Caro",0)</f>
        <v>#N/A</v>
      </c>
      <c r="AL69" s="24" t="e" cm="1">
        <f t="array" ref="AL69">_xlfn.IFS(P69="Menos de 30 minutos",1,P69="Entre 31 minutos y 1 hora",0.8,P69="Entre 1 y 2 horas",0.6,P69="Entre 2 y 3 horas",0.4,P69="Más de 3 horas",0.2,P69="Me tomó más de un día",0)</f>
        <v>#N/A</v>
      </c>
      <c r="AM69" s="24" t="e" cm="1">
        <f t="array" ref="AM69">_xlfn.IFS(Q69="Poco",1,Q69="Normal (ni mucho ni poco)",0.5,Q69="Mucho",0)</f>
        <v>#N/A</v>
      </c>
      <c r="AN69" s="24" t="e" cm="1">
        <f t="array" ref="AN69">_xlfn.IFS(R69="Satisfecha (o)",1,R69="Normal",0.5,R69="Insatisfecha (o)",0)</f>
        <v>#N/A</v>
      </c>
      <c r="AO69" s="24" t="e" cm="1">
        <f t="array" ref="AO69">_xlfn.IFS(S69="Todas las personas reciben el mismo trato",1,S69="No estoy segura (o)",0.5,S69="Hay personas que reciben un trato diferente",0)</f>
        <v>#N/A</v>
      </c>
      <c r="AP69" s="8" t="e" cm="1">
        <f t="array" ref="AP69">_xlfn.IFS(T69="Es malo",0,T69="Es regular (ni bueno ni malo)",0.5,T69="Es bueno",1)</f>
        <v>#N/A</v>
      </c>
      <c r="AQ69" s="8" t="e" cm="1">
        <f t="array" ref="AQ69">_xlfn.IFS(U69="Sí",0,U69="No",1,U69="Prefieron no contestar",0.5)</f>
        <v>#N/A</v>
      </c>
    </row>
    <row r="70" spans="1:43" x14ac:dyDescent="0.2">
      <c r="A70" s="17">
        <v>118473434892</v>
      </c>
      <c r="B70" s="8" t="s">
        <v>10</v>
      </c>
      <c r="C70" s="8" t="s">
        <v>189</v>
      </c>
      <c r="D70" s="8" t="s">
        <v>85</v>
      </c>
      <c r="E70" s="8" t="s">
        <v>73</v>
      </c>
      <c r="F70" s="20" t="s">
        <v>174</v>
      </c>
      <c r="G70" s="22" t="s">
        <v>86</v>
      </c>
      <c r="H70" s="24" t="s">
        <v>87</v>
      </c>
      <c r="I70" s="25" t="s">
        <v>90</v>
      </c>
      <c r="J70" s="26" t="s">
        <v>92</v>
      </c>
      <c r="K70" s="24" t="s">
        <v>85</v>
      </c>
      <c r="L70" s="18" t="s">
        <v>96</v>
      </c>
      <c r="M70" s="24" t="s">
        <v>99</v>
      </c>
      <c r="N70" s="24" t="s">
        <v>103</v>
      </c>
      <c r="O70" s="24" t="s">
        <v>107</v>
      </c>
      <c r="P70" s="24" t="s">
        <v>109</v>
      </c>
      <c r="Q70" s="24" t="s">
        <v>115</v>
      </c>
      <c r="R70" s="24" t="s">
        <v>117</v>
      </c>
      <c r="S70" s="24" t="s">
        <v>178</v>
      </c>
      <c r="T70" s="8" t="s">
        <v>131</v>
      </c>
      <c r="U70" s="8" t="s">
        <v>86</v>
      </c>
      <c r="V70" s="5"/>
      <c r="W70" s="17">
        <v>118473434892</v>
      </c>
      <c r="X70" s="8" t="s">
        <v>10</v>
      </c>
      <c r="Y70" s="8" cm="1">
        <f t="array" ref="Y70">_xlfn.IFS(C70="Fue fácil",1,C70="Más o menos (ni fácil ni difícil)",0.5,C70="Fue difícil",0)</f>
        <v>1</v>
      </c>
      <c r="Z70" s="8" cm="1">
        <f t="array" ref="Z70">_xlfn.IFS(D70="Sí",1,D70="No",0)</f>
        <v>1</v>
      </c>
      <c r="AA70" s="8" cm="1">
        <f t="array" ref="AA70">_xlfn.IFS(E70="Sí las conozco",1,E70="No las conozco",0)</f>
        <v>1</v>
      </c>
      <c r="AB70" s="20" cm="1">
        <f t="array" ref="AB70">_xlfn.IFS(F70="Sí tenía pensado hacer el trámite",1,F70="No tenía pensado hacer el trámite",0)</f>
        <v>1</v>
      </c>
      <c r="AC70" s="22" cm="1">
        <f t="array" ref="AC70">_xlfn.IFS(G70="Sí",1,G70="No",0)</f>
        <v>0</v>
      </c>
      <c r="AD70" s="24" cm="1">
        <f t="array" ref="AD70">_xlfn.IFS(H70="Es fácil",1,H70="Más o menos (no es ni fácil ni difícil)",0.5,H70="Es difícil",0)</f>
        <v>1</v>
      </c>
      <c r="AE70" s="25" cm="1">
        <f t="array" ref="AE70">_xlfn.IFS(I70="Cuando realicé el trámite para obtener la licencia de conducir en este municipio sí recibí toda la orientación que necesité para poder concluir el trámite",1,I70="Cuando realicé el trámite para obtener la licencia de conducir en este municipio no recibí toda la orientación que necesité para poder concluir el trámite",0)</f>
        <v>1</v>
      </c>
      <c r="AF70" s="27" cm="1">
        <f t="array" ref="AF70">_xlfn.IFS(J70="Sí tienen la capacitación y los conocimientos suficientes para atender a la ciudadanía",1,J70="No tienen la capacitación y los conocimientos suficientes para atender a la ciudadanía",0)</f>
        <v>1</v>
      </c>
      <c r="AG70" s="24" cm="1">
        <f t="array" ref="AG70">_xlfn.IFS(K70="Sí",1,K70="No",0)</f>
        <v>1</v>
      </c>
      <c r="AH70" s="20" cm="1">
        <f t="array" ref="AH70">_xlfn.IFS(L70="Muy probable",1,L70="Nada probable",0,L70="No sé",0.5)</f>
        <v>0</v>
      </c>
      <c r="AI70" s="24" cm="1">
        <f t="array" ref="AI70">_xlfn.IFS(M70="Es más fácil",1,M70="Es igual",0.5,M70="Es más difícil",0)</f>
        <v>1</v>
      </c>
      <c r="AJ70" s="24" cm="1">
        <f t="array" ref="AJ70">_xlfn.IFS(N70="Pocos",1,N70="Los necesarios (ni muchos ni pocos)",0.5,N70="Muchos",0)</f>
        <v>0.5</v>
      </c>
      <c r="AK70" s="24" cm="1">
        <f t="array" ref="AK70">_xlfn.IFS(O70="Barato",1,O70="Justo (ni caro ni barato)",0.5,O70="Caro",0)</f>
        <v>0</v>
      </c>
      <c r="AL70" s="24" cm="1">
        <f t="array" ref="AL70">_xlfn.IFS(P70="Menos de 30 minutos",1,P70="Entre 31 minutos y 1 hora",0.8,P70="Entre 1 y 2 horas",0.6,P70="Entre 2 y 3 horas",0.4,P70="Más de 3 horas",0.2,P70="Me tomó más de un día",0)</f>
        <v>0.8</v>
      </c>
      <c r="AM70" s="24" cm="1">
        <f t="array" ref="AM70">_xlfn.IFS(Q70="Poco",1,Q70="Normal (ni mucho ni poco)",0.5,Q70="Mucho",0)</f>
        <v>0.5</v>
      </c>
      <c r="AN70" s="24" cm="1">
        <f t="array" ref="AN70">_xlfn.IFS(R70="Satisfecha (o)",1,R70="Normal",0.5,R70="Insatisfecha (o)",0)</f>
        <v>1</v>
      </c>
      <c r="AO70" s="24" cm="1">
        <f t="array" ref="AO70">_xlfn.IFS(S70="Todas las personas reciben el mismo trato",1,S70="No estoy segura (o)",0.5,S70="Hay personas que reciben un trato diferente",0)</f>
        <v>0.5</v>
      </c>
      <c r="AP70" s="8" cm="1">
        <f t="array" ref="AP70">_xlfn.IFS(T70="Es malo",0,T70="Es regular (ni bueno ni malo)",0.5,T70="Es bueno",1)</f>
        <v>0.5</v>
      </c>
      <c r="AQ70" s="8" cm="1">
        <f t="array" ref="AQ70">_xlfn.IFS(U70="Sí",0,U70="No",1,U70="Prefieron no contestar",0.5)</f>
        <v>1</v>
      </c>
    </row>
    <row r="71" spans="1:43" x14ac:dyDescent="0.2">
      <c r="A71" s="17">
        <v>118473384915</v>
      </c>
      <c r="B71" s="8" t="s">
        <v>10</v>
      </c>
      <c r="C71" s="8" t="s">
        <v>189</v>
      </c>
      <c r="D71" s="8" t="s">
        <v>85</v>
      </c>
      <c r="E71" s="8" t="s">
        <v>74</v>
      </c>
      <c r="F71" s="20" t="s">
        <v>174</v>
      </c>
      <c r="G71" s="22" t="s">
        <v>85</v>
      </c>
      <c r="H71" s="24" t="s">
        <v>87</v>
      </c>
      <c r="I71" s="25" t="s">
        <v>90</v>
      </c>
      <c r="J71" s="26" t="s">
        <v>92</v>
      </c>
      <c r="K71" s="24" t="s">
        <v>85</v>
      </c>
      <c r="L71" s="18" t="s">
        <v>94</v>
      </c>
      <c r="M71" s="24" t="s">
        <v>99</v>
      </c>
      <c r="N71" s="24" t="s">
        <v>103</v>
      </c>
      <c r="O71" s="24" t="s">
        <v>106</v>
      </c>
      <c r="P71" s="24" t="s">
        <v>110</v>
      </c>
      <c r="Q71" s="24" t="s">
        <v>116</v>
      </c>
      <c r="R71" s="24" t="s">
        <v>117</v>
      </c>
      <c r="S71" s="24" t="s">
        <v>178</v>
      </c>
      <c r="T71" s="8" t="s">
        <v>131</v>
      </c>
      <c r="U71" s="8" t="s">
        <v>86</v>
      </c>
      <c r="V71" s="5"/>
      <c r="W71" s="17">
        <v>118473384915</v>
      </c>
      <c r="X71" s="8" t="s">
        <v>10</v>
      </c>
      <c r="Y71" s="8" cm="1">
        <f t="array" ref="Y71">_xlfn.IFS(C71="Fue fácil",1,C71="Más o menos (ni fácil ni difícil)",0.5,C71="Fue difícil",0)</f>
        <v>1</v>
      </c>
      <c r="Z71" s="8" cm="1">
        <f t="array" ref="Z71">_xlfn.IFS(D71="Sí",1,D71="No",0)</f>
        <v>1</v>
      </c>
      <c r="AA71" s="8" cm="1">
        <f t="array" ref="AA71">_xlfn.IFS(E71="Sí las conozco",1,E71="No las conozco",0)</f>
        <v>0</v>
      </c>
      <c r="AB71" s="20" cm="1">
        <f t="array" ref="AB71">_xlfn.IFS(F71="Sí tenía pensado hacer el trámite",1,F71="No tenía pensado hacer el trámite",0)</f>
        <v>1</v>
      </c>
      <c r="AC71" s="22" cm="1">
        <f t="array" ref="AC71">_xlfn.IFS(G71="Sí",1,G71="No",0)</f>
        <v>1</v>
      </c>
      <c r="AD71" s="24" cm="1">
        <f t="array" ref="AD71">_xlfn.IFS(H71="Es fácil",1,H71="Más o menos (no es ni fácil ni difícil)",0.5,H71="Es difícil",0)</f>
        <v>1</v>
      </c>
      <c r="AE71" s="25" cm="1">
        <f t="array" ref="AE71">_xlfn.IFS(I71="Cuando realicé el trámite para obtener la licencia de conducir en este municipio sí recibí toda la orientación que necesité para poder concluir el trámite",1,I71="Cuando realicé el trámite para obtener la licencia de conducir en este municipio no recibí toda la orientación que necesité para poder concluir el trámite",0)</f>
        <v>1</v>
      </c>
      <c r="AF71" s="27" cm="1">
        <f t="array" ref="AF71">_xlfn.IFS(J71="Sí tienen la capacitación y los conocimientos suficientes para atender a la ciudadanía",1,J71="No tienen la capacitación y los conocimientos suficientes para atender a la ciudadanía",0)</f>
        <v>1</v>
      </c>
      <c r="AG71" s="24" cm="1">
        <f t="array" ref="AG71">_xlfn.IFS(K71="Sí",1,K71="No",0)</f>
        <v>1</v>
      </c>
      <c r="AH71" s="20" cm="1">
        <f t="array" ref="AH71">_xlfn.IFS(L71="Muy probable",1,L71="Nada probable",0,L71="No sé",0.5)</f>
        <v>1</v>
      </c>
      <c r="AI71" s="24" cm="1">
        <f t="array" ref="AI71">_xlfn.IFS(M71="Es más fácil",1,M71="Es igual",0.5,M71="Es más difícil",0)</f>
        <v>1</v>
      </c>
      <c r="AJ71" s="24" cm="1">
        <f t="array" ref="AJ71">_xlfn.IFS(N71="Pocos",1,N71="Los necesarios (ni muchos ni pocos)",0.5,N71="Muchos",0)</f>
        <v>0.5</v>
      </c>
      <c r="AK71" s="24" cm="1">
        <f t="array" ref="AK71">_xlfn.IFS(O71="Barato",1,O71="Justo (ni caro ni barato)",0.5,O71="Caro",0)</f>
        <v>0.5</v>
      </c>
      <c r="AL71" s="24" cm="1">
        <f t="array" ref="AL71">_xlfn.IFS(P71="Menos de 30 minutos",1,P71="Entre 31 minutos y 1 hora",0.8,P71="Entre 1 y 2 horas",0.6,P71="Entre 2 y 3 horas",0.4,P71="Más de 3 horas",0.2,P71="Me tomó más de un día",0)</f>
        <v>0.6</v>
      </c>
      <c r="AM71" s="24" cm="1">
        <f t="array" ref="AM71">_xlfn.IFS(Q71="Poco",1,Q71="Normal (ni mucho ni poco)",0.5,Q71="Mucho",0)</f>
        <v>0</v>
      </c>
      <c r="AN71" s="24" cm="1">
        <f t="array" ref="AN71">_xlfn.IFS(R71="Satisfecha (o)",1,R71="Normal",0.5,R71="Insatisfecha (o)",0)</f>
        <v>1</v>
      </c>
      <c r="AO71" s="24" cm="1">
        <f t="array" ref="AO71">_xlfn.IFS(S71="Todas las personas reciben el mismo trato",1,S71="No estoy segura (o)",0.5,S71="Hay personas que reciben un trato diferente",0)</f>
        <v>0.5</v>
      </c>
      <c r="AP71" s="8" cm="1">
        <f t="array" ref="AP71">_xlfn.IFS(T71="Es malo",0,T71="Es regular (ni bueno ni malo)",0.5,T71="Es bueno",1)</f>
        <v>0.5</v>
      </c>
      <c r="AQ71" s="8" cm="1">
        <f t="array" ref="AQ71">_xlfn.IFS(U71="Sí",0,U71="No",1,U71="Prefieron no contestar",0.5)</f>
        <v>1</v>
      </c>
    </row>
    <row r="72" spans="1:43" x14ac:dyDescent="0.2">
      <c r="A72" s="17">
        <v>118473281443</v>
      </c>
      <c r="B72" s="8" t="s">
        <v>10</v>
      </c>
      <c r="C72" s="8" t="s">
        <v>173</v>
      </c>
      <c r="D72" s="8" t="s">
        <v>85</v>
      </c>
      <c r="E72" s="8" t="s">
        <v>73</v>
      </c>
      <c r="F72" s="20" t="s">
        <v>174</v>
      </c>
      <c r="G72" s="22" t="s">
        <v>86</v>
      </c>
      <c r="H72" s="24" t="s">
        <v>89</v>
      </c>
      <c r="I72" s="25" t="s">
        <v>91</v>
      </c>
      <c r="J72" s="26" t="s">
        <v>93</v>
      </c>
      <c r="K72" s="24" t="s">
        <v>85</v>
      </c>
      <c r="L72" s="18" t="s">
        <v>96</v>
      </c>
      <c r="M72" s="24" t="s">
        <v>624</v>
      </c>
      <c r="N72" s="24" t="s">
        <v>104</v>
      </c>
      <c r="O72" s="24" t="s">
        <v>107</v>
      </c>
      <c r="P72" s="24" t="s">
        <v>113</v>
      </c>
      <c r="Q72" s="24" t="s">
        <v>116</v>
      </c>
      <c r="R72" s="24" t="s">
        <v>119</v>
      </c>
      <c r="S72" s="24" t="s">
        <v>192</v>
      </c>
      <c r="T72" s="8" t="s">
        <v>130</v>
      </c>
      <c r="U72" s="8" t="s">
        <v>85</v>
      </c>
      <c r="V72" s="5"/>
      <c r="W72" s="17">
        <v>118473281443</v>
      </c>
      <c r="X72" s="8" t="s">
        <v>10</v>
      </c>
      <c r="Y72" s="8" cm="1">
        <f t="array" ref="Y72">_xlfn.IFS(C72="Fue fácil",1,C72="Más o menos (ni fácil ni difícil)",0.5,C72="Fue difícil",0)</f>
        <v>0</v>
      </c>
      <c r="Z72" s="8" cm="1">
        <f t="array" ref="Z72">_xlfn.IFS(D72="Sí",1,D72="No",0)</f>
        <v>1</v>
      </c>
      <c r="AA72" s="8" cm="1">
        <f t="array" ref="AA72">_xlfn.IFS(E72="Sí las conozco",1,E72="No las conozco",0)</f>
        <v>1</v>
      </c>
      <c r="AB72" s="20" cm="1">
        <f t="array" ref="AB72">_xlfn.IFS(F72="Sí tenía pensado hacer el trámite",1,F72="No tenía pensado hacer el trámite",0)</f>
        <v>1</v>
      </c>
      <c r="AC72" s="22" cm="1">
        <f t="array" ref="AC72">_xlfn.IFS(G72="Sí",1,G72="No",0)</f>
        <v>0</v>
      </c>
      <c r="AD72" s="24" cm="1">
        <f t="array" ref="AD72">_xlfn.IFS(H72="Es fácil",1,H72="Más o menos (no es ni fácil ni difícil)",0.5,H72="Es difícil",0)</f>
        <v>0</v>
      </c>
      <c r="AE72" s="25" cm="1">
        <f t="array" ref="AE72">_xlfn.IFS(I72="Cuando realicé el trámite para obtener la licencia de conducir en este municipio sí recibí toda la orientación que necesité para poder concluir el trámite",1,I72="Cuando realicé el trámite para obtener la licencia de conducir en este municipio no recibí toda la orientación que necesité para poder concluir el trámite",0)</f>
        <v>0</v>
      </c>
      <c r="AF72" s="27"/>
      <c r="AG72" s="24" cm="1">
        <f t="array" ref="AG72">_xlfn.IFS(K72="Sí",1,K72="No",0)</f>
        <v>1</v>
      </c>
      <c r="AH72" s="20" cm="1">
        <f t="array" ref="AH72">_xlfn.IFS(L72="Muy probable",1,L72="Nada probable",0,L72="No sé",0.5)</f>
        <v>0</v>
      </c>
      <c r="AI72" s="24"/>
      <c r="AJ72" s="24" cm="1">
        <f t="array" ref="AJ72">_xlfn.IFS(N72="Pocos",1,N72="Los necesarios (ni muchos ni pocos)",0.5,N72="Muchos",0)</f>
        <v>0</v>
      </c>
      <c r="AK72" s="24" cm="1">
        <f t="array" ref="AK72">_xlfn.IFS(O72="Barato",1,O72="Justo (ni caro ni barato)",0.5,O72="Caro",0)</f>
        <v>0</v>
      </c>
      <c r="AL72" s="24" cm="1">
        <f t="array" ref="AL72">_xlfn.IFS(P72="Menos de 30 minutos",1,P72="Entre 31 minutos y 1 hora",0.8,P72="Entre 1 y 2 horas",0.6,P72="Entre 2 y 3 horas",0.4,P72="Más de 3 horas",0.2,P72="Me tomó más de un día",0)</f>
        <v>0</v>
      </c>
      <c r="AM72" s="24" cm="1">
        <f t="array" ref="AM72">_xlfn.IFS(Q72="Poco",1,Q72="Normal (ni mucho ni poco)",0.5,Q72="Mucho",0)</f>
        <v>0</v>
      </c>
      <c r="AN72" s="24" cm="1">
        <f t="array" ref="AN72">_xlfn.IFS(R72="Satisfecha (o)",1,R72="Normal",0.5,R72="Insatisfecha (o)",0)</f>
        <v>0</v>
      </c>
      <c r="AO72" s="24" cm="1">
        <f t="array" ref="AO72">_xlfn.IFS(S72="Todas las personas reciben el mismo trato",1,S72="No estoy segura (o)",0.5,S72="Hay personas que reciben un trato diferente",0)</f>
        <v>0</v>
      </c>
      <c r="AP72" s="8" cm="1">
        <f t="array" ref="AP72">_xlfn.IFS(T72="Es malo",0,T72="Es regular (ni bueno ni malo)",0.5,T72="Es bueno",1)</f>
        <v>0</v>
      </c>
      <c r="AQ72" s="8" cm="1">
        <f t="array" ref="AQ72">_xlfn.IFS(U72="Sí",0,U72="No",1,U72="Prefieron no contestar",0.5)</f>
        <v>0</v>
      </c>
    </row>
    <row r="73" spans="1:43" x14ac:dyDescent="0.2">
      <c r="A73" s="17">
        <v>118473273874</v>
      </c>
      <c r="B73" s="8" t="s">
        <v>10</v>
      </c>
      <c r="C73" s="8" t="s">
        <v>177</v>
      </c>
      <c r="D73" s="8" t="s">
        <v>85</v>
      </c>
      <c r="E73" s="8" t="s">
        <v>73</v>
      </c>
      <c r="F73" s="20" t="s">
        <v>174</v>
      </c>
      <c r="G73" s="22" t="s">
        <v>85</v>
      </c>
      <c r="H73" s="24" t="s">
        <v>89</v>
      </c>
      <c r="I73" s="25" t="s">
        <v>91</v>
      </c>
      <c r="J73" s="26" t="s">
        <v>93</v>
      </c>
      <c r="K73" s="24" t="s">
        <v>85</v>
      </c>
      <c r="L73" s="18" t="s">
        <v>96</v>
      </c>
      <c r="M73" s="24" t="s">
        <v>100</v>
      </c>
      <c r="N73" s="24" t="s">
        <v>103</v>
      </c>
      <c r="O73" s="24" t="s">
        <v>107</v>
      </c>
      <c r="P73" s="24" t="s">
        <v>112</v>
      </c>
      <c r="Q73" s="24" t="s">
        <v>116</v>
      </c>
      <c r="R73" s="24" t="s">
        <v>119</v>
      </c>
      <c r="S73" s="24" t="s">
        <v>192</v>
      </c>
      <c r="T73" s="8" t="s">
        <v>130</v>
      </c>
      <c r="U73" s="8" t="s">
        <v>85</v>
      </c>
      <c r="V73" s="5"/>
      <c r="W73" s="17">
        <v>118473273874</v>
      </c>
      <c r="X73" s="8" t="s">
        <v>10</v>
      </c>
      <c r="Y73" s="8" cm="1">
        <f t="array" ref="Y73">_xlfn.IFS(C73="Fue fácil",1,C73="Más o menos (ni fácil ni difícil)",0.5,C73="Fue difícil",0)</f>
        <v>0.5</v>
      </c>
      <c r="Z73" s="8" cm="1">
        <f t="array" ref="Z73">_xlfn.IFS(D73="Sí",1,D73="No",0)</f>
        <v>1</v>
      </c>
      <c r="AA73" s="8" cm="1">
        <f t="array" ref="AA73">_xlfn.IFS(E73="Sí las conozco",1,E73="No las conozco",0)</f>
        <v>1</v>
      </c>
      <c r="AB73" s="20" cm="1">
        <f t="array" ref="AB73">_xlfn.IFS(F73="Sí tenía pensado hacer el trámite",1,F73="No tenía pensado hacer el trámite",0)</f>
        <v>1</v>
      </c>
      <c r="AC73" s="22" cm="1">
        <f t="array" ref="AC73">_xlfn.IFS(G73="Sí",1,G73="No",0)</f>
        <v>1</v>
      </c>
      <c r="AD73" s="24" cm="1">
        <f t="array" ref="AD73">_xlfn.IFS(H73="Es fácil",1,H73="Más o menos (no es ni fácil ni difícil)",0.5,H73="Es difícil",0)</f>
        <v>0</v>
      </c>
      <c r="AE73" s="25" cm="1">
        <f t="array" ref="AE73">_xlfn.IFS(I73="Cuando realicé el trámite para obtener la licencia de conducir en este municipio sí recibí toda la orientación que necesité para poder concluir el trámite",1,I73="Cuando realicé el trámite para obtener la licencia de conducir en este municipio no recibí toda la orientación que necesité para poder concluir el trámite",0)</f>
        <v>0</v>
      </c>
      <c r="AF73" s="27"/>
      <c r="AG73" s="24" cm="1">
        <f t="array" ref="AG73">_xlfn.IFS(K73="Sí",1,K73="No",0)</f>
        <v>1</v>
      </c>
      <c r="AH73" s="20" cm="1">
        <f t="array" ref="AH73">_xlfn.IFS(L73="Muy probable",1,L73="Nada probable",0,L73="No sé",0.5)</f>
        <v>0</v>
      </c>
      <c r="AI73" s="24" cm="1">
        <f t="array" ref="AI73">_xlfn.IFS(M73="Es más fácil",1,M73="Es igual",0.5,M73="Es más difícil",0)</f>
        <v>0.5</v>
      </c>
      <c r="AJ73" s="24" cm="1">
        <f t="array" ref="AJ73">_xlfn.IFS(N73="Pocos",1,N73="Los necesarios (ni muchos ni pocos)",0.5,N73="Muchos",0)</f>
        <v>0.5</v>
      </c>
      <c r="AK73" s="24" cm="1">
        <f t="array" ref="AK73">_xlfn.IFS(O73="Barato",1,O73="Justo (ni caro ni barato)",0.5,O73="Caro",0)</f>
        <v>0</v>
      </c>
      <c r="AL73" s="24" cm="1">
        <f t="array" ref="AL73">_xlfn.IFS(P73="Menos de 30 minutos",1,P73="Entre 31 minutos y 1 hora",0.8,P73="Entre 1 y 2 horas",0.6,P73="Entre 2 y 3 horas",0.4,P73="Más de 3 horas",0.2,P73="Me tomó más de un día",0)</f>
        <v>0.2</v>
      </c>
      <c r="AM73" s="24" cm="1">
        <f t="array" ref="AM73">_xlfn.IFS(Q73="Poco",1,Q73="Normal (ni mucho ni poco)",0.5,Q73="Mucho",0)</f>
        <v>0</v>
      </c>
      <c r="AN73" s="24" cm="1">
        <f t="array" ref="AN73">_xlfn.IFS(R73="Satisfecha (o)",1,R73="Normal",0.5,R73="Insatisfecha (o)",0)</f>
        <v>0</v>
      </c>
      <c r="AO73" s="24" cm="1">
        <f t="array" ref="AO73">_xlfn.IFS(S73="Todas las personas reciben el mismo trato",1,S73="No estoy segura (o)",0.5,S73="Hay personas que reciben un trato diferente",0)</f>
        <v>0</v>
      </c>
      <c r="AP73" s="8" cm="1">
        <f t="array" ref="AP73">_xlfn.IFS(T73="Es malo",0,T73="Es regular (ni bueno ni malo)",0.5,T73="Es bueno",1)</f>
        <v>0</v>
      </c>
      <c r="AQ73" s="8" cm="1">
        <f t="array" ref="AQ73">_xlfn.IFS(U73="Sí",0,U73="No",1,U73="Prefieron no contestar",0.5)</f>
        <v>0</v>
      </c>
    </row>
    <row r="74" spans="1:43" x14ac:dyDescent="0.2">
      <c r="A74" s="17">
        <v>118473262462</v>
      </c>
      <c r="B74" s="8" t="s">
        <v>10</v>
      </c>
      <c r="C74" s="8" t="s">
        <v>177</v>
      </c>
      <c r="D74" s="8" t="s">
        <v>86</v>
      </c>
      <c r="E74" s="8" t="s">
        <v>73</v>
      </c>
      <c r="F74" s="20" t="s">
        <v>174</v>
      </c>
      <c r="G74" s="22" t="s">
        <v>85</v>
      </c>
      <c r="H74" s="24" t="s">
        <v>88</v>
      </c>
      <c r="I74" s="25" t="s">
        <v>91</v>
      </c>
      <c r="J74" s="26" t="s">
        <v>92</v>
      </c>
      <c r="K74" s="24" t="s">
        <v>85</v>
      </c>
      <c r="L74" s="18" t="s">
        <v>94</v>
      </c>
      <c r="M74" s="24" t="s">
        <v>101</v>
      </c>
      <c r="N74" s="24" t="s">
        <v>103</v>
      </c>
      <c r="O74" s="24" t="s">
        <v>106</v>
      </c>
      <c r="P74" s="24" t="s">
        <v>111</v>
      </c>
      <c r="Q74" s="24" t="s">
        <v>115</v>
      </c>
      <c r="R74" s="24" t="s">
        <v>117</v>
      </c>
      <c r="S74" s="24"/>
      <c r="T74" s="8" t="s">
        <v>624</v>
      </c>
      <c r="U74" s="8"/>
      <c r="V74" s="5"/>
      <c r="W74" s="17">
        <v>118473262462</v>
      </c>
      <c r="X74" s="8" t="s">
        <v>10</v>
      </c>
      <c r="Y74" s="8" cm="1">
        <f t="array" ref="Y74">_xlfn.IFS(C74="Fue fácil",1,C74="Más o menos (ni fácil ni difícil)",0.5,C74="Fue difícil",0)</f>
        <v>0.5</v>
      </c>
      <c r="Z74" s="8" cm="1">
        <f t="array" ref="Z74">_xlfn.IFS(D74="Sí",1,D74="No",0)</f>
        <v>0</v>
      </c>
      <c r="AA74" s="8" cm="1">
        <f t="array" ref="AA74">_xlfn.IFS(E74="Sí las conozco",1,E74="No las conozco",0)</f>
        <v>1</v>
      </c>
      <c r="AB74" s="20" cm="1">
        <f t="array" ref="AB74">_xlfn.IFS(F74="Sí tenía pensado hacer el trámite",1,F74="No tenía pensado hacer el trámite",0)</f>
        <v>1</v>
      </c>
      <c r="AC74" s="22" cm="1">
        <f t="array" ref="AC74">_xlfn.IFS(G74="Sí",1,G74="No",0)</f>
        <v>1</v>
      </c>
      <c r="AD74" s="24" cm="1">
        <f t="array" ref="AD74">_xlfn.IFS(H74="Es fácil",1,H74="Más o menos (no es ni fácil ni difícil)",0.5,H74="Es difícil",0)</f>
        <v>0.5</v>
      </c>
      <c r="AE74" s="25" cm="1">
        <f t="array" ref="AE74">_xlfn.IFS(I74="Cuando realicé el trámite para obtener la licencia de conducir en este municipio sí recibí toda la orientación que necesité para poder concluir el trámite",1,I74="Cuando realicé el trámite para obtener la licencia de conducir en este municipio no recibí toda la orientación que necesité para poder concluir el trámite",0)</f>
        <v>0</v>
      </c>
      <c r="AF74" s="27" cm="1">
        <f t="array" ref="AF74">_xlfn.IFS(J74="Sí tienen la capacitación y los conocimientos suficientes para atender a la ciudadanía",1,J74="No tienen la capacitación y los conocimientos suficientes para atender a la ciudadanía",0)</f>
        <v>1</v>
      </c>
      <c r="AG74" s="24" cm="1">
        <f t="array" ref="AG74">_xlfn.IFS(K74="Sí",1,K74="No",0)</f>
        <v>1</v>
      </c>
      <c r="AH74" s="20" cm="1">
        <f t="array" ref="AH74">_xlfn.IFS(L74="Muy probable",1,L74="Nada probable",0,L74="No sé",0.5)</f>
        <v>1</v>
      </c>
      <c r="AI74" s="24" cm="1">
        <f t="array" ref="AI74">_xlfn.IFS(M74="Es más fácil",1,M74="Es igual",0.5,M74="Es más difícil",0)</f>
        <v>0</v>
      </c>
      <c r="AJ74" s="24" cm="1">
        <f t="array" ref="AJ74">_xlfn.IFS(N74="Pocos",1,N74="Los necesarios (ni muchos ni pocos)",0.5,N74="Muchos",0)</f>
        <v>0.5</v>
      </c>
      <c r="AK74" s="24" cm="1">
        <f t="array" ref="AK74">_xlfn.IFS(O74="Barato",1,O74="Justo (ni caro ni barato)",0.5,O74="Caro",0)</f>
        <v>0.5</v>
      </c>
      <c r="AL74" s="24" cm="1">
        <f t="array" ref="AL74">_xlfn.IFS(P74="Menos de 30 minutos",1,P74="Entre 31 minutos y 1 hora",0.8,P74="Entre 1 y 2 horas",0.6,P74="Entre 2 y 3 horas",0.4,P74="Más de 3 horas",0.2,P74="Me tomó más de un día",0)</f>
        <v>0.4</v>
      </c>
      <c r="AM74" s="24" cm="1">
        <f t="array" ref="AM74">_xlfn.IFS(Q74="Poco",1,Q74="Normal (ni mucho ni poco)",0.5,Q74="Mucho",0)</f>
        <v>0.5</v>
      </c>
      <c r="AN74" s="24" cm="1">
        <f t="array" ref="AN74">_xlfn.IFS(R74="Satisfecha (o)",1,R74="Normal",0.5,R74="Insatisfecha (o)",0)</f>
        <v>1</v>
      </c>
      <c r="AO74" s="24"/>
      <c r="AP74" s="8"/>
      <c r="AQ74" s="8"/>
    </row>
    <row r="75" spans="1:43" x14ac:dyDescent="0.2">
      <c r="A75" s="17">
        <v>118473130452</v>
      </c>
      <c r="B75" s="8" t="s">
        <v>10</v>
      </c>
      <c r="C75" s="8" t="s">
        <v>177</v>
      </c>
      <c r="D75" s="8" t="s">
        <v>86</v>
      </c>
      <c r="E75" s="8" t="s">
        <v>73</v>
      </c>
      <c r="F75" s="20" t="s">
        <v>174</v>
      </c>
      <c r="G75" s="22" t="s">
        <v>85</v>
      </c>
      <c r="H75" s="24" t="s">
        <v>88</v>
      </c>
      <c r="I75" s="25" t="s">
        <v>90</v>
      </c>
      <c r="J75" s="26" t="s">
        <v>92</v>
      </c>
      <c r="K75" s="24" t="s">
        <v>85</v>
      </c>
      <c r="L75" s="18" t="s">
        <v>94</v>
      </c>
      <c r="M75" s="24" t="s">
        <v>624</v>
      </c>
      <c r="N75" s="24" t="s">
        <v>103</v>
      </c>
      <c r="O75" s="24" t="s">
        <v>106</v>
      </c>
      <c r="P75" s="24" t="s">
        <v>110</v>
      </c>
      <c r="Q75" s="24" t="s">
        <v>115</v>
      </c>
      <c r="R75" s="24" t="s">
        <v>117</v>
      </c>
      <c r="S75" s="24" t="s">
        <v>178</v>
      </c>
      <c r="T75" s="8" t="s">
        <v>131</v>
      </c>
      <c r="U75" s="8" t="s">
        <v>86</v>
      </c>
      <c r="V75" s="5"/>
      <c r="W75" s="17">
        <v>118473130452</v>
      </c>
      <c r="X75" s="8" t="s">
        <v>10</v>
      </c>
      <c r="Y75" s="8" cm="1">
        <f t="array" ref="Y75">_xlfn.IFS(C75="Fue fácil",1,C75="Más o menos (ni fácil ni difícil)",0.5,C75="Fue difícil",0)</f>
        <v>0.5</v>
      </c>
      <c r="Z75" s="8" cm="1">
        <f t="array" ref="Z75">_xlfn.IFS(D75="Sí",1,D75="No",0)</f>
        <v>0</v>
      </c>
      <c r="AA75" s="8" cm="1">
        <f t="array" ref="AA75">_xlfn.IFS(E75="Sí las conozco",1,E75="No las conozco",0)</f>
        <v>1</v>
      </c>
      <c r="AB75" s="20" cm="1">
        <f t="array" ref="AB75">_xlfn.IFS(F75="Sí tenía pensado hacer el trámite",1,F75="No tenía pensado hacer el trámite",0)</f>
        <v>1</v>
      </c>
      <c r="AC75" s="22" cm="1">
        <f t="array" ref="AC75">_xlfn.IFS(G75="Sí",1,G75="No",0)</f>
        <v>1</v>
      </c>
      <c r="AD75" s="24" cm="1">
        <f t="array" ref="AD75">_xlfn.IFS(H75="Es fácil",1,H75="Más o menos (no es ni fácil ni difícil)",0.5,H75="Es difícil",0)</f>
        <v>0.5</v>
      </c>
      <c r="AE75" s="25" cm="1">
        <f t="array" ref="AE75">_xlfn.IFS(I75="Cuando realicé el trámite para obtener la licencia de conducir en este municipio sí recibí toda la orientación que necesité para poder concluir el trámite",1,I75="Cuando realicé el trámite para obtener la licencia de conducir en este municipio no recibí toda la orientación que necesité para poder concluir el trámite",0)</f>
        <v>1</v>
      </c>
      <c r="AF75" s="27" cm="1">
        <f t="array" ref="AF75">_xlfn.IFS(J75="Sí tienen la capacitación y los conocimientos suficientes para atender a la ciudadanía",1,J75="No tienen la capacitación y los conocimientos suficientes para atender a la ciudadanía",0)</f>
        <v>1</v>
      </c>
      <c r="AG75" s="24" cm="1">
        <f t="array" ref="AG75">_xlfn.IFS(K75="Sí",1,K75="No",0)</f>
        <v>1</v>
      </c>
      <c r="AH75" s="20" cm="1">
        <f t="array" ref="AH75">_xlfn.IFS(L75="Muy probable",1,L75="Nada probable",0,L75="No sé",0.5)</f>
        <v>1</v>
      </c>
      <c r="AI75" s="24"/>
      <c r="AJ75" s="24" cm="1">
        <f t="array" ref="AJ75">_xlfn.IFS(N75="Pocos",1,N75="Los necesarios (ni muchos ni pocos)",0.5,N75="Muchos",0)</f>
        <v>0.5</v>
      </c>
      <c r="AK75" s="24" cm="1">
        <f t="array" ref="AK75">_xlfn.IFS(O75="Barato",1,O75="Justo (ni caro ni barato)",0.5,O75="Caro",0)</f>
        <v>0.5</v>
      </c>
      <c r="AL75" s="24" cm="1">
        <f t="array" ref="AL75">_xlfn.IFS(P75="Menos de 30 minutos",1,P75="Entre 31 minutos y 1 hora",0.8,P75="Entre 1 y 2 horas",0.6,P75="Entre 2 y 3 horas",0.4,P75="Más de 3 horas",0.2,P75="Me tomó más de un día",0)</f>
        <v>0.6</v>
      </c>
      <c r="AM75" s="24" cm="1">
        <f t="array" ref="AM75">_xlfn.IFS(Q75="Poco",1,Q75="Normal (ni mucho ni poco)",0.5,Q75="Mucho",0)</f>
        <v>0.5</v>
      </c>
      <c r="AN75" s="24" cm="1">
        <f t="array" ref="AN75">_xlfn.IFS(R75="Satisfecha (o)",1,R75="Normal",0.5,R75="Insatisfecha (o)",0)</f>
        <v>1</v>
      </c>
      <c r="AO75" s="24" cm="1">
        <f t="array" ref="AO75">_xlfn.IFS(S75="Todas las personas reciben el mismo trato",1,S75="No estoy segura (o)",0.5,S75="Hay personas que reciben un trato diferente",0)</f>
        <v>0.5</v>
      </c>
      <c r="AP75" s="8" cm="1">
        <f t="array" ref="AP75">_xlfn.IFS(T75="Es malo",0,T75="Es regular (ni bueno ni malo)",0.5,T75="Es bueno",1)</f>
        <v>0.5</v>
      </c>
      <c r="AQ75" s="8" cm="1">
        <f t="array" ref="AQ75">_xlfn.IFS(U75="Sí",0,U75="No",1,U75="Prefieron no contestar",0.5)</f>
        <v>1</v>
      </c>
    </row>
    <row r="76" spans="1:43" x14ac:dyDescent="0.2">
      <c r="A76" s="17">
        <v>118472690111</v>
      </c>
      <c r="B76" s="8" t="s">
        <v>10</v>
      </c>
      <c r="C76" s="8" t="s">
        <v>177</v>
      </c>
      <c r="D76" s="8" t="s">
        <v>86</v>
      </c>
      <c r="E76" s="8" t="s">
        <v>73</v>
      </c>
      <c r="F76" s="20" t="s">
        <v>174</v>
      </c>
      <c r="G76" s="22" t="s">
        <v>85</v>
      </c>
      <c r="H76" s="24" t="s">
        <v>88</v>
      </c>
      <c r="I76" s="25" t="s">
        <v>90</v>
      </c>
      <c r="J76" s="26" t="s">
        <v>92</v>
      </c>
      <c r="K76" s="24" t="s">
        <v>85</v>
      </c>
      <c r="L76" s="18" t="s">
        <v>94</v>
      </c>
      <c r="M76" s="24" t="s">
        <v>624</v>
      </c>
      <c r="N76" s="24" t="s">
        <v>624</v>
      </c>
      <c r="O76" s="24" t="s">
        <v>624</v>
      </c>
      <c r="P76" s="24" t="s">
        <v>624</v>
      </c>
      <c r="Q76" s="24" t="s">
        <v>624</v>
      </c>
      <c r="R76" s="24" t="s">
        <v>624</v>
      </c>
      <c r="S76" s="24"/>
      <c r="T76" s="8" t="s">
        <v>624</v>
      </c>
      <c r="U76" s="8"/>
      <c r="V76" s="5"/>
      <c r="W76" s="17">
        <v>118472690111</v>
      </c>
      <c r="X76" s="8" t="s">
        <v>10</v>
      </c>
      <c r="Y76" s="8" cm="1">
        <f t="array" ref="Y76">_xlfn.IFS(C76="Fue fácil",1,C76="Más o menos (ni fácil ni difícil)",0.5,C76="Fue difícil",0)</f>
        <v>0.5</v>
      </c>
      <c r="Z76" s="8" cm="1">
        <f t="array" ref="Z76">_xlfn.IFS(D76="Sí",1,D76="No",0)</f>
        <v>0</v>
      </c>
      <c r="AA76" s="8" cm="1">
        <f t="array" ref="AA76">_xlfn.IFS(E76="Sí las conozco",1,E76="No las conozco",0)</f>
        <v>1</v>
      </c>
      <c r="AB76" s="20" cm="1">
        <f t="array" ref="AB76">_xlfn.IFS(F76="Sí tenía pensado hacer el trámite",1,F76="No tenía pensado hacer el trámite",0)</f>
        <v>1</v>
      </c>
      <c r="AC76" s="22" cm="1">
        <f t="array" ref="AC76">_xlfn.IFS(G76="Sí",1,G76="No",0)</f>
        <v>1</v>
      </c>
      <c r="AD76" s="24" cm="1">
        <f t="array" ref="AD76">_xlfn.IFS(H76="Es fácil",1,H76="Más o menos (no es ni fácil ni difícil)",0.5,H76="Es difícil",0)</f>
        <v>0.5</v>
      </c>
      <c r="AE76" s="25" cm="1">
        <f t="array" ref="AE76">_xlfn.IFS(I76="Cuando realicé el trámite para obtener la licencia de conducir en este municipio sí recibí toda la orientación que necesité para poder concluir el trámite",1,I76="Cuando realicé el trámite para obtener la licencia de conducir en este municipio no recibí toda la orientación que necesité para poder concluir el trámite",0)</f>
        <v>1</v>
      </c>
      <c r="AF76" s="27" cm="1">
        <f t="array" ref="AF76">_xlfn.IFS(J76="Sí tienen la capacitación y los conocimientos suficientes para atender a la ciudadanía",1,J76="No tienen la capacitación y los conocimientos suficientes para atender a la ciudadanía",0)</f>
        <v>1</v>
      </c>
      <c r="AG76" s="24" cm="1">
        <f t="array" ref="AG76">_xlfn.IFS(K76="Sí",1,K76="No",0)</f>
        <v>1</v>
      </c>
      <c r="AH76" s="20" cm="1">
        <f t="array" ref="AH76">_xlfn.IFS(L76="Muy probable",1,L76="Nada probable",0,L76="No sé",0.5)</f>
        <v>1</v>
      </c>
      <c r="AI76" s="24" t="e" cm="1">
        <f t="array" ref="AI76">_xlfn.IFS(M76="Es más fácil",1,M76="Es igual",0.5,M76="Es más difícil",0)</f>
        <v>#N/A</v>
      </c>
      <c r="AJ76" s="24" t="e" cm="1">
        <f t="array" ref="AJ76">_xlfn.IFS(N76="Pocos",1,N76="Los necesarios (ni muchos ni pocos)",0.5,N76="Muchos",0)</f>
        <v>#N/A</v>
      </c>
      <c r="AK76" s="24" t="e" cm="1">
        <f t="array" ref="AK76">_xlfn.IFS(O76="Barato",1,O76="Justo (ni caro ni barato)",0.5,O76="Caro",0)</f>
        <v>#N/A</v>
      </c>
      <c r="AL76" s="24" t="e" cm="1">
        <f t="array" ref="AL76">_xlfn.IFS(P76="Menos de 30 minutos",1,P76="Entre 31 minutos y 1 hora",0.8,P76="Entre 1 y 2 horas",0.6,P76="Entre 2 y 3 horas",0.4,P76="Más de 3 horas",0.2,P76="Me tomó más de un día",0)</f>
        <v>#N/A</v>
      </c>
      <c r="AM76" s="24" t="e" cm="1">
        <f t="array" ref="AM76">_xlfn.IFS(Q76="Poco",1,Q76="Normal (ni mucho ni poco)",0.5,Q76="Mucho",0)</f>
        <v>#N/A</v>
      </c>
      <c r="AN76" s="24" t="e" cm="1">
        <f t="array" ref="AN76">_xlfn.IFS(R76="Satisfecha (o)",1,R76="Normal",0.5,R76="Insatisfecha (o)",0)</f>
        <v>#N/A</v>
      </c>
      <c r="AO76" s="24" t="e" cm="1">
        <f t="array" ref="AO76">_xlfn.IFS(S76="Todas las personas reciben el mismo trato",1,S76="No estoy segura (o)",0.5,S76="Hay personas que reciben un trato diferente",0)</f>
        <v>#N/A</v>
      </c>
      <c r="AP76" s="8" t="e" cm="1">
        <f t="array" ref="AP76">_xlfn.IFS(T76="Es malo",0,T76="Es regular (ni bueno ni malo)",0.5,T76="Es bueno",1)</f>
        <v>#N/A</v>
      </c>
      <c r="AQ76" s="8" t="e" cm="1">
        <f t="array" ref="AQ76">_xlfn.IFS(U76="Sí",0,U76="No",1,U76="Prefieron no contestar",0.5)</f>
        <v>#N/A</v>
      </c>
    </row>
    <row r="77" spans="1:43" x14ac:dyDescent="0.2">
      <c r="A77" s="17">
        <v>118472766031</v>
      </c>
      <c r="B77" s="8" t="s">
        <v>10</v>
      </c>
      <c r="C77" s="8" t="s">
        <v>189</v>
      </c>
      <c r="D77" s="8" t="s">
        <v>86</v>
      </c>
      <c r="E77" s="8" t="s">
        <v>74</v>
      </c>
      <c r="F77" s="20" t="s">
        <v>174</v>
      </c>
      <c r="G77" s="22" t="s">
        <v>86</v>
      </c>
      <c r="H77" s="24" t="s">
        <v>87</v>
      </c>
      <c r="I77" s="25" t="s">
        <v>90</v>
      </c>
      <c r="J77" s="26" t="s">
        <v>92</v>
      </c>
      <c r="K77" s="24" t="s">
        <v>85</v>
      </c>
      <c r="L77" s="18" t="s">
        <v>94</v>
      </c>
      <c r="M77" s="24" t="s">
        <v>100</v>
      </c>
      <c r="N77" s="24" t="s">
        <v>103</v>
      </c>
      <c r="O77" s="24" t="s">
        <v>106</v>
      </c>
      <c r="P77" s="24" t="s">
        <v>109</v>
      </c>
      <c r="Q77" s="24" t="s">
        <v>115</v>
      </c>
      <c r="R77" s="24" t="s">
        <v>117</v>
      </c>
      <c r="S77" s="24" t="s">
        <v>187</v>
      </c>
      <c r="T77" s="8" t="s">
        <v>132</v>
      </c>
      <c r="U77" s="8" t="s">
        <v>86</v>
      </c>
      <c r="V77" s="5"/>
      <c r="W77" s="17">
        <v>118472766031</v>
      </c>
      <c r="X77" s="8" t="s">
        <v>10</v>
      </c>
      <c r="Y77" s="8" cm="1">
        <f t="array" ref="Y77">_xlfn.IFS(C77="Fue fácil",1,C77="Más o menos (ni fácil ni difícil)",0.5,C77="Fue difícil",0)</f>
        <v>1</v>
      </c>
      <c r="Z77" s="8" cm="1">
        <f t="array" ref="Z77">_xlfn.IFS(D77="Sí",1,D77="No",0)</f>
        <v>0</v>
      </c>
      <c r="AA77" s="8" cm="1">
        <f t="array" ref="AA77">_xlfn.IFS(E77="Sí las conozco",1,E77="No las conozco",0)</f>
        <v>0</v>
      </c>
      <c r="AB77" s="20" cm="1">
        <f t="array" ref="AB77">_xlfn.IFS(F77="Sí tenía pensado hacer el trámite",1,F77="No tenía pensado hacer el trámite",0)</f>
        <v>1</v>
      </c>
      <c r="AC77" s="22" cm="1">
        <f t="array" ref="AC77">_xlfn.IFS(G77="Sí",1,G77="No",0)</f>
        <v>0</v>
      </c>
      <c r="AD77" s="24" cm="1">
        <f t="array" ref="AD77">_xlfn.IFS(H77="Es fácil",1,H77="Más o menos (no es ni fácil ni difícil)",0.5,H77="Es difícil",0)</f>
        <v>1</v>
      </c>
      <c r="AE77" s="25" cm="1">
        <f t="array" ref="AE77">_xlfn.IFS(I77="Cuando realicé el trámite para obtener la licencia de conducir en este municipio sí recibí toda la orientación que necesité para poder concluir el trámite",1,I77="Cuando realicé el trámite para obtener la licencia de conducir en este municipio no recibí toda la orientación que necesité para poder concluir el trámite",0)</f>
        <v>1</v>
      </c>
      <c r="AF77" s="27" cm="1">
        <f t="array" ref="AF77">_xlfn.IFS(J77="Sí tienen la capacitación y los conocimientos suficientes para atender a la ciudadanía",1,J77="No tienen la capacitación y los conocimientos suficientes para atender a la ciudadanía",0)</f>
        <v>1</v>
      </c>
      <c r="AG77" s="24" cm="1">
        <f t="array" ref="AG77">_xlfn.IFS(K77="Sí",1,K77="No",0)</f>
        <v>1</v>
      </c>
      <c r="AH77" s="20" cm="1">
        <f t="array" ref="AH77">_xlfn.IFS(L77="Muy probable",1,L77="Nada probable",0,L77="No sé",0.5)</f>
        <v>1</v>
      </c>
      <c r="AI77" s="24" cm="1">
        <f t="array" ref="AI77">_xlfn.IFS(M77="Es más fácil",1,M77="Es igual",0.5,M77="Es más difícil",0)</f>
        <v>0.5</v>
      </c>
      <c r="AJ77" s="24" cm="1">
        <f t="array" ref="AJ77">_xlfn.IFS(N77="Pocos",1,N77="Los necesarios (ni muchos ni pocos)",0.5,N77="Muchos",0)</f>
        <v>0.5</v>
      </c>
      <c r="AK77" s="24" cm="1">
        <f t="array" ref="AK77">_xlfn.IFS(O77="Barato",1,O77="Justo (ni caro ni barato)",0.5,O77="Caro",0)</f>
        <v>0.5</v>
      </c>
      <c r="AL77" s="24" cm="1">
        <f t="array" ref="AL77">_xlfn.IFS(P77="Menos de 30 minutos",1,P77="Entre 31 minutos y 1 hora",0.8,P77="Entre 1 y 2 horas",0.6,P77="Entre 2 y 3 horas",0.4,P77="Más de 3 horas",0.2,P77="Me tomó más de un día",0)</f>
        <v>0.8</v>
      </c>
      <c r="AM77" s="24" cm="1">
        <f t="array" ref="AM77">_xlfn.IFS(Q77="Poco",1,Q77="Normal (ni mucho ni poco)",0.5,Q77="Mucho",0)</f>
        <v>0.5</v>
      </c>
      <c r="AN77" s="24" cm="1">
        <f t="array" ref="AN77">_xlfn.IFS(R77="Satisfecha (o)",1,R77="Normal",0.5,R77="Insatisfecha (o)",0)</f>
        <v>1</v>
      </c>
      <c r="AO77" s="24" cm="1">
        <f t="array" ref="AO77">_xlfn.IFS(S77="Todas las personas reciben el mismo trato",1,S77="No estoy segura (o)",0.5,S77="Hay personas que reciben un trato diferente",0)</f>
        <v>1</v>
      </c>
      <c r="AP77" s="8" cm="1">
        <f t="array" ref="AP77">_xlfn.IFS(T77="Es malo",0,T77="Es regular (ni bueno ni malo)",0.5,T77="Es bueno",1)</f>
        <v>1</v>
      </c>
      <c r="AQ77" s="8" cm="1">
        <f t="array" ref="AQ77">_xlfn.IFS(U77="Sí",0,U77="No",1,U77="Prefieron no contestar",0.5)</f>
        <v>1</v>
      </c>
    </row>
    <row r="78" spans="1:43" x14ac:dyDescent="0.2">
      <c r="A78" s="17">
        <v>118472744003</v>
      </c>
      <c r="B78" s="8" t="s">
        <v>10</v>
      </c>
      <c r="C78" s="8"/>
      <c r="D78" s="8"/>
      <c r="E78" s="8" t="s">
        <v>624</v>
      </c>
      <c r="F78" s="20"/>
      <c r="G78" s="22" t="s">
        <v>624</v>
      </c>
      <c r="H78" s="24" t="s">
        <v>624</v>
      </c>
      <c r="I78" s="25" t="s">
        <v>624</v>
      </c>
      <c r="J78" s="26" t="s">
        <v>624</v>
      </c>
      <c r="K78" s="24" t="s">
        <v>624</v>
      </c>
      <c r="L78" s="18" t="s">
        <v>624</v>
      </c>
      <c r="M78" s="24" t="s">
        <v>624</v>
      </c>
      <c r="N78" s="24" t="s">
        <v>624</v>
      </c>
      <c r="O78" s="24" t="s">
        <v>624</v>
      </c>
      <c r="P78" s="24" t="s">
        <v>624</v>
      </c>
      <c r="Q78" s="24" t="s">
        <v>624</v>
      </c>
      <c r="R78" s="24" t="s">
        <v>624</v>
      </c>
      <c r="S78" s="24"/>
      <c r="T78" s="8" t="s">
        <v>624</v>
      </c>
      <c r="U78" s="8"/>
      <c r="V78" s="5"/>
      <c r="W78" s="17">
        <v>118472744003</v>
      </c>
      <c r="X78" s="8" t="s">
        <v>10</v>
      </c>
      <c r="Y78" s="8" t="e" cm="1">
        <f t="array" ref="Y78">_xlfn.IFS(C78="Fue fácil",1,C78="Más o menos (ni fácil ni difícil)",0.5,C78="Fue difícil",0)</f>
        <v>#N/A</v>
      </c>
      <c r="Z78" s="8" t="e" cm="1">
        <f t="array" ref="Z78">_xlfn.IFS(D78="Sí",1,D78="No",0)</f>
        <v>#N/A</v>
      </c>
      <c r="AA78" s="8" t="e" cm="1">
        <f t="array" ref="AA78">_xlfn.IFS(E78="Sí las conozco",1,E78="No las conozco",0)</f>
        <v>#N/A</v>
      </c>
      <c r="AB78" s="20" t="e" cm="1">
        <f t="array" ref="AB78">_xlfn.IFS(F78="Sí tenía pensado hacer el trámite",1,F78="No tenía pensado hacer el trámite",0)</f>
        <v>#N/A</v>
      </c>
      <c r="AC78" s="22" t="e" cm="1">
        <f t="array" ref="AC78">_xlfn.IFS(G78="Sí",1,G78="No",0)</f>
        <v>#N/A</v>
      </c>
      <c r="AD78" s="24" t="e" cm="1">
        <f t="array" ref="AD78">_xlfn.IFS(H78="Es fácil",1,H78="Más o menos (no es ni fácil ni difícil)",0.5,H78="Es difícil",0)</f>
        <v>#N/A</v>
      </c>
      <c r="AE78" s="25" t="e" cm="1">
        <f t="array" ref="AE78">_xlfn.IFS(I78="Cuando realicé el trámite para obtener la licencia de conducir en este municipio sí recibí toda la orientación que necesité para poder concluir el trámite",1,I78="Cuando realicé el trámite para obtener la licencia de conducir en este municipio no recibí toda la orientación que necesité para poder concluir el trámite",0)</f>
        <v>#N/A</v>
      </c>
      <c r="AF78" s="27" t="e" cm="1">
        <f t="array" ref="AF78">_xlfn.IFS(J78="Sí tienen la capacitación y los conocimientos suficientes para atender a la ciudadanía",1,J78="No tienen la capacitación y los conocimientos suficientes para atender a la ciudadanía",0)</f>
        <v>#N/A</v>
      </c>
      <c r="AG78" s="24" t="e" cm="1">
        <f t="array" ref="AG78">_xlfn.IFS(K78="Sí",1,K78="No",0)</f>
        <v>#N/A</v>
      </c>
      <c r="AH78" s="20" t="e" cm="1">
        <f t="array" ref="AH78">_xlfn.IFS(L78="Muy probable",1,L78="Nada probable",0,L78="No sé",0.5)</f>
        <v>#N/A</v>
      </c>
      <c r="AI78" s="24" t="e" cm="1">
        <f t="array" ref="AI78">_xlfn.IFS(M78="Es más fácil",1,M78="Es igual",0.5,M78="Es más difícil",0)</f>
        <v>#N/A</v>
      </c>
      <c r="AJ78" s="24" t="e" cm="1">
        <f t="array" ref="AJ78">_xlfn.IFS(N78="Pocos",1,N78="Los necesarios (ni muchos ni pocos)",0.5,N78="Muchos",0)</f>
        <v>#N/A</v>
      </c>
      <c r="AK78" s="24" t="e" cm="1">
        <f t="array" ref="AK78">_xlfn.IFS(O78="Barato",1,O78="Justo (ni caro ni barato)",0.5,O78="Caro",0)</f>
        <v>#N/A</v>
      </c>
      <c r="AL78" s="24" t="e" cm="1">
        <f t="array" ref="AL78">_xlfn.IFS(P78="Menos de 30 minutos",1,P78="Entre 31 minutos y 1 hora",0.8,P78="Entre 1 y 2 horas",0.6,P78="Entre 2 y 3 horas",0.4,P78="Más de 3 horas",0.2,P78="Me tomó más de un día",0)</f>
        <v>#N/A</v>
      </c>
      <c r="AM78" s="24" t="e" cm="1">
        <f t="array" ref="AM78">_xlfn.IFS(Q78="Poco",1,Q78="Normal (ni mucho ni poco)",0.5,Q78="Mucho",0)</f>
        <v>#N/A</v>
      </c>
      <c r="AN78" s="24" t="e" cm="1">
        <f t="array" ref="AN78">_xlfn.IFS(R78="Satisfecha (o)",1,R78="Normal",0.5,R78="Insatisfecha (o)",0)</f>
        <v>#N/A</v>
      </c>
      <c r="AO78" s="24" t="e" cm="1">
        <f t="array" ref="AO78">_xlfn.IFS(S78="Todas las personas reciben el mismo trato",1,S78="No estoy segura (o)",0.5,S78="Hay personas que reciben un trato diferente",0)</f>
        <v>#N/A</v>
      </c>
      <c r="AP78" s="8" t="e" cm="1">
        <f t="array" ref="AP78">_xlfn.IFS(T78="Es malo",0,T78="Es regular (ni bueno ni malo)",0.5,T78="Es bueno",1)</f>
        <v>#N/A</v>
      </c>
      <c r="AQ78" s="8" t="e" cm="1">
        <f t="array" ref="AQ78">_xlfn.IFS(U78="Sí",0,U78="No",1,U78="Prefieron no contestar",0.5)</f>
        <v>#N/A</v>
      </c>
    </row>
    <row r="79" spans="1:43" x14ac:dyDescent="0.2">
      <c r="A79" s="17">
        <v>118472727096</v>
      </c>
      <c r="B79" s="8" t="s">
        <v>10</v>
      </c>
      <c r="C79" s="8" t="s">
        <v>189</v>
      </c>
      <c r="D79" s="8" t="s">
        <v>86</v>
      </c>
      <c r="E79" s="8" t="s">
        <v>73</v>
      </c>
      <c r="F79" s="20" t="s">
        <v>174</v>
      </c>
      <c r="G79" s="22" t="s">
        <v>624</v>
      </c>
      <c r="H79" s="24" t="s">
        <v>624</v>
      </c>
      <c r="I79" s="25" t="s">
        <v>624</v>
      </c>
      <c r="J79" s="26" t="s">
        <v>624</v>
      </c>
      <c r="K79" s="24" t="s">
        <v>624</v>
      </c>
      <c r="L79" s="18" t="s">
        <v>624</v>
      </c>
      <c r="M79" s="24" t="s">
        <v>624</v>
      </c>
      <c r="N79" s="24" t="s">
        <v>624</v>
      </c>
      <c r="O79" s="24" t="s">
        <v>624</v>
      </c>
      <c r="P79" s="24" t="s">
        <v>624</v>
      </c>
      <c r="Q79" s="24" t="s">
        <v>624</v>
      </c>
      <c r="R79" s="24" t="s">
        <v>624</v>
      </c>
      <c r="S79" s="24"/>
      <c r="T79" s="8" t="s">
        <v>624</v>
      </c>
      <c r="U79" s="8"/>
      <c r="V79" s="5"/>
      <c r="W79" s="17">
        <v>118472727096</v>
      </c>
      <c r="X79" s="8" t="s">
        <v>10</v>
      </c>
      <c r="Y79" s="8" cm="1">
        <f t="array" ref="Y79">_xlfn.IFS(C79="Fue fácil",1,C79="Más o menos (ni fácil ni difícil)",0.5,C79="Fue difícil",0)</f>
        <v>1</v>
      </c>
      <c r="Z79" s="8" cm="1">
        <f t="array" ref="Z79">_xlfn.IFS(D79="Sí",1,D79="No",0)</f>
        <v>0</v>
      </c>
      <c r="AA79" s="8" cm="1">
        <f t="array" ref="AA79">_xlfn.IFS(E79="Sí las conozco",1,E79="No las conozco",0)</f>
        <v>1</v>
      </c>
      <c r="AB79" s="20" cm="1">
        <f t="array" ref="AB79">_xlfn.IFS(F79="Sí tenía pensado hacer el trámite",1,F79="No tenía pensado hacer el trámite",0)</f>
        <v>1</v>
      </c>
      <c r="AC79" s="22" t="e" cm="1">
        <f t="array" ref="AC79">_xlfn.IFS(G79="Sí",1,G79="No",0)</f>
        <v>#N/A</v>
      </c>
      <c r="AD79" s="24" t="e" cm="1">
        <f t="array" ref="AD79">_xlfn.IFS(H79="Es fácil",1,H79="Más o menos (no es ni fácil ni difícil)",0.5,H79="Es difícil",0)</f>
        <v>#N/A</v>
      </c>
      <c r="AE79" s="25" t="e" cm="1">
        <f t="array" ref="AE79">_xlfn.IFS(I79="Cuando realicé el trámite para obtener la licencia de conducir en este municipio sí recibí toda la orientación que necesité para poder concluir el trámite",1,I79="Cuando realicé el trámite para obtener la licencia de conducir en este municipio no recibí toda la orientación que necesité para poder concluir el trámite",0)</f>
        <v>#N/A</v>
      </c>
      <c r="AF79" s="27" t="e" cm="1">
        <f t="array" ref="AF79">_xlfn.IFS(J79="Sí tienen la capacitación y los conocimientos suficientes para atender a la ciudadanía",1,J79="No tienen la capacitación y los conocimientos suficientes para atender a la ciudadanía",0)</f>
        <v>#N/A</v>
      </c>
      <c r="AG79" s="24" t="e" cm="1">
        <f t="array" ref="AG79">_xlfn.IFS(K79="Sí",1,K79="No",0)</f>
        <v>#N/A</v>
      </c>
      <c r="AH79" s="20" t="e" cm="1">
        <f t="array" ref="AH79">_xlfn.IFS(L79="Muy probable",1,L79="Nada probable",0,L79="No sé",0.5)</f>
        <v>#N/A</v>
      </c>
      <c r="AI79" s="24" t="e" cm="1">
        <f t="array" ref="AI79">_xlfn.IFS(M79="Es más fácil",1,M79="Es igual",0.5,M79="Es más difícil",0)</f>
        <v>#N/A</v>
      </c>
      <c r="AJ79" s="24" t="e" cm="1">
        <f t="array" ref="AJ79">_xlfn.IFS(N79="Pocos",1,N79="Los necesarios (ni muchos ni pocos)",0.5,N79="Muchos",0)</f>
        <v>#N/A</v>
      </c>
      <c r="AK79" s="24" t="e" cm="1">
        <f t="array" ref="AK79">_xlfn.IFS(O79="Barato",1,O79="Justo (ni caro ni barato)",0.5,O79="Caro",0)</f>
        <v>#N/A</v>
      </c>
      <c r="AL79" s="24" t="e" cm="1">
        <f t="array" ref="AL79">_xlfn.IFS(P79="Menos de 30 minutos",1,P79="Entre 31 minutos y 1 hora",0.8,P79="Entre 1 y 2 horas",0.6,P79="Entre 2 y 3 horas",0.4,P79="Más de 3 horas",0.2,P79="Me tomó más de un día",0)</f>
        <v>#N/A</v>
      </c>
      <c r="AM79" s="24" t="e" cm="1">
        <f t="array" ref="AM79">_xlfn.IFS(Q79="Poco",1,Q79="Normal (ni mucho ni poco)",0.5,Q79="Mucho",0)</f>
        <v>#N/A</v>
      </c>
      <c r="AN79" s="24" t="e" cm="1">
        <f t="array" ref="AN79">_xlfn.IFS(R79="Satisfecha (o)",1,R79="Normal",0.5,R79="Insatisfecha (o)",0)</f>
        <v>#N/A</v>
      </c>
      <c r="AO79" s="24" t="e" cm="1">
        <f t="array" ref="AO79">_xlfn.IFS(S79="Todas las personas reciben el mismo trato",1,S79="No estoy segura (o)",0.5,S79="Hay personas que reciben un trato diferente",0)</f>
        <v>#N/A</v>
      </c>
      <c r="AP79" s="8" t="e" cm="1">
        <f t="array" ref="AP79">_xlfn.IFS(T79="Es malo",0,T79="Es regular (ni bueno ni malo)",0.5,T79="Es bueno",1)</f>
        <v>#N/A</v>
      </c>
      <c r="AQ79" s="8" t="e" cm="1">
        <f t="array" ref="AQ79">_xlfn.IFS(U79="Sí",0,U79="No",1,U79="Prefieron no contestar",0.5)</f>
        <v>#N/A</v>
      </c>
    </row>
    <row r="80" spans="1:43" x14ac:dyDescent="0.2">
      <c r="A80" s="17">
        <v>118472702871</v>
      </c>
      <c r="B80" s="8" t="s">
        <v>10</v>
      </c>
      <c r="C80" s="8" t="s">
        <v>189</v>
      </c>
      <c r="D80" s="8" t="s">
        <v>86</v>
      </c>
      <c r="E80" s="8" t="s">
        <v>73</v>
      </c>
      <c r="F80" s="20" t="s">
        <v>254</v>
      </c>
      <c r="G80" s="22" t="s">
        <v>86</v>
      </c>
      <c r="H80" s="24" t="s">
        <v>88</v>
      </c>
      <c r="I80" s="25" t="s">
        <v>90</v>
      </c>
      <c r="J80" s="26" t="s">
        <v>92</v>
      </c>
      <c r="K80" s="24" t="s">
        <v>85</v>
      </c>
      <c r="L80" s="18" t="s">
        <v>96</v>
      </c>
      <c r="M80" s="24" t="s">
        <v>100</v>
      </c>
      <c r="N80" s="24" t="s">
        <v>104</v>
      </c>
      <c r="O80" s="24" t="s">
        <v>107</v>
      </c>
      <c r="P80" s="24" t="s">
        <v>109</v>
      </c>
      <c r="Q80" s="24" t="s">
        <v>115</v>
      </c>
      <c r="R80" s="24" t="s">
        <v>119</v>
      </c>
      <c r="S80" s="24" t="s">
        <v>192</v>
      </c>
      <c r="T80" s="8" t="s">
        <v>131</v>
      </c>
      <c r="U80" s="8" t="s">
        <v>197</v>
      </c>
      <c r="V80" s="5"/>
      <c r="W80" s="17">
        <v>118472702871</v>
      </c>
      <c r="X80" s="8" t="s">
        <v>10</v>
      </c>
      <c r="Y80" s="8" cm="1">
        <f t="array" ref="Y80">_xlfn.IFS(C80="Fue fácil",1,C80="Más o menos (ni fácil ni difícil)",0.5,C80="Fue difícil",0)</f>
        <v>1</v>
      </c>
      <c r="Z80" s="8" cm="1">
        <f t="array" ref="Z80">_xlfn.IFS(D80="Sí",1,D80="No",0)</f>
        <v>0</v>
      </c>
      <c r="AA80" s="8" cm="1">
        <f t="array" ref="AA80">_xlfn.IFS(E80="Sí las conozco",1,E80="No las conozco",0)</f>
        <v>1</v>
      </c>
      <c r="AB80" s="20" cm="1">
        <f t="array" ref="AB80">_xlfn.IFS(F80="Sí tenía pensado hacer el trámite",1,F80="No tenía pensado hacer el trámite",0)</f>
        <v>0</v>
      </c>
      <c r="AC80" s="22" cm="1">
        <f t="array" ref="AC80">_xlfn.IFS(G80="Sí",1,G80="No",0)</f>
        <v>0</v>
      </c>
      <c r="AD80" s="24" cm="1">
        <f t="array" ref="AD80">_xlfn.IFS(H80="Es fácil",1,H80="Más o menos (no es ni fácil ni difícil)",0.5,H80="Es difícil",0)</f>
        <v>0.5</v>
      </c>
      <c r="AE80" s="25" cm="1">
        <f t="array" ref="AE80">_xlfn.IFS(I80="Cuando realicé el trámite para obtener la licencia de conducir en este municipio sí recibí toda la orientación que necesité para poder concluir el trámite",1,I80="Cuando realicé el trámite para obtener la licencia de conducir en este municipio no recibí toda la orientación que necesité para poder concluir el trámite",0)</f>
        <v>1</v>
      </c>
      <c r="AF80" s="27" cm="1">
        <f t="array" ref="AF80">_xlfn.IFS(J80="Sí tienen la capacitación y los conocimientos suficientes para atender a la ciudadanía",1,J80="No tienen la capacitación y los conocimientos suficientes para atender a la ciudadanía",0)</f>
        <v>1</v>
      </c>
      <c r="AG80" s="24" cm="1">
        <f t="array" ref="AG80">_xlfn.IFS(K80="Sí",1,K80="No",0)</f>
        <v>1</v>
      </c>
      <c r="AH80" s="20" cm="1">
        <f t="array" ref="AH80">_xlfn.IFS(L80="Muy probable",1,L80="Nada probable",0,L80="No sé",0.5)</f>
        <v>0</v>
      </c>
      <c r="AI80" s="24" cm="1">
        <f t="array" ref="AI80">_xlfn.IFS(M80="Es más fácil",1,M80="Es igual",0.5,M80="Es más difícil",0)</f>
        <v>0.5</v>
      </c>
      <c r="AJ80" s="24" cm="1">
        <f t="array" ref="AJ80">_xlfn.IFS(N80="Pocos",1,N80="Los necesarios (ni muchos ni pocos)",0.5,N80="Muchos",0)</f>
        <v>0</v>
      </c>
      <c r="AK80" s="24" cm="1">
        <f t="array" ref="AK80">_xlfn.IFS(O80="Barato",1,O80="Justo (ni caro ni barato)",0.5,O80="Caro",0)</f>
        <v>0</v>
      </c>
      <c r="AL80" s="24" cm="1">
        <f t="array" ref="AL80">_xlfn.IFS(P80="Menos de 30 minutos",1,P80="Entre 31 minutos y 1 hora",0.8,P80="Entre 1 y 2 horas",0.6,P80="Entre 2 y 3 horas",0.4,P80="Más de 3 horas",0.2,P80="Me tomó más de un día",0)</f>
        <v>0.8</v>
      </c>
      <c r="AM80" s="24" cm="1">
        <f t="array" ref="AM80">_xlfn.IFS(Q80="Poco",1,Q80="Normal (ni mucho ni poco)",0.5,Q80="Mucho",0)</f>
        <v>0.5</v>
      </c>
      <c r="AN80" s="24" cm="1">
        <f t="array" ref="AN80">_xlfn.IFS(R80="Satisfecha (o)",1,R80="Normal",0.5,R80="Insatisfecha (o)",0)</f>
        <v>0</v>
      </c>
      <c r="AO80" s="24" cm="1">
        <f t="array" ref="AO80">_xlfn.IFS(S80="Todas las personas reciben el mismo trato",1,S80="No estoy segura (o)",0.5,S80="Hay personas que reciben un trato diferente",0)</f>
        <v>0</v>
      </c>
      <c r="AP80" s="8" cm="1">
        <f t="array" ref="AP80">_xlfn.IFS(T80="Es malo",0,T80="Es regular (ni bueno ni malo)",0.5,T80="Es bueno",1)</f>
        <v>0.5</v>
      </c>
      <c r="AQ80" s="8" cm="1">
        <f t="array" ref="AQ80">_xlfn.IFS(U80="Sí",0,U80="No",1,U80="Prefieron no contestar",0.5)</f>
        <v>0.5</v>
      </c>
    </row>
    <row r="81" spans="1:43" x14ac:dyDescent="0.2">
      <c r="A81" s="17">
        <v>118472699468</v>
      </c>
      <c r="B81" s="8" t="s">
        <v>10</v>
      </c>
      <c r="C81" s="8" t="s">
        <v>189</v>
      </c>
      <c r="D81" s="8" t="s">
        <v>86</v>
      </c>
      <c r="E81" s="8" t="s">
        <v>73</v>
      </c>
      <c r="F81" s="20" t="s">
        <v>174</v>
      </c>
      <c r="G81" s="22" t="s">
        <v>85</v>
      </c>
      <c r="H81" s="24" t="s">
        <v>88</v>
      </c>
      <c r="I81" s="25" t="s">
        <v>90</v>
      </c>
      <c r="J81" s="26" t="s">
        <v>92</v>
      </c>
      <c r="K81" s="24" t="s">
        <v>85</v>
      </c>
      <c r="L81" s="18" t="s">
        <v>95</v>
      </c>
      <c r="M81" s="24" t="s">
        <v>99</v>
      </c>
      <c r="N81" s="24" t="s">
        <v>624</v>
      </c>
      <c r="O81" s="24" t="s">
        <v>624</v>
      </c>
      <c r="P81" s="24" t="s">
        <v>624</v>
      </c>
      <c r="Q81" s="24" t="s">
        <v>624</v>
      </c>
      <c r="R81" s="24" t="s">
        <v>624</v>
      </c>
      <c r="S81" s="24"/>
      <c r="T81" s="8" t="s">
        <v>624</v>
      </c>
      <c r="U81" s="8"/>
      <c r="V81" s="5"/>
      <c r="W81" s="17">
        <v>118472699468</v>
      </c>
      <c r="X81" s="8" t="s">
        <v>10</v>
      </c>
      <c r="Y81" s="8" cm="1">
        <f t="array" ref="Y81">_xlfn.IFS(C81="Fue fácil",1,C81="Más o menos (ni fácil ni difícil)",0.5,C81="Fue difícil",0)</f>
        <v>1</v>
      </c>
      <c r="Z81" s="8" cm="1">
        <f t="array" ref="Z81">_xlfn.IFS(D81="Sí",1,D81="No",0)</f>
        <v>0</v>
      </c>
      <c r="AA81" s="8" cm="1">
        <f t="array" ref="AA81">_xlfn.IFS(E81="Sí las conozco",1,E81="No las conozco",0)</f>
        <v>1</v>
      </c>
      <c r="AB81" s="20" cm="1">
        <f t="array" ref="AB81">_xlfn.IFS(F81="Sí tenía pensado hacer el trámite",1,F81="No tenía pensado hacer el trámite",0)</f>
        <v>1</v>
      </c>
      <c r="AC81" s="22" cm="1">
        <f t="array" ref="AC81">_xlfn.IFS(G81="Sí",1,G81="No",0)</f>
        <v>1</v>
      </c>
      <c r="AD81" s="24" cm="1">
        <f t="array" ref="AD81">_xlfn.IFS(H81="Es fácil",1,H81="Más o menos (no es ni fácil ni difícil)",0.5,H81="Es difícil",0)</f>
        <v>0.5</v>
      </c>
      <c r="AE81" s="25" cm="1">
        <f t="array" ref="AE81">_xlfn.IFS(I81="Cuando realicé el trámite para obtener la licencia de conducir en este municipio sí recibí toda la orientación que necesité para poder concluir el trámite",1,I81="Cuando realicé el trámite para obtener la licencia de conducir en este municipio no recibí toda la orientación que necesité para poder concluir el trámite",0)</f>
        <v>1</v>
      </c>
      <c r="AF81" s="27" cm="1">
        <f t="array" ref="AF81">_xlfn.IFS(J81="Sí tienen la capacitación y los conocimientos suficientes para atender a la ciudadanía",1,J81="No tienen la capacitación y los conocimientos suficientes para atender a la ciudadanía",0)</f>
        <v>1</v>
      </c>
      <c r="AG81" s="24" cm="1">
        <f t="array" ref="AG81">_xlfn.IFS(K81="Sí",1,K81="No",0)</f>
        <v>1</v>
      </c>
      <c r="AH81" s="20" cm="1">
        <f t="array" ref="AH81">_xlfn.IFS(L81="Muy probable",1,L81="Nada probable",0,L81="No sé",0.5)</f>
        <v>0.5</v>
      </c>
      <c r="AI81" s="24" cm="1">
        <f t="array" ref="AI81">_xlfn.IFS(M81="Es más fácil",1,M81="Es igual",0.5,M81="Es más difícil",0)</f>
        <v>1</v>
      </c>
      <c r="AJ81" s="24" t="e" cm="1">
        <f t="array" ref="AJ81">_xlfn.IFS(N81="Pocos",1,N81="Los necesarios (ni muchos ni pocos)",0.5,N81="Muchos",0)</f>
        <v>#N/A</v>
      </c>
      <c r="AK81" s="24" t="e" cm="1">
        <f t="array" ref="AK81">_xlfn.IFS(O81="Barato",1,O81="Justo (ni caro ni barato)",0.5,O81="Caro",0)</f>
        <v>#N/A</v>
      </c>
      <c r="AL81" s="24" t="e" cm="1">
        <f t="array" ref="AL81">_xlfn.IFS(P81="Menos de 30 minutos",1,P81="Entre 31 minutos y 1 hora",0.8,P81="Entre 1 y 2 horas",0.6,P81="Entre 2 y 3 horas",0.4,P81="Más de 3 horas",0.2,P81="Me tomó más de un día",0)</f>
        <v>#N/A</v>
      </c>
      <c r="AM81" s="24" t="e" cm="1">
        <f t="array" ref="AM81">_xlfn.IFS(Q81="Poco",1,Q81="Normal (ni mucho ni poco)",0.5,Q81="Mucho",0)</f>
        <v>#N/A</v>
      </c>
      <c r="AN81" s="24" t="e" cm="1">
        <f t="array" ref="AN81">_xlfn.IFS(R81="Satisfecha (o)",1,R81="Normal",0.5,R81="Insatisfecha (o)",0)</f>
        <v>#N/A</v>
      </c>
      <c r="AO81" s="24" t="e" cm="1">
        <f t="array" ref="AO81">_xlfn.IFS(S81="Todas las personas reciben el mismo trato",1,S81="No estoy segura (o)",0.5,S81="Hay personas que reciben un trato diferente",0)</f>
        <v>#N/A</v>
      </c>
      <c r="AP81" s="8" t="e" cm="1">
        <f t="array" ref="AP81">_xlfn.IFS(T81="Es malo",0,T81="Es regular (ni bueno ni malo)",0.5,T81="Es bueno",1)</f>
        <v>#N/A</v>
      </c>
      <c r="AQ81" s="8" t="e" cm="1">
        <f t="array" ref="AQ81">_xlfn.IFS(U81="Sí",0,U81="No",1,U81="Prefieron no contestar",0.5)</f>
        <v>#N/A</v>
      </c>
    </row>
    <row r="82" spans="1:43" x14ac:dyDescent="0.2">
      <c r="A82" s="17">
        <v>118472692329</v>
      </c>
      <c r="B82" s="8" t="s">
        <v>10</v>
      </c>
      <c r="C82" s="8" t="s">
        <v>177</v>
      </c>
      <c r="D82" s="8" t="s">
        <v>86</v>
      </c>
      <c r="E82" s="8" t="s">
        <v>73</v>
      </c>
      <c r="F82" s="20" t="s">
        <v>174</v>
      </c>
      <c r="G82" s="22" t="s">
        <v>86</v>
      </c>
      <c r="H82" s="24" t="s">
        <v>88</v>
      </c>
      <c r="I82" s="25" t="s">
        <v>91</v>
      </c>
      <c r="J82" s="26" t="s">
        <v>93</v>
      </c>
      <c r="K82" s="24" t="s">
        <v>85</v>
      </c>
      <c r="L82" s="18" t="s">
        <v>94</v>
      </c>
      <c r="M82" s="24" t="s">
        <v>100</v>
      </c>
      <c r="N82" s="24" t="s">
        <v>104</v>
      </c>
      <c r="O82" s="24" t="s">
        <v>107</v>
      </c>
      <c r="P82" s="24" t="s">
        <v>112</v>
      </c>
      <c r="Q82" s="24" t="s">
        <v>116</v>
      </c>
      <c r="R82" s="24" t="s">
        <v>119</v>
      </c>
      <c r="S82" s="24" t="s">
        <v>192</v>
      </c>
      <c r="T82" s="8" t="s">
        <v>130</v>
      </c>
      <c r="U82" s="8" t="s">
        <v>86</v>
      </c>
      <c r="V82" s="5"/>
      <c r="W82" s="17">
        <v>118472692329</v>
      </c>
      <c r="X82" s="8" t="s">
        <v>10</v>
      </c>
      <c r="Y82" s="8" cm="1">
        <f t="array" ref="Y82">_xlfn.IFS(C82="Fue fácil",1,C82="Más o menos (ni fácil ni difícil)",0.5,C82="Fue difícil",0)</f>
        <v>0.5</v>
      </c>
      <c r="Z82" s="8" cm="1">
        <f t="array" ref="Z82">_xlfn.IFS(D82="Sí",1,D82="No",0)</f>
        <v>0</v>
      </c>
      <c r="AA82" s="8" cm="1">
        <f t="array" ref="AA82">_xlfn.IFS(E82="Sí las conozco",1,E82="No las conozco",0)</f>
        <v>1</v>
      </c>
      <c r="AB82" s="20" cm="1">
        <f t="array" ref="AB82">_xlfn.IFS(F82="Sí tenía pensado hacer el trámite",1,F82="No tenía pensado hacer el trámite",0)</f>
        <v>1</v>
      </c>
      <c r="AC82" s="22" cm="1">
        <f t="array" ref="AC82">_xlfn.IFS(G82="Sí",1,G82="No",0)</f>
        <v>0</v>
      </c>
      <c r="AD82" s="24" cm="1">
        <f t="array" ref="AD82">_xlfn.IFS(H82="Es fácil",1,H82="Más o menos (no es ni fácil ni difícil)",0.5,H82="Es difícil",0)</f>
        <v>0.5</v>
      </c>
      <c r="AE82" s="25" cm="1">
        <f t="array" ref="AE82">_xlfn.IFS(I82="Cuando realicé el trámite para obtener la licencia de conducir en este municipio sí recibí toda la orientación que necesité para poder concluir el trámite",1,I82="Cuando realicé el trámite para obtener la licencia de conducir en este municipio no recibí toda la orientación que necesité para poder concluir el trámite",0)</f>
        <v>0</v>
      </c>
      <c r="AF82" s="27" t="e" cm="1">
        <f t="array" ref="AF82">_xlfn.IFS(J82="Sí tienen la capacitación y los conocimientos suficientes para atender a la ciudadanía",1,J82="No tienen la capacitación y los conocimientos suficientes para atender a la ciudadanía",0)</f>
        <v>#N/A</v>
      </c>
      <c r="AG82" s="24" cm="1">
        <f t="array" ref="AG82">_xlfn.IFS(K82="Sí",1,K82="No",0)</f>
        <v>1</v>
      </c>
      <c r="AH82" s="20" cm="1">
        <f t="array" ref="AH82">_xlfn.IFS(L82="Muy probable",1,L82="Nada probable",0,L82="No sé",0.5)</f>
        <v>1</v>
      </c>
      <c r="AI82" s="24" cm="1">
        <f t="array" ref="AI82">_xlfn.IFS(M82="Es más fácil",1,M82="Es igual",0.5,M82="Es más difícil",0)</f>
        <v>0.5</v>
      </c>
      <c r="AJ82" s="24" cm="1">
        <f t="array" ref="AJ82">_xlfn.IFS(N82="Pocos",1,N82="Los necesarios (ni muchos ni pocos)",0.5,N82="Muchos",0)</f>
        <v>0</v>
      </c>
      <c r="AK82" s="24" cm="1">
        <f t="array" ref="AK82">_xlfn.IFS(O82="Barato",1,O82="Justo (ni caro ni barato)",0.5,O82="Caro",0)</f>
        <v>0</v>
      </c>
      <c r="AL82" s="24" cm="1">
        <f t="array" ref="AL82">_xlfn.IFS(P82="Menos de 30 minutos",1,P82="Entre 31 minutos y 1 hora",0.8,P82="Entre 1 y 2 horas",0.6,P82="Entre 2 y 3 horas",0.4,P82="Más de 3 horas",0.2,P82="Me tomó más de un día",0)</f>
        <v>0.2</v>
      </c>
      <c r="AM82" s="24" cm="1">
        <f t="array" ref="AM82">_xlfn.IFS(Q82="Poco",1,Q82="Normal (ni mucho ni poco)",0.5,Q82="Mucho",0)</f>
        <v>0</v>
      </c>
      <c r="AN82" s="24" cm="1">
        <f t="array" ref="AN82">_xlfn.IFS(R82="Satisfecha (o)",1,R82="Normal",0.5,R82="Insatisfecha (o)",0)</f>
        <v>0</v>
      </c>
      <c r="AO82" s="24" cm="1">
        <f t="array" ref="AO82">_xlfn.IFS(S82="Todas las personas reciben el mismo trato",1,S82="No estoy segura (o)",0.5,S82="Hay personas que reciben un trato diferente",0)</f>
        <v>0</v>
      </c>
      <c r="AP82" s="8" cm="1">
        <f t="array" ref="AP82">_xlfn.IFS(T82="Es malo",0,T82="Es regular (ni bueno ni malo)",0.5,T82="Es bueno",1)</f>
        <v>0</v>
      </c>
      <c r="AQ82" s="8" cm="1">
        <f t="array" ref="AQ82">_xlfn.IFS(U82="Sí",0,U82="No",1,U82="Prefieron no contestar",0.5)</f>
        <v>1</v>
      </c>
    </row>
    <row r="83" spans="1:43" x14ac:dyDescent="0.2">
      <c r="A83" s="17">
        <v>118471616344</v>
      </c>
      <c r="B83" s="8" t="s">
        <v>10</v>
      </c>
      <c r="C83" s="8"/>
      <c r="D83" s="8"/>
      <c r="E83" s="8" t="s">
        <v>624</v>
      </c>
      <c r="F83" s="20"/>
      <c r="G83" s="22" t="s">
        <v>624</v>
      </c>
      <c r="H83" s="24" t="s">
        <v>624</v>
      </c>
      <c r="I83" s="25" t="s">
        <v>624</v>
      </c>
      <c r="J83" s="26" t="s">
        <v>624</v>
      </c>
      <c r="K83" s="24" t="s">
        <v>624</v>
      </c>
      <c r="L83" s="18" t="s">
        <v>624</v>
      </c>
      <c r="M83" s="24" t="s">
        <v>624</v>
      </c>
      <c r="N83" s="24" t="s">
        <v>624</v>
      </c>
      <c r="O83" s="24" t="s">
        <v>624</v>
      </c>
      <c r="P83" s="24" t="s">
        <v>624</v>
      </c>
      <c r="Q83" s="24" t="s">
        <v>624</v>
      </c>
      <c r="R83" s="24" t="s">
        <v>624</v>
      </c>
      <c r="S83" s="24"/>
      <c r="T83" s="8" t="s">
        <v>624</v>
      </c>
      <c r="U83" s="8"/>
      <c r="V83" s="5"/>
      <c r="W83" s="17">
        <v>118471616344</v>
      </c>
      <c r="X83" s="8" t="s">
        <v>10</v>
      </c>
      <c r="Y83" s="8" t="e" cm="1">
        <f t="array" ref="Y83">_xlfn.IFS(C83="Fue fácil",1,C83="Más o menos (ni fácil ni difícil)",0.5,C83="Fue difícil",0)</f>
        <v>#N/A</v>
      </c>
      <c r="Z83" s="8" t="e" cm="1">
        <f t="array" ref="Z83">_xlfn.IFS(D83="Sí",1,D83="No",0)</f>
        <v>#N/A</v>
      </c>
      <c r="AA83" s="8" t="e" cm="1">
        <f t="array" ref="AA83">_xlfn.IFS(E83="Sí las conozco",1,E83="No las conozco",0)</f>
        <v>#N/A</v>
      </c>
      <c r="AB83" s="20" t="e" cm="1">
        <f t="array" ref="AB83">_xlfn.IFS(F83="Sí tenía pensado hacer el trámite",1,F83="No tenía pensado hacer el trámite",0)</f>
        <v>#N/A</v>
      </c>
      <c r="AC83" s="22" t="e" cm="1">
        <f t="array" ref="AC83">_xlfn.IFS(G83="Sí",1,G83="No",0)</f>
        <v>#N/A</v>
      </c>
      <c r="AD83" s="24" t="e" cm="1">
        <f t="array" ref="AD83">_xlfn.IFS(H83="Es fácil",1,H83="Más o menos (no es ni fácil ni difícil)",0.5,H83="Es difícil",0)</f>
        <v>#N/A</v>
      </c>
      <c r="AE83" s="25" t="e" cm="1">
        <f t="array" ref="AE83">_xlfn.IFS(I83="Cuando realicé el trámite para obtener la licencia de conducir en este municipio sí recibí toda la orientación que necesité para poder concluir el trámite",1,I83="Cuando realicé el trámite para obtener la licencia de conducir en este municipio no recibí toda la orientación que necesité para poder concluir el trámite",0)</f>
        <v>#N/A</v>
      </c>
      <c r="AF83" s="27" t="e" cm="1">
        <f t="array" ref="AF83">_xlfn.IFS(J83="Sí tienen la capacitación y los conocimientos suficientes para atender a la ciudadanía",1,J83="No tienen la capacitación y los conocimientos suficientes para atender a la ciudadanía",0)</f>
        <v>#N/A</v>
      </c>
      <c r="AG83" s="24" t="e" cm="1">
        <f t="array" ref="AG83">_xlfn.IFS(K83="Sí",1,K83="No",0)</f>
        <v>#N/A</v>
      </c>
      <c r="AH83" s="20" t="e" cm="1">
        <f t="array" ref="AH83">_xlfn.IFS(L83="Muy probable",1,L83="Nada probable",0,L83="No sé",0.5)</f>
        <v>#N/A</v>
      </c>
      <c r="AI83" s="24" t="e" cm="1">
        <f t="array" ref="AI83">_xlfn.IFS(M83="Es más fácil",1,M83="Es igual",0.5,M83="Es más difícil",0)</f>
        <v>#N/A</v>
      </c>
      <c r="AJ83" s="24" t="e" cm="1">
        <f t="array" ref="AJ83">_xlfn.IFS(N83="Pocos",1,N83="Los necesarios (ni muchos ni pocos)",0.5,N83="Muchos",0)</f>
        <v>#N/A</v>
      </c>
      <c r="AK83" s="24" t="e" cm="1">
        <f t="array" ref="AK83">_xlfn.IFS(O83="Barato",1,O83="Justo (ni caro ni barato)",0.5,O83="Caro",0)</f>
        <v>#N/A</v>
      </c>
      <c r="AL83" s="24" t="e" cm="1">
        <f t="array" ref="AL83">_xlfn.IFS(P83="Menos de 30 minutos",1,P83="Entre 31 minutos y 1 hora",0.8,P83="Entre 1 y 2 horas",0.6,P83="Entre 2 y 3 horas",0.4,P83="Más de 3 horas",0.2,P83="Me tomó más de un día",0)</f>
        <v>#N/A</v>
      </c>
      <c r="AM83" s="24" t="e" cm="1">
        <f t="array" ref="AM83">_xlfn.IFS(Q83="Poco",1,Q83="Normal (ni mucho ni poco)",0.5,Q83="Mucho",0)</f>
        <v>#N/A</v>
      </c>
      <c r="AN83" s="24" t="e" cm="1">
        <f t="array" ref="AN83">_xlfn.IFS(R83="Satisfecha (o)",1,R83="Normal",0.5,R83="Insatisfecha (o)",0)</f>
        <v>#N/A</v>
      </c>
      <c r="AO83" s="24" t="e" cm="1">
        <f t="array" ref="AO83">_xlfn.IFS(S83="Todas las personas reciben el mismo trato",1,S83="No estoy segura (o)",0.5,S83="Hay personas que reciben un trato diferente",0)</f>
        <v>#N/A</v>
      </c>
      <c r="AP83" s="8" t="e" cm="1">
        <f t="array" ref="AP83">_xlfn.IFS(T83="Es malo",0,T83="Es regular (ni bueno ni malo)",0.5,T83="Es bueno",1)</f>
        <v>#N/A</v>
      </c>
      <c r="AQ83" s="8" t="e" cm="1">
        <f t="array" ref="AQ83">_xlfn.IFS(U83="Sí",0,U83="No",1,U83="Prefieron no contestar",0.5)</f>
        <v>#N/A</v>
      </c>
    </row>
    <row r="84" spans="1:43" x14ac:dyDescent="0.2">
      <c r="A84" s="17">
        <v>118469755397</v>
      </c>
      <c r="B84" s="8" t="s">
        <v>10</v>
      </c>
      <c r="C84" s="8" t="s">
        <v>177</v>
      </c>
      <c r="D84" s="8" t="s">
        <v>85</v>
      </c>
      <c r="E84" s="8" t="s">
        <v>73</v>
      </c>
      <c r="F84" s="20" t="s">
        <v>174</v>
      </c>
      <c r="G84" s="22" t="s">
        <v>85</v>
      </c>
      <c r="H84" s="24" t="s">
        <v>88</v>
      </c>
      <c r="I84" s="25" t="s">
        <v>90</v>
      </c>
      <c r="J84" s="26" t="s">
        <v>92</v>
      </c>
      <c r="K84" s="24" t="s">
        <v>85</v>
      </c>
      <c r="L84" s="18" t="s">
        <v>94</v>
      </c>
      <c r="M84" s="24" t="s">
        <v>99</v>
      </c>
      <c r="N84" s="24" t="s">
        <v>103</v>
      </c>
      <c r="O84" s="24" t="s">
        <v>107</v>
      </c>
      <c r="P84" s="24" t="s">
        <v>110</v>
      </c>
      <c r="Q84" s="24" t="s">
        <v>116</v>
      </c>
      <c r="R84" s="24" t="s">
        <v>117</v>
      </c>
      <c r="S84" s="24"/>
      <c r="T84" s="8" t="s">
        <v>624</v>
      </c>
      <c r="U84" s="8"/>
      <c r="V84" s="5"/>
      <c r="W84" s="17">
        <v>118469755397</v>
      </c>
      <c r="X84" s="8" t="s">
        <v>10</v>
      </c>
      <c r="Y84" s="8" cm="1">
        <f t="array" ref="Y84">_xlfn.IFS(C84="Fue fácil",1,C84="Más o menos (ni fácil ni difícil)",0.5,C84="Fue difícil",0)</f>
        <v>0.5</v>
      </c>
      <c r="Z84" s="8" cm="1">
        <f t="array" ref="Z84">_xlfn.IFS(D84="Sí",1,D84="No",0)</f>
        <v>1</v>
      </c>
      <c r="AA84" s="8" cm="1">
        <f t="array" ref="AA84">_xlfn.IFS(E84="Sí las conozco",1,E84="No las conozco",0)</f>
        <v>1</v>
      </c>
      <c r="AB84" s="20" cm="1">
        <f t="array" ref="AB84">_xlfn.IFS(F84="Sí tenía pensado hacer el trámite",1,F84="No tenía pensado hacer el trámite",0)</f>
        <v>1</v>
      </c>
      <c r="AC84" s="22" cm="1">
        <f t="array" ref="AC84">_xlfn.IFS(G84="Sí",1,G84="No",0)</f>
        <v>1</v>
      </c>
      <c r="AD84" s="24" cm="1">
        <f t="array" ref="AD84">_xlfn.IFS(H84="Es fácil",1,H84="Más o menos (no es ni fácil ni difícil)",0.5,H84="Es difícil",0)</f>
        <v>0.5</v>
      </c>
      <c r="AE84" s="25" cm="1">
        <f t="array" ref="AE84">_xlfn.IFS(I84="Cuando realicé el trámite para obtener la licencia de conducir en este municipio sí recibí toda la orientación que necesité para poder concluir el trámite",1,I84="Cuando realicé el trámite para obtener la licencia de conducir en este municipio no recibí toda la orientación que necesité para poder concluir el trámite",0)</f>
        <v>1</v>
      </c>
      <c r="AF84" s="27" cm="1">
        <f t="array" ref="AF84">_xlfn.IFS(J84="Sí tienen la capacitación y los conocimientos suficientes para atender a la ciudadanía",1,J84="No tienen la capacitación y los conocimientos suficientes para atender a la ciudadanía",0)</f>
        <v>1</v>
      </c>
      <c r="AG84" s="24" cm="1">
        <f t="array" ref="AG84">_xlfn.IFS(K84="Sí",1,K84="No",0)</f>
        <v>1</v>
      </c>
      <c r="AH84" s="20" cm="1">
        <f t="array" ref="AH84">_xlfn.IFS(L84="Muy probable",1,L84="Nada probable",0,L84="No sé",0.5)</f>
        <v>1</v>
      </c>
      <c r="AI84" s="24" cm="1">
        <f t="array" ref="AI84">_xlfn.IFS(M84="Es más fácil",1,M84="Es igual",0.5,M84="Es más difícil",0)</f>
        <v>1</v>
      </c>
      <c r="AJ84" s="24" cm="1">
        <f t="array" ref="AJ84">_xlfn.IFS(N84="Pocos",1,N84="Los necesarios (ni muchos ni pocos)",0.5,N84="Muchos",0)</f>
        <v>0.5</v>
      </c>
      <c r="AK84" s="24" cm="1">
        <f t="array" ref="AK84">_xlfn.IFS(O84="Barato",1,O84="Justo (ni caro ni barato)",0.5,O84="Caro",0)</f>
        <v>0</v>
      </c>
      <c r="AL84" s="24" cm="1">
        <f t="array" ref="AL84">_xlfn.IFS(P84="Menos de 30 minutos",1,P84="Entre 31 minutos y 1 hora",0.8,P84="Entre 1 y 2 horas",0.6,P84="Entre 2 y 3 horas",0.4,P84="Más de 3 horas",0.2,P84="Me tomó más de un día",0)</f>
        <v>0.6</v>
      </c>
      <c r="AM84" s="24" cm="1">
        <f t="array" ref="AM84">_xlfn.IFS(Q84="Poco",1,Q84="Normal (ni mucho ni poco)",0.5,Q84="Mucho",0)</f>
        <v>0</v>
      </c>
      <c r="AN84" s="24" cm="1">
        <f t="array" ref="AN84">_xlfn.IFS(R84="Satisfecha (o)",1,R84="Normal",0.5,R84="Insatisfecha (o)",0)</f>
        <v>1</v>
      </c>
      <c r="AO84" s="24"/>
      <c r="AP84" s="8"/>
      <c r="AQ84" s="8"/>
    </row>
    <row r="85" spans="1:43" x14ac:dyDescent="0.2">
      <c r="A85" s="17">
        <v>118469273690</v>
      </c>
      <c r="B85" s="8" t="s">
        <v>10</v>
      </c>
      <c r="C85" s="8" t="s">
        <v>173</v>
      </c>
      <c r="D85" s="8" t="s">
        <v>85</v>
      </c>
      <c r="E85" s="8" t="s">
        <v>73</v>
      </c>
      <c r="F85" s="20" t="s">
        <v>174</v>
      </c>
      <c r="G85" s="22" t="s">
        <v>86</v>
      </c>
      <c r="H85" s="24" t="s">
        <v>89</v>
      </c>
      <c r="I85" s="25" t="s">
        <v>90</v>
      </c>
      <c r="J85" s="26" t="s">
        <v>92</v>
      </c>
      <c r="K85" s="24" t="s">
        <v>85</v>
      </c>
      <c r="L85" s="18" t="s">
        <v>96</v>
      </c>
      <c r="M85" s="24" t="s">
        <v>100</v>
      </c>
      <c r="N85" s="24" t="s">
        <v>103</v>
      </c>
      <c r="O85" s="24" t="s">
        <v>107</v>
      </c>
      <c r="P85" s="24" t="s">
        <v>110</v>
      </c>
      <c r="Q85" s="24" t="s">
        <v>116</v>
      </c>
      <c r="R85" s="24" t="s">
        <v>119</v>
      </c>
      <c r="S85" s="24" t="s">
        <v>192</v>
      </c>
      <c r="T85" s="8" t="s">
        <v>131</v>
      </c>
      <c r="U85" s="8" t="s">
        <v>86</v>
      </c>
      <c r="V85" s="5"/>
      <c r="W85" s="17">
        <v>118469273690</v>
      </c>
      <c r="X85" s="8" t="s">
        <v>10</v>
      </c>
      <c r="Y85" s="8" cm="1">
        <f t="array" ref="Y85">_xlfn.IFS(C85="Fue fácil",1,C85="Más o menos (ni fácil ni difícil)",0.5,C85="Fue difícil",0)</f>
        <v>0</v>
      </c>
      <c r="Z85" s="8" cm="1">
        <f t="array" ref="Z85">_xlfn.IFS(D85="Sí",1,D85="No",0)</f>
        <v>1</v>
      </c>
      <c r="AA85" s="8" cm="1">
        <f t="array" ref="AA85">_xlfn.IFS(E85="Sí las conozco",1,E85="No las conozco",0)</f>
        <v>1</v>
      </c>
      <c r="AB85" s="20" cm="1">
        <f t="array" ref="AB85">_xlfn.IFS(F85="Sí tenía pensado hacer el trámite",1,F85="No tenía pensado hacer el trámite",0)</f>
        <v>1</v>
      </c>
      <c r="AC85" s="22" cm="1">
        <f t="array" ref="AC85">_xlfn.IFS(G85="Sí",1,G85="No",0)</f>
        <v>0</v>
      </c>
      <c r="AD85" s="24" cm="1">
        <f t="array" ref="AD85">_xlfn.IFS(H85="Es fácil",1,H85="Más o menos (no es ni fácil ni difícil)",0.5,H85="Es difícil",0)</f>
        <v>0</v>
      </c>
      <c r="AE85" s="25" cm="1">
        <f t="array" ref="AE85">_xlfn.IFS(I85="Cuando realicé el trámite para obtener la licencia de conducir en este municipio sí recibí toda la orientación que necesité para poder concluir el trámite",1,I85="Cuando realicé el trámite para obtener la licencia de conducir en este municipio no recibí toda la orientación que necesité para poder concluir el trámite",0)</f>
        <v>1</v>
      </c>
      <c r="AF85" s="27" cm="1">
        <f t="array" ref="AF85">_xlfn.IFS(J85="Sí tienen la capacitación y los conocimientos suficientes para atender a la ciudadanía",1,J85="No tienen la capacitación y los conocimientos suficientes para atender a la ciudadanía",0)</f>
        <v>1</v>
      </c>
      <c r="AG85" s="24" cm="1">
        <f t="array" ref="AG85">_xlfn.IFS(K85="Sí",1,K85="No",0)</f>
        <v>1</v>
      </c>
      <c r="AH85" s="20" cm="1">
        <f t="array" ref="AH85">_xlfn.IFS(L85="Muy probable",1,L85="Nada probable",0,L85="No sé",0.5)</f>
        <v>0</v>
      </c>
      <c r="AI85" s="24" cm="1">
        <f t="array" ref="AI85">_xlfn.IFS(M85="Es más fácil",1,M85="Es igual",0.5,M85="Es más difícil",0)</f>
        <v>0.5</v>
      </c>
      <c r="AJ85" s="24" cm="1">
        <f t="array" ref="AJ85">_xlfn.IFS(N85="Pocos",1,N85="Los necesarios (ni muchos ni pocos)",0.5,N85="Muchos",0)</f>
        <v>0.5</v>
      </c>
      <c r="AK85" s="24" cm="1">
        <f t="array" ref="AK85">_xlfn.IFS(O85="Barato",1,O85="Justo (ni caro ni barato)",0.5,O85="Caro",0)</f>
        <v>0</v>
      </c>
      <c r="AL85" s="24" cm="1">
        <f t="array" ref="AL85">_xlfn.IFS(P85="Menos de 30 minutos",1,P85="Entre 31 minutos y 1 hora",0.8,P85="Entre 1 y 2 horas",0.6,P85="Entre 2 y 3 horas",0.4,P85="Más de 3 horas",0.2,P85="Me tomó más de un día",0)</f>
        <v>0.6</v>
      </c>
      <c r="AM85" s="24" cm="1">
        <f t="array" ref="AM85">_xlfn.IFS(Q85="Poco",1,Q85="Normal (ni mucho ni poco)",0.5,Q85="Mucho",0)</f>
        <v>0</v>
      </c>
      <c r="AN85" s="24" cm="1">
        <f t="array" ref="AN85">_xlfn.IFS(R85="Satisfecha (o)",1,R85="Normal",0.5,R85="Insatisfecha (o)",0)</f>
        <v>0</v>
      </c>
      <c r="AO85" s="24" cm="1">
        <f t="array" ref="AO85">_xlfn.IFS(S85="Todas las personas reciben el mismo trato",1,S85="No estoy segura (o)",0.5,S85="Hay personas que reciben un trato diferente",0)</f>
        <v>0</v>
      </c>
      <c r="AP85" s="8" cm="1">
        <f t="array" ref="AP85">_xlfn.IFS(T85="Es malo",0,T85="Es regular (ni bueno ni malo)",0.5,T85="Es bueno",1)</f>
        <v>0.5</v>
      </c>
      <c r="AQ85" s="8" cm="1">
        <f t="array" ref="AQ85">_xlfn.IFS(U85="Sí",0,U85="No",1,U85="Prefieron no contestar",0.5)</f>
        <v>1</v>
      </c>
    </row>
    <row r="86" spans="1:43" x14ac:dyDescent="0.2">
      <c r="A86" s="17">
        <v>118469091604</v>
      </c>
      <c r="B86" s="8" t="s">
        <v>10</v>
      </c>
      <c r="C86" s="8" t="s">
        <v>189</v>
      </c>
      <c r="D86" s="8" t="s">
        <v>86</v>
      </c>
      <c r="E86" s="8" t="s">
        <v>73</v>
      </c>
      <c r="F86" s="20" t="s">
        <v>254</v>
      </c>
      <c r="G86" s="22" t="s">
        <v>85</v>
      </c>
      <c r="H86" s="24" t="s">
        <v>87</v>
      </c>
      <c r="I86" s="25" t="s">
        <v>90</v>
      </c>
      <c r="J86" s="26" t="s">
        <v>92</v>
      </c>
      <c r="K86" s="24" t="s">
        <v>85</v>
      </c>
      <c r="L86" s="18" t="s">
        <v>96</v>
      </c>
      <c r="M86" s="24" t="s">
        <v>99</v>
      </c>
      <c r="N86" s="24" t="s">
        <v>102</v>
      </c>
      <c r="O86" s="24" t="s">
        <v>107</v>
      </c>
      <c r="P86" s="24" t="s">
        <v>109</v>
      </c>
      <c r="Q86" s="24" t="s">
        <v>115</v>
      </c>
      <c r="R86" s="24" t="s">
        <v>117</v>
      </c>
      <c r="S86" s="24" t="s">
        <v>178</v>
      </c>
      <c r="T86" s="8" t="s">
        <v>132</v>
      </c>
      <c r="U86" s="8" t="s">
        <v>86</v>
      </c>
      <c r="V86" s="5"/>
      <c r="W86" s="17">
        <v>118469091604</v>
      </c>
      <c r="X86" s="8" t="s">
        <v>10</v>
      </c>
      <c r="Y86" s="8" cm="1">
        <f t="array" ref="Y86">_xlfn.IFS(C86="Fue fácil",1,C86="Más o menos (ni fácil ni difícil)",0.5,C86="Fue difícil",0)</f>
        <v>1</v>
      </c>
      <c r="Z86" s="8" cm="1">
        <f t="array" ref="Z86">_xlfn.IFS(D86="Sí",1,D86="No",0)</f>
        <v>0</v>
      </c>
      <c r="AA86" s="8" cm="1">
        <f t="array" ref="AA86">_xlfn.IFS(E86="Sí las conozco",1,E86="No las conozco",0)</f>
        <v>1</v>
      </c>
      <c r="AB86" s="20" cm="1">
        <f t="array" ref="AB86">_xlfn.IFS(F86="Sí tenía pensado hacer el trámite",1,F86="No tenía pensado hacer el trámite",0)</f>
        <v>0</v>
      </c>
      <c r="AC86" s="22" cm="1">
        <f t="array" ref="AC86">_xlfn.IFS(G86="Sí",1,G86="No",0)</f>
        <v>1</v>
      </c>
      <c r="AD86" s="24" cm="1">
        <f t="array" ref="AD86">_xlfn.IFS(H86="Es fácil",1,H86="Más o menos (no es ni fácil ni difícil)",0.5,H86="Es difícil",0)</f>
        <v>1</v>
      </c>
      <c r="AE86" s="25" cm="1">
        <f t="array" ref="AE86">_xlfn.IFS(I86="Cuando realicé el trámite para obtener la licencia de conducir en este municipio sí recibí toda la orientación que necesité para poder concluir el trámite",1,I86="Cuando realicé el trámite para obtener la licencia de conducir en este municipio no recibí toda la orientación que necesité para poder concluir el trámite",0)</f>
        <v>1</v>
      </c>
      <c r="AF86" s="27" cm="1">
        <f t="array" ref="AF86">_xlfn.IFS(J86="Sí tienen la capacitación y los conocimientos suficientes para atender a la ciudadanía",1,J86="No tienen la capacitación y los conocimientos suficientes para atender a la ciudadanía",0)</f>
        <v>1</v>
      </c>
      <c r="AG86" s="24" cm="1">
        <f t="array" ref="AG86">_xlfn.IFS(K86="Sí",1,K86="No",0)</f>
        <v>1</v>
      </c>
      <c r="AH86" s="20" cm="1">
        <f t="array" ref="AH86">_xlfn.IFS(L86="Muy probable",1,L86="Nada probable",0,L86="No sé",0.5)</f>
        <v>0</v>
      </c>
      <c r="AI86" s="24" cm="1">
        <f t="array" ref="AI86">_xlfn.IFS(M86="Es más fácil",1,M86="Es igual",0.5,M86="Es más difícil",0)</f>
        <v>1</v>
      </c>
      <c r="AJ86" s="24" cm="1">
        <f t="array" ref="AJ86">_xlfn.IFS(N86="Pocos",1,N86="Los necesarios (ni muchos ni pocos)",0.5,N86="Muchos",0)</f>
        <v>1</v>
      </c>
      <c r="AK86" s="24" cm="1">
        <f t="array" ref="AK86">_xlfn.IFS(O86="Barato",1,O86="Justo (ni caro ni barato)",0.5,O86="Caro",0)</f>
        <v>0</v>
      </c>
      <c r="AL86" s="24" cm="1">
        <f t="array" ref="AL86">_xlfn.IFS(P86="Menos de 30 minutos",1,P86="Entre 31 minutos y 1 hora",0.8,P86="Entre 1 y 2 horas",0.6,P86="Entre 2 y 3 horas",0.4,P86="Más de 3 horas",0.2,P86="Me tomó más de un día",0)</f>
        <v>0.8</v>
      </c>
      <c r="AM86" s="24" cm="1">
        <f t="array" ref="AM86">_xlfn.IFS(Q86="Poco",1,Q86="Normal (ni mucho ni poco)",0.5,Q86="Mucho",0)</f>
        <v>0.5</v>
      </c>
      <c r="AN86" s="24" cm="1">
        <f t="array" ref="AN86">_xlfn.IFS(R86="Satisfecha (o)",1,R86="Normal",0.5,R86="Insatisfecha (o)",0)</f>
        <v>1</v>
      </c>
      <c r="AO86" s="24" cm="1">
        <f t="array" ref="AO86">_xlfn.IFS(S86="Todas las personas reciben el mismo trato",1,S86="No estoy segura (o)",0.5,S86="Hay personas que reciben un trato diferente",0)</f>
        <v>0.5</v>
      </c>
      <c r="AP86" s="8" cm="1">
        <f t="array" ref="AP86">_xlfn.IFS(T86="Es malo",0,T86="Es regular (ni bueno ni malo)",0.5,T86="Es bueno",1)</f>
        <v>1</v>
      </c>
      <c r="AQ86" s="8" cm="1">
        <f t="array" ref="AQ86">_xlfn.IFS(U86="Sí",0,U86="No",1,U86="Prefieron no contestar",0.5)</f>
        <v>1</v>
      </c>
    </row>
    <row r="87" spans="1:43" x14ac:dyDescent="0.2">
      <c r="A87" s="17">
        <v>118467424022</v>
      </c>
      <c r="B87" s="8" t="s">
        <v>10</v>
      </c>
      <c r="C87" s="8" t="s">
        <v>189</v>
      </c>
      <c r="D87" s="8" t="s">
        <v>85</v>
      </c>
      <c r="E87" s="8" t="s">
        <v>73</v>
      </c>
      <c r="F87" s="20" t="s">
        <v>174</v>
      </c>
      <c r="G87" s="22" t="s">
        <v>624</v>
      </c>
      <c r="H87" s="24" t="s">
        <v>624</v>
      </c>
      <c r="I87" s="25" t="s">
        <v>624</v>
      </c>
      <c r="J87" s="26" t="s">
        <v>624</v>
      </c>
      <c r="K87" s="24" t="s">
        <v>624</v>
      </c>
      <c r="L87" s="18" t="s">
        <v>624</v>
      </c>
      <c r="M87" s="24" t="s">
        <v>624</v>
      </c>
      <c r="N87" s="24" t="s">
        <v>624</v>
      </c>
      <c r="O87" s="24" t="s">
        <v>624</v>
      </c>
      <c r="P87" s="24" t="s">
        <v>624</v>
      </c>
      <c r="Q87" s="24" t="s">
        <v>624</v>
      </c>
      <c r="R87" s="24" t="s">
        <v>624</v>
      </c>
      <c r="S87" s="24"/>
      <c r="T87" s="8" t="s">
        <v>624</v>
      </c>
      <c r="U87" s="8"/>
      <c r="V87" s="5"/>
      <c r="W87" s="17">
        <v>118467424022</v>
      </c>
      <c r="X87" s="8" t="s">
        <v>10</v>
      </c>
      <c r="Y87" s="8" cm="1">
        <f t="array" ref="Y87">_xlfn.IFS(C87="Fue fácil",1,C87="Más o menos (ni fácil ni difícil)",0.5,C87="Fue difícil",0)</f>
        <v>1</v>
      </c>
      <c r="Z87" s="8" cm="1">
        <f t="array" ref="Z87">_xlfn.IFS(D87="Sí",1,D87="No",0)</f>
        <v>1</v>
      </c>
      <c r="AA87" s="8" cm="1">
        <f t="array" ref="AA87">_xlfn.IFS(E87="Sí las conozco",1,E87="No las conozco",0)</f>
        <v>1</v>
      </c>
      <c r="AB87" s="20" cm="1">
        <f t="array" ref="AB87">_xlfn.IFS(F87="Sí tenía pensado hacer el trámite",1,F87="No tenía pensado hacer el trámite",0)</f>
        <v>1</v>
      </c>
      <c r="AC87" s="22" t="e" cm="1">
        <f t="array" ref="AC87">_xlfn.IFS(G87="Sí",1,G87="No",0)</f>
        <v>#N/A</v>
      </c>
      <c r="AD87" s="24" t="e" cm="1">
        <f t="array" ref="AD87">_xlfn.IFS(H87="Es fácil",1,H87="Más o menos (no es ni fácil ni difícil)",0.5,H87="Es difícil",0)</f>
        <v>#N/A</v>
      </c>
      <c r="AE87" s="25" t="e" cm="1">
        <f t="array" ref="AE87">_xlfn.IFS(I87="Cuando realicé el trámite para obtener la licencia de conducir en este municipio sí recibí toda la orientación que necesité para poder concluir el trámite",1,I87="Cuando realicé el trámite para obtener la licencia de conducir en este municipio no recibí toda la orientación que necesité para poder concluir el trámite",0)</f>
        <v>#N/A</v>
      </c>
      <c r="AF87" s="27" t="e" cm="1">
        <f t="array" ref="AF87">_xlfn.IFS(J87="Sí tienen la capacitación y los conocimientos suficientes para atender a la ciudadanía",1,J87="No tienen la capacitación y los conocimientos suficientes para atender a la ciudadanía",0)</f>
        <v>#N/A</v>
      </c>
      <c r="AG87" s="24" t="e" cm="1">
        <f t="array" ref="AG87">_xlfn.IFS(K87="Sí",1,K87="No",0)</f>
        <v>#N/A</v>
      </c>
      <c r="AH87" s="20" t="e" cm="1">
        <f t="array" ref="AH87">_xlfn.IFS(L87="Muy probable",1,L87="Nada probable",0,L87="No sé",0.5)</f>
        <v>#N/A</v>
      </c>
      <c r="AI87" s="24" t="e" cm="1">
        <f t="array" ref="AI87">_xlfn.IFS(M87="Es más fácil",1,M87="Es igual",0.5,M87="Es más difícil",0)</f>
        <v>#N/A</v>
      </c>
      <c r="AJ87" s="24" t="e" cm="1">
        <f t="array" ref="AJ87">_xlfn.IFS(N87="Pocos",1,N87="Los necesarios (ni muchos ni pocos)",0.5,N87="Muchos",0)</f>
        <v>#N/A</v>
      </c>
      <c r="AK87" s="24" t="e" cm="1">
        <f t="array" ref="AK87">_xlfn.IFS(O87="Barato",1,O87="Justo (ni caro ni barato)",0.5,O87="Caro",0)</f>
        <v>#N/A</v>
      </c>
      <c r="AL87" s="24" t="e" cm="1">
        <f t="array" ref="AL87">_xlfn.IFS(P87="Menos de 30 minutos",1,P87="Entre 31 minutos y 1 hora",0.8,P87="Entre 1 y 2 horas",0.6,P87="Entre 2 y 3 horas",0.4,P87="Más de 3 horas",0.2,P87="Me tomó más de un día",0)</f>
        <v>#N/A</v>
      </c>
      <c r="AM87" s="24" t="e" cm="1">
        <f t="array" ref="AM87">_xlfn.IFS(Q87="Poco",1,Q87="Normal (ni mucho ni poco)",0.5,Q87="Mucho",0)</f>
        <v>#N/A</v>
      </c>
      <c r="AN87" s="24" t="e" cm="1">
        <f t="array" ref="AN87">_xlfn.IFS(R87="Satisfecha (o)",1,R87="Normal",0.5,R87="Insatisfecha (o)",0)</f>
        <v>#N/A</v>
      </c>
      <c r="AO87" s="24" t="e" cm="1">
        <f t="array" ref="AO87">_xlfn.IFS(S87="Todas las personas reciben el mismo trato",1,S87="No estoy segura (o)",0.5,S87="Hay personas que reciben un trato diferente",0)</f>
        <v>#N/A</v>
      </c>
      <c r="AP87" s="8" t="e" cm="1">
        <f t="array" ref="AP87">_xlfn.IFS(T87="Es malo",0,T87="Es regular (ni bueno ni malo)",0.5,T87="Es bueno",1)</f>
        <v>#N/A</v>
      </c>
      <c r="AQ87" s="8" t="e" cm="1">
        <f t="array" ref="AQ87">_xlfn.IFS(U87="Sí",0,U87="No",1,U87="Prefieron no contestar",0.5)</f>
        <v>#N/A</v>
      </c>
    </row>
    <row r="88" spans="1:43" x14ac:dyDescent="0.2">
      <c r="A88" s="17">
        <v>118449104690</v>
      </c>
      <c r="B88" s="8" t="s">
        <v>10</v>
      </c>
      <c r="C88" s="8" t="s">
        <v>189</v>
      </c>
      <c r="D88" s="8" t="s">
        <v>85</v>
      </c>
      <c r="E88" s="8" t="s">
        <v>73</v>
      </c>
      <c r="F88" s="20" t="s">
        <v>174</v>
      </c>
      <c r="G88" s="22" t="s">
        <v>85</v>
      </c>
      <c r="H88" s="24" t="s">
        <v>87</v>
      </c>
      <c r="I88" s="25" t="s">
        <v>90</v>
      </c>
      <c r="J88" s="26" t="s">
        <v>92</v>
      </c>
      <c r="K88" s="24" t="s">
        <v>85</v>
      </c>
      <c r="L88" s="18" t="s">
        <v>94</v>
      </c>
      <c r="M88" s="24" t="s">
        <v>100</v>
      </c>
      <c r="N88" s="24" t="s">
        <v>103</v>
      </c>
      <c r="O88" s="24" t="s">
        <v>106</v>
      </c>
      <c r="P88" s="24" t="s">
        <v>108</v>
      </c>
      <c r="Q88" s="24" t="s">
        <v>114</v>
      </c>
      <c r="R88" s="24" t="s">
        <v>117</v>
      </c>
      <c r="S88" s="24" t="s">
        <v>187</v>
      </c>
      <c r="T88" s="8" t="s">
        <v>132</v>
      </c>
      <c r="U88" s="8" t="s">
        <v>86</v>
      </c>
      <c r="V88" s="5"/>
      <c r="W88" s="17">
        <v>118449104690</v>
      </c>
      <c r="X88" s="8" t="s">
        <v>10</v>
      </c>
      <c r="Y88" s="8" cm="1">
        <f t="array" ref="Y88">_xlfn.IFS(C88="Fue fácil",1,C88="Más o menos (ni fácil ni difícil)",0.5,C88="Fue difícil",0)</f>
        <v>1</v>
      </c>
      <c r="Z88" s="8" cm="1">
        <f t="array" ref="Z88">_xlfn.IFS(D88="Sí",1,D88="No",0)</f>
        <v>1</v>
      </c>
      <c r="AA88" s="8" cm="1">
        <f t="array" ref="AA88">_xlfn.IFS(E88="Sí las conozco",1,E88="No las conozco",0)</f>
        <v>1</v>
      </c>
      <c r="AB88" s="20" cm="1">
        <f t="array" ref="AB88">_xlfn.IFS(F88="Sí tenía pensado hacer el trámite",1,F88="No tenía pensado hacer el trámite",0)</f>
        <v>1</v>
      </c>
      <c r="AC88" s="22" cm="1">
        <f t="array" ref="AC88">_xlfn.IFS(G88="Sí",1,G88="No",0)</f>
        <v>1</v>
      </c>
      <c r="AD88" s="24" cm="1">
        <f t="array" ref="AD88">_xlfn.IFS(H88="Es fácil",1,H88="Más o menos (no es ni fácil ni difícil)",0.5,H88="Es difícil",0)</f>
        <v>1</v>
      </c>
      <c r="AE88" s="25" cm="1">
        <f t="array" ref="AE88">_xlfn.IFS(I88="Cuando realicé el trámite para obtener la licencia de conducir en este municipio sí recibí toda la orientación que necesité para poder concluir el trámite",1,I88="Cuando realicé el trámite para obtener la licencia de conducir en este municipio no recibí toda la orientación que necesité para poder concluir el trámite",0)</f>
        <v>1</v>
      </c>
      <c r="AF88" s="27" cm="1">
        <f t="array" ref="AF88">_xlfn.IFS(J88="Sí tienen la capacitación y los conocimientos suficientes para atender a la ciudadanía",1,J88="No tienen la capacitación y los conocimientos suficientes para atender a la ciudadanía",0)</f>
        <v>1</v>
      </c>
      <c r="AG88" s="24" cm="1">
        <f t="array" ref="AG88">_xlfn.IFS(K88="Sí",1,K88="No",0)</f>
        <v>1</v>
      </c>
      <c r="AH88" s="20" cm="1">
        <f t="array" ref="AH88">_xlfn.IFS(L88="Muy probable",1,L88="Nada probable",0,L88="No sé",0.5)</f>
        <v>1</v>
      </c>
      <c r="AI88" s="24" cm="1">
        <f t="array" ref="AI88">_xlfn.IFS(M88="Es más fácil",1,M88="Es igual",0.5,M88="Es más difícil",0)</f>
        <v>0.5</v>
      </c>
      <c r="AJ88" s="24" cm="1">
        <f t="array" ref="AJ88">_xlfn.IFS(N88="Pocos",1,N88="Los necesarios (ni muchos ni pocos)",0.5,N88="Muchos",0)</f>
        <v>0.5</v>
      </c>
      <c r="AK88" s="24" cm="1">
        <f t="array" ref="AK88">_xlfn.IFS(O88="Barato",1,O88="Justo (ni caro ni barato)",0.5,O88="Caro",0)</f>
        <v>0.5</v>
      </c>
      <c r="AL88" s="24" cm="1">
        <f t="array" ref="AL88">_xlfn.IFS(P88="Menos de 30 minutos",1,P88="Entre 31 minutos y 1 hora",0.8,P88="Entre 1 y 2 horas",0.6,P88="Entre 2 y 3 horas",0.4,P88="Más de 3 horas",0.2,P88="Me tomó más de un día",0)</f>
        <v>1</v>
      </c>
      <c r="AM88" s="24" cm="1">
        <f t="array" ref="AM88">_xlfn.IFS(Q88="Poco",1,Q88="Normal (ni mucho ni poco)",0.5,Q88="Mucho",0)</f>
        <v>1</v>
      </c>
      <c r="AN88" s="24" cm="1">
        <f t="array" ref="AN88">_xlfn.IFS(R88="Satisfecha (o)",1,R88="Normal",0.5,R88="Insatisfecha (o)",0)</f>
        <v>1</v>
      </c>
      <c r="AO88" s="24" cm="1">
        <f t="array" ref="AO88">_xlfn.IFS(S88="Todas las personas reciben el mismo trato",1,S88="No estoy segura (o)",0.5,S88="Hay personas que reciben un trato diferente",0)</f>
        <v>1</v>
      </c>
      <c r="AP88" s="8" cm="1">
        <f t="array" ref="AP88">_xlfn.IFS(T88="Es malo",0,T88="Es regular (ni bueno ni malo)",0.5,T88="Es bueno",1)</f>
        <v>1</v>
      </c>
      <c r="AQ88" s="8" cm="1">
        <f t="array" ref="AQ88">_xlfn.IFS(U88="Sí",0,U88="No",1,U88="Prefieron no contestar",0.5)</f>
        <v>1</v>
      </c>
    </row>
    <row r="89" spans="1:43" x14ac:dyDescent="0.2">
      <c r="A89" s="17">
        <v>118447834535</v>
      </c>
      <c r="B89" s="8" t="s">
        <v>10</v>
      </c>
      <c r="C89" s="8" t="s">
        <v>189</v>
      </c>
      <c r="D89" s="8" t="s">
        <v>85</v>
      </c>
      <c r="E89" s="8" t="s">
        <v>73</v>
      </c>
      <c r="F89" s="20" t="s">
        <v>174</v>
      </c>
      <c r="G89" s="22" t="s">
        <v>85</v>
      </c>
      <c r="H89" s="24" t="s">
        <v>87</v>
      </c>
      <c r="I89" s="25" t="s">
        <v>90</v>
      </c>
      <c r="J89" s="26" t="s">
        <v>92</v>
      </c>
      <c r="K89" s="24" t="s">
        <v>85</v>
      </c>
      <c r="L89" s="18" t="s">
        <v>94</v>
      </c>
      <c r="M89" s="24" t="s">
        <v>99</v>
      </c>
      <c r="N89" s="24" t="s">
        <v>103</v>
      </c>
      <c r="O89" s="24" t="s">
        <v>107</v>
      </c>
      <c r="P89" s="24" t="s">
        <v>108</v>
      </c>
      <c r="Q89" s="24" t="s">
        <v>115</v>
      </c>
      <c r="R89" s="24" t="s">
        <v>117</v>
      </c>
      <c r="S89" s="24" t="s">
        <v>187</v>
      </c>
      <c r="T89" s="8" t="s">
        <v>132</v>
      </c>
      <c r="U89" s="8" t="s">
        <v>86</v>
      </c>
      <c r="V89" s="5"/>
      <c r="W89" s="17">
        <v>118447834535</v>
      </c>
      <c r="X89" s="8" t="s">
        <v>10</v>
      </c>
      <c r="Y89" s="8" cm="1">
        <f t="array" ref="Y89">_xlfn.IFS(C89="Fue fácil",1,C89="Más o menos (ni fácil ni difícil)",0.5,C89="Fue difícil",0)</f>
        <v>1</v>
      </c>
      <c r="Z89" s="8" cm="1">
        <f t="array" ref="Z89">_xlfn.IFS(D89="Sí",1,D89="No",0)</f>
        <v>1</v>
      </c>
      <c r="AA89" s="8" cm="1">
        <f t="array" ref="AA89">_xlfn.IFS(E89="Sí las conozco",1,E89="No las conozco",0)</f>
        <v>1</v>
      </c>
      <c r="AB89" s="20" cm="1">
        <f t="array" ref="AB89">_xlfn.IFS(F89="Sí tenía pensado hacer el trámite",1,F89="No tenía pensado hacer el trámite",0)</f>
        <v>1</v>
      </c>
      <c r="AC89" s="22" cm="1">
        <f t="array" ref="AC89">_xlfn.IFS(G89="Sí",1,G89="No",0)</f>
        <v>1</v>
      </c>
      <c r="AD89" s="24" cm="1">
        <f t="array" ref="AD89">_xlfn.IFS(H89="Es fácil",1,H89="Más o menos (no es ni fácil ni difícil)",0.5,H89="Es difícil",0)</f>
        <v>1</v>
      </c>
      <c r="AE89" s="25" cm="1">
        <f t="array" ref="AE89">_xlfn.IFS(I89="Cuando realicé el trámite para obtener la licencia de conducir en este municipio sí recibí toda la orientación que necesité para poder concluir el trámite",1,I89="Cuando realicé el trámite para obtener la licencia de conducir en este municipio no recibí toda la orientación que necesité para poder concluir el trámite",0)</f>
        <v>1</v>
      </c>
      <c r="AF89" s="27" cm="1">
        <f t="array" ref="AF89">_xlfn.IFS(J89="Sí tienen la capacitación y los conocimientos suficientes para atender a la ciudadanía",1,J89="No tienen la capacitación y los conocimientos suficientes para atender a la ciudadanía",0)</f>
        <v>1</v>
      </c>
      <c r="AG89" s="24" cm="1">
        <f t="array" ref="AG89">_xlfn.IFS(K89="Sí",1,K89="No",0)</f>
        <v>1</v>
      </c>
      <c r="AH89" s="20" cm="1">
        <f t="array" ref="AH89">_xlfn.IFS(L89="Muy probable",1,L89="Nada probable",0,L89="No sé",0.5)</f>
        <v>1</v>
      </c>
      <c r="AI89" s="24" cm="1">
        <f t="array" ref="AI89">_xlfn.IFS(M89="Es más fácil",1,M89="Es igual",0.5,M89="Es más difícil",0)</f>
        <v>1</v>
      </c>
      <c r="AJ89" s="24" cm="1">
        <f t="array" ref="AJ89">_xlfn.IFS(N89="Pocos",1,N89="Los necesarios (ni muchos ni pocos)",0.5,N89="Muchos",0)</f>
        <v>0.5</v>
      </c>
      <c r="AK89" s="24" cm="1">
        <f t="array" ref="AK89">_xlfn.IFS(O89="Barato",1,O89="Justo (ni caro ni barato)",0.5,O89="Caro",0)</f>
        <v>0</v>
      </c>
      <c r="AL89" s="24" cm="1">
        <f t="array" ref="AL89">_xlfn.IFS(P89="Menos de 30 minutos",1,P89="Entre 31 minutos y 1 hora",0.8,P89="Entre 1 y 2 horas",0.6,P89="Entre 2 y 3 horas",0.4,P89="Más de 3 horas",0.2,P89="Me tomó más de un día",0)</f>
        <v>1</v>
      </c>
      <c r="AM89" s="24" cm="1">
        <f t="array" ref="AM89">_xlfn.IFS(Q89="Poco",1,Q89="Normal (ni mucho ni poco)",0.5,Q89="Mucho",0)</f>
        <v>0.5</v>
      </c>
      <c r="AN89" s="24" cm="1">
        <f t="array" ref="AN89">_xlfn.IFS(R89="Satisfecha (o)",1,R89="Normal",0.5,R89="Insatisfecha (o)",0)</f>
        <v>1</v>
      </c>
      <c r="AO89" s="24" cm="1">
        <f t="array" ref="AO89">_xlfn.IFS(S89="Todas las personas reciben el mismo trato",1,S89="No estoy segura (o)",0.5,S89="Hay personas que reciben un trato diferente",0)</f>
        <v>1</v>
      </c>
      <c r="AP89" s="8" cm="1">
        <f t="array" ref="AP89">_xlfn.IFS(T89="Es malo",0,T89="Es regular (ni bueno ni malo)",0.5,T89="Es bueno",1)</f>
        <v>1</v>
      </c>
      <c r="AQ89" s="8" cm="1">
        <f t="array" ref="AQ89">_xlfn.IFS(U89="Sí",0,U89="No",1,U89="Prefieron no contestar",0.5)</f>
        <v>1</v>
      </c>
    </row>
    <row r="90" spans="1:43" x14ac:dyDescent="0.2">
      <c r="A90" s="17">
        <v>118445598102</v>
      </c>
      <c r="B90" s="8" t="s">
        <v>10</v>
      </c>
      <c r="C90" s="8" t="s">
        <v>189</v>
      </c>
      <c r="D90" s="8" t="s">
        <v>86</v>
      </c>
      <c r="E90" s="8" t="s">
        <v>73</v>
      </c>
      <c r="F90" s="20" t="s">
        <v>174</v>
      </c>
      <c r="G90" s="22" t="s">
        <v>85</v>
      </c>
      <c r="H90" s="24" t="s">
        <v>87</v>
      </c>
      <c r="I90" s="25" t="s">
        <v>90</v>
      </c>
      <c r="J90" s="26" t="s">
        <v>92</v>
      </c>
      <c r="K90" s="24" t="s">
        <v>85</v>
      </c>
      <c r="L90" s="18" t="s">
        <v>94</v>
      </c>
      <c r="M90" s="24" t="s">
        <v>99</v>
      </c>
      <c r="N90" s="24" t="s">
        <v>103</v>
      </c>
      <c r="O90" s="24" t="s">
        <v>107</v>
      </c>
      <c r="P90" s="24" t="s">
        <v>109</v>
      </c>
      <c r="Q90" s="24" t="s">
        <v>115</v>
      </c>
      <c r="R90" s="24" t="s">
        <v>117</v>
      </c>
      <c r="S90" s="24" t="s">
        <v>187</v>
      </c>
      <c r="T90" s="8" t="s">
        <v>132</v>
      </c>
      <c r="U90" s="8" t="s">
        <v>86</v>
      </c>
      <c r="V90" s="5"/>
      <c r="W90" s="17">
        <v>118445598102</v>
      </c>
      <c r="X90" s="8" t="s">
        <v>10</v>
      </c>
      <c r="Y90" s="8" cm="1">
        <f t="array" ref="Y90">_xlfn.IFS(C90="Fue fácil",1,C90="Más o menos (ni fácil ni difícil)",0.5,C90="Fue difícil",0)</f>
        <v>1</v>
      </c>
      <c r="Z90" s="8" cm="1">
        <f t="array" ref="Z90">_xlfn.IFS(D90="Sí",1,D90="No",0)</f>
        <v>0</v>
      </c>
      <c r="AA90" s="8" cm="1">
        <f t="array" ref="AA90">_xlfn.IFS(E90="Sí las conozco",1,E90="No las conozco",0)</f>
        <v>1</v>
      </c>
      <c r="AB90" s="20" cm="1">
        <f t="array" ref="AB90">_xlfn.IFS(F90="Sí tenía pensado hacer el trámite",1,F90="No tenía pensado hacer el trámite",0)</f>
        <v>1</v>
      </c>
      <c r="AC90" s="22" cm="1">
        <f t="array" ref="AC90">_xlfn.IFS(G90="Sí",1,G90="No",0)</f>
        <v>1</v>
      </c>
      <c r="AD90" s="24" cm="1">
        <f t="array" ref="AD90">_xlfn.IFS(H90="Es fácil",1,H90="Más o menos (no es ni fácil ni difícil)",0.5,H90="Es difícil",0)</f>
        <v>1</v>
      </c>
      <c r="AE90" s="25" cm="1">
        <f t="array" ref="AE90">_xlfn.IFS(I90="Cuando realicé el trámite para obtener la licencia de conducir en este municipio sí recibí toda la orientación que necesité para poder concluir el trámite",1,I90="Cuando realicé el trámite para obtener la licencia de conducir en este municipio no recibí toda la orientación que necesité para poder concluir el trámite",0)</f>
        <v>1</v>
      </c>
      <c r="AF90" s="27" cm="1">
        <f t="array" ref="AF90">_xlfn.IFS(J90="Sí tienen la capacitación y los conocimientos suficientes para atender a la ciudadanía",1,J90="No tienen la capacitación y los conocimientos suficientes para atender a la ciudadanía",0)</f>
        <v>1</v>
      </c>
      <c r="AG90" s="24" cm="1">
        <f t="array" ref="AG90">_xlfn.IFS(K90="Sí",1,K90="No",0)</f>
        <v>1</v>
      </c>
      <c r="AH90" s="20" cm="1">
        <f t="array" ref="AH90">_xlfn.IFS(L90="Muy probable",1,L90="Nada probable",0,L90="No sé",0.5)</f>
        <v>1</v>
      </c>
      <c r="AI90" s="24" cm="1">
        <f t="array" ref="AI90">_xlfn.IFS(M90="Es más fácil",1,M90="Es igual",0.5,M90="Es más difícil",0)</f>
        <v>1</v>
      </c>
      <c r="AJ90" s="24" cm="1">
        <f t="array" ref="AJ90">_xlfn.IFS(N90="Pocos",1,N90="Los necesarios (ni muchos ni pocos)",0.5,N90="Muchos",0)</f>
        <v>0.5</v>
      </c>
      <c r="AK90" s="24" cm="1">
        <f t="array" ref="AK90">_xlfn.IFS(O90="Barato",1,O90="Justo (ni caro ni barato)",0.5,O90="Caro",0)</f>
        <v>0</v>
      </c>
      <c r="AL90" s="24" cm="1">
        <f t="array" ref="AL90">_xlfn.IFS(P90="Menos de 30 minutos",1,P90="Entre 31 minutos y 1 hora",0.8,P90="Entre 1 y 2 horas",0.6,P90="Entre 2 y 3 horas",0.4,P90="Más de 3 horas",0.2,P90="Me tomó más de un día",0)</f>
        <v>0.8</v>
      </c>
      <c r="AM90" s="24" cm="1">
        <f t="array" ref="AM90">_xlfn.IFS(Q90="Poco",1,Q90="Normal (ni mucho ni poco)",0.5,Q90="Mucho",0)</f>
        <v>0.5</v>
      </c>
      <c r="AN90" s="24" cm="1">
        <f t="array" ref="AN90">_xlfn.IFS(R90="Satisfecha (o)",1,R90="Normal",0.5,R90="Insatisfecha (o)",0)</f>
        <v>1</v>
      </c>
      <c r="AO90" s="24" cm="1">
        <f t="array" ref="AO90">_xlfn.IFS(S90="Todas las personas reciben el mismo trato",1,S90="No estoy segura (o)",0.5,S90="Hay personas que reciben un trato diferente",0)</f>
        <v>1</v>
      </c>
      <c r="AP90" s="8" cm="1">
        <f t="array" ref="AP90">_xlfn.IFS(T90="Es malo",0,T90="Es regular (ni bueno ni malo)",0.5,T90="Es bueno",1)</f>
        <v>1</v>
      </c>
      <c r="AQ90" s="8" cm="1">
        <f t="array" ref="AQ90">_xlfn.IFS(U90="Sí",0,U90="No",1,U90="Prefieron no contestar",0.5)</f>
        <v>1</v>
      </c>
    </row>
    <row r="91" spans="1:43" x14ac:dyDescent="0.2">
      <c r="A91" s="17">
        <v>118508030632</v>
      </c>
      <c r="B91" s="8" t="s">
        <v>11</v>
      </c>
      <c r="C91" s="8"/>
      <c r="D91" s="8"/>
      <c r="E91" s="8" t="s">
        <v>624</v>
      </c>
      <c r="F91" s="20"/>
      <c r="G91" s="22" t="s">
        <v>624</v>
      </c>
      <c r="H91" s="24" t="s">
        <v>624</v>
      </c>
      <c r="I91" s="25" t="s">
        <v>624</v>
      </c>
      <c r="J91" s="26" t="s">
        <v>624</v>
      </c>
      <c r="K91" s="24" t="s">
        <v>624</v>
      </c>
      <c r="L91" s="18" t="s">
        <v>624</v>
      </c>
      <c r="M91" s="24" t="s">
        <v>624</v>
      </c>
      <c r="N91" s="24" t="s">
        <v>624</v>
      </c>
      <c r="O91" s="24" t="s">
        <v>624</v>
      </c>
      <c r="P91" s="24" t="s">
        <v>624</v>
      </c>
      <c r="Q91" s="24" t="s">
        <v>624</v>
      </c>
      <c r="R91" s="24" t="s">
        <v>624</v>
      </c>
      <c r="S91" s="24"/>
      <c r="T91" s="8" t="s">
        <v>624</v>
      </c>
      <c r="U91" s="8"/>
      <c r="V91" s="5"/>
      <c r="W91" s="17">
        <v>118508030632</v>
      </c>
      <c r="X91" s="8" t="s">
        <v>11</v>
      </c>
      <c r="Y91" s="8" t="e" cm="1">
        <f t="array" ref="Y91">_xlfn.IFS(C91="Fue fácil",1,C91="Más o menos (ni fácil ni difícil)",0.5,C91="Fue difícil",0)</f>
        <v>#N/A</v>
      </c>
      <c r="Z91" s="8" t="e" cm="1">
        <f t="array" ref="Z91">_xlfn.IFS(D91="Sí",1,D91="No",0)</f>
        <v>#N/A</v>
      </c>
      <c r="AA91" s="8" t="e" cm="1">
        <f t="array" ref="AA91">_xlfn.IFS(E91="Sí las conozco",1,E91="No las conozco",0)</f>
        <v>#N/A</v>
      </c>
      <c r="AB91" s="20" t="e" cm="1">
        <f t="array" ref="AB91">_xlfn.IFS(F91="Sí tenía pensado hacer el trámite",1,F91="No tenía pensado hacer el trámite",0)</f>
        <v>#N/A</v>
      </c>
      <c r="AC91" s="22" t="e" cm="1">
        <f t="array" ref="AC91">_xlfn.IFS(G91="Sí",1,G91="No",0)</f>
        <v>#N/A</v>
      </c>
      <c r="AD91" s="24" t="e" cm="1">
        <f t="array" ref="AD91">_xlfn.IFS(H91="Es fácil",1,H91="Más o menos (no es ni fácil ni difícil)",0.5,H91="Es difícil",0)</f>
        <v>#N/A</v>
      </c>
      <c r="AE91" s="25" t="e" cm="1">
        <f t="array" ref="AE91">_xlfn.IFS(I91="Cuando realicé el trámite para obtener la licencia de conducir en este municipio sí recibí toda la orientación que necesité para poder concluir el trámite",1,I91="Cuando realicé el trámite para obtener la licencia de conducir en este municipio no recibí toda la orientación que necesité para poder concluir el trámite",0)</f>
        <v>#N/A</v>
      </c>
      <c r="AF91" s="27" t="e" cm="1">
        <f t="array" ref="AF91">_xlfn.IFS(J91="Sí tienen la capacitación y los conocimientos suficientes para atender a la ciudadanía",1,J91="No tienen la capacitación y los conocimientos suficientes para atender a la ciudadanía",0)</f>
        <v>#N/A</v>
      </c>
      <c r="AG91" s="24" t="e" cm="1">
        <f t="array" ref="AG91">_xlfn.IFS(K91="Sí",1,K91="No",0)</f>
        <v>#N/A</v>
      </c>
      <c r="AH91" s="20" t="e" cm="1">
        <f t="array" ref="AH91">_xlfn.IFS(L91="Muy probable",1,L91="Nada probable",0,L91="No sé",0.5)</f>
        <v>#N/A</v>
      </c>
      <c r="AI91" s="24" t="e" cm="1">
        <f t="array" ref="AI91">_xlfn.IFS(M91="Es más fácil",1,M91="Es igual",0.5,M91="Es más difícil",0)</f>
        <v>#N/A</v>
      </c>
      <c r="AJ91" s="24" t="e" cm="1">
        <f t="array" ref="AJ91">_xlfn.IFS(N91="Pocos",1,N91="Los necesarios (ni muchos ni pocos)",0.5,N91="Muchos",0)</f>
        <v>#N/A</v>
      </c>
      <c r="AK91" s="24" t="e" cm="1">
        <f t="array" ref="AK91">_xlfn.IFS(O91="Barato",1,O91="Justo (ni caro ni barato)",0.5,O91="Caro",0)</f>
        <v>#N/A</v>
      </c>
      <c r="AL91" s="24" t="e" cm="1">
        <f t="array" ref="AL91">_xlfn.IFS(P91="Menos de 30 minutos",1,P91="Entre 31 minutos y 1 hora",0.8,P91="Entre 1 y 2 horas",0.6,P91="Entre 2 y 3 horas",0.4,P91="Más de 3 horas",0.2,P91="Me tomó más de un día",0)</f>
        <v>#N/A</v>
      </c>
      <c r="AM91" s="24" t="e" cm="1">
        <f t="array" ref="AM91">_xlfn.IFS(Q91="Poco",1,Q91="Normal (ni mucho ni poco)",0.5,Q91="Mucho",0)</f>
        <v>#N/A</v>
      </c>
      <c r="AN91" s="24" t="e" cm="1">
        <f t="array" ref="AN91">_xlfn.IFS(R91="Satisfecha (o)",1,R91="Normal",0.5,R91="Insatisfecha (o)",0)</f>
        <v>#N/A</v>
      </c>
      <c r="AO91" s="24" t="e" cm="1">
        <f t="array" ref="AO91">_xlfn.IFS(S91="Todas las personas reciben el mismo trato",1,S91="No estoy segura (o)",0.5,S91="Hay personas que reciben un trato diferente",0)</f>
        <v>#N/A</v>
      </c>
      <c r="AP91" s="8" t="e" cm="1">
        <f t="array" ref="AP91">_xlfn.IFS(T91="Es malo",0,T91="Es regular (ni bueno ni malo)",0.5,T91="Es bueno",1)</f>
        <v>#N/A</v>
      </c>
      <c r="AQ91" s="8" t="e" cm="1">
        <f t="array" ref="AQ91">_xlfn.IFS(U91="Sí",0,U91="No",1,U91="Prefieron no contestar",0.5)</f>
        <v>#N/A</v>
      </c>
    </row>
    <row r="92" spans="1:43" x14ac:dyDescent="0.2">
      <c r="A92" s="17">
        <v>118488337479</v>
      </c>
      <c r="B92" s="8" t="s">
        <v>11</v>
      </c>
      <c r="C92" s="8" t="s">
        <v>173</v>
      </c>
      <c r="D92" s="8" t="s">
        <v>86</v>
      </c>
      <c r="E92" s="8" t="s">
        <v>73</v>
      </c>
      <c r="F92" s="20" t="s">
        <v>174</v>
      </c>
      <c r="G92" s="22" t="s">
        <v>85</v>
      </c>
      <c r="H92" s="24" t="s">
        <v>89</v>
      </c>
      <c r="I92" s="25" t="s">
        <v>91</v>
      </c>
      <c r="J92" s="26" t="s">
        <v>93</v>
      </c>
      <c r="K92" s="24" t="s">
        <v>85</v>
      </c>
      <c r="L92" s="18" t="s">
        <v>94</v>
      </c>
      <c r="M92" s="24" t="s">
        <v>624</v>
      </c>
      <c r="N92" s="24" t="s">
        <v>103</v>
      </c>
      <c r="O92" s="24" t="s">
        <v>107</v>
      </c>
      <c r="P92" s="24" t="s">
        <v>110</v>
      </c>
      <c r="Q92" s="24" t="s">
        <v>116</v>
      </c>
      <c r="R92" s="24" t="s">
        <v>119</v>
      </c>
      <c r="S92" s="24" t="s">
        <v>192</v>
      </c>
      <c r="T92" s="8" t="s">
        <v>131</v>
      </c>
      <c r="U92" s="8" t="s">
        <v>86</v>
      </c>
      <c r="V92" s="5"/>
      <c r="W92" s="17">
        <v>118488337479</v>
      </c>
      <c r="X92" s="8" t="s">
        <v>11</v>
      </c>
      <c r="Y92" s="8" cm="1">
        <f t="array" ref="Y92">_xlfn.IFS(C92="Fue fácil",1,C92="Más o menos (ni fácil ni difícil)",0.5,C92="Fue difícil",0)</f>
        <v>0</v>
      </c>
      <c r="Z92" s="8" cm="1">
        <f t="array" ref="Z92">_xlfn.IFS(D92="Sí",1,D92="No",0)</f>
        <v>0</v>
      </c>
      <c r="AA92" s="8" cm="1">
        <f t="array" ref="AA92">_xlfn.IFS(E92="Sí las conozco",1,E92="No las conozco",0)</f>
        <v>1</v>
      </c>
      <c r="AB92" s="20" cm="1">
        <f t="array" ref="AB92">_xlfn.IFS(F92="Sí tenía pensado hacer el trámite",1,F92="No tenía pensado hacer el trámite",0)</f>
        <v>1</v>
      </c>
      <c r="AC92" s="22" cm="1">
        <f t="array" ref="AC92">_xlfn.IFS(G92="Sí",1,G92="No",0)</f>
        <v>1</v>
      </c>
      <c r="AD92" s="24" cm="1">
        <f t="array" ref="AD92">_xlfn.IFS(H92="Es fácil",1,H92="Más o menos (no es ni fácil ni difícil)",0.5,H92="Es difícil",0)</f>
        <v>0</v>
      </c>
      <c r="AE92" s="25" cm="1">
        <f t="array" ref="AE92">_xlfn.IFS(I92="Cuando realicé el trámite para obtener la licencia de conducir en este municipio sí recibí toda la orientación que necesité para poder concluir el trámite",1,I92="Cuando realicé el trámite para obtener la licencia de conducir en este municipio no recibí toda la orientación que necesité para poder concluir el trámite",0)</f>
        <v>0</v>
      </c>
      <c r="AF92" s="27" t="e" cm="1">
        <f t="array" ref="AF92">_xlfn.IFS(J92="Sí tienen la capacitación y los conocimientos suficientes para atender a la ciudadanía",1,J92="No tienen la capacitación y los conocimientos suficientes para atender a la ciudadanía",0)</f>
        <v>#N/A</v>
      </c>
      <c r="AG92" s="24" cm="1">
        <f t="array" ref="AG92">_xlfn.IFS(K92="Sí",1,K92="No",0)</f>
        <v>1</v>
      </c>
      <c r="AH92" s="20" cm="1">
        <f t="array" ref="AH92">_xlfn.IFS(L92="Muy probable",1,L92="Nada probable",0,L92="No sé",0.5)</f>
        <v>1</v>
      </c>
      <c r="AI92" s="24" t="e" cm="1">
        <f t="array" ref="AI92">_xlfn.IFS(M92="Es más fácil",1,M92="Es igual",0.5,M92="Es más difícil",0)</f>
        <v>#N/A</v>
      </c>
      <c r="AJ92" s="24" cm="1">
        <f t="array" ref="AJ92">_xlfn.IFS(N92="Pocos",1,N92="Los necesarios (ni muchos ni pocos)",0.5,N92="Muchos",0)</f>
        <v>0.5</v>
      </c>
      <c r="AK92" s="24" cm="1">
        <f t="array" ref="AK92">_xlfn.IFS(O92="Barato",1,O92="Justo (ni caro ni barato)",0.5,O92="Caro",0)</f>
        <v>0</v>
      </c>
      <c r="AL92" s="24" cm="1">
        <f t="array" ref="AL92">_xlfn.IFS(P92="Menos de 30 minutos",1,P92="Entre 31 minutos y 1 hora",0.8,P92="Entre 1 y 2 horas",0.6,P92="Entre 2 y 3 horas",0.4,P92="Más de 3 horas",0.2,P92="Me tomó más de un día",0)</f>
        <v>0.6</v>
      </c>
      <c r="AM92" s="24" cm="1">
        <f t="array" ref="AM92">_xlfn.IFS(Q92="Poco",1,Q92="Normal (ni mucho ni poco)",0.5,Q92="Mucho",0)</f>
        <v>0</v>
      </c>
      <c r="AN92" s="24" cm="1">
        <f t="array" ref="AN92">_xlfn.IFS(R92="Satisfecha (o)",1,R92="Normal",0.5,R92="Insatisfecha (o)",0)</f>
        <v>0</v>
      </c>
      <c r="AO92" s="24" cm="1">
        <f t="array" ref="AO92">_xlfn.IFS(S92="Todas las personas reciben el mismo trato",1,S92="No estoy segura (o)",0.5,S92="Hay personas que reciben un trato diferente",0)</f>
        <v>0</v>
      </c>
      <c r="AP92" s="8" cm="1">
        <f t="array" ref="AP92">_xlfn.IFS(T92="Es malo",0,T92="Es regular (ni bueno ni malo)",0.5,T92="Es bueno",1)</f>
        <v>0.5</v>
      </c>
      <c r="AQ92" s="8" cm="1">
        <f t="array" ref="AQ92">_xlfn.IFS(U92="Sí",0,U92="No",1,U92="Prefieron no contestar",0.5)</f>
        <v>1</v>
      </c>
    </row>
    <row r="93" spans="1:43" x14ac:dyDescent="0.2">
      <c r="A93" s="17">
        <v>118484883907</v>
      </c>
      <c r="B93" s="8" t="s">
        <v>11</v>
      </c>
      <c r="C93" s="8"/>
      <c r="D93" s="8"/>
      <c r="E93" s="8" t="s">
        <v>624</v>
      </c>
      <c r="F93" s="20"/>
      <c r="G93" s="22" t="s">
        <v>624</v>
      </c>
      <c r="H93" s="24" t="s">
        <v>624</v>
      </c>
      <c r="I93" s="25" t="s">
        <v>624</v>
      </c>
      <c r="J93" s="26" t="s">
        <v>624</v>
      </c>
      <c r="K93" s="24" t="s">
        <v>624</v>
      </c>
      <c r="L93" s="18" t="s">
        <v>624</v>
      </c>
      <c r="M93" s="24" t="s">
        <v>624</v>
      </c>
      <c r="N93" s="24" t="s">
        <v>624</v>
      </c>
      <c r="O93" s="24" t="s">
        <v>624</v>
      </c>
      <c r="P93" s="24" t="s">
        <v>624</v>
      </c>
      <c r="Q93" s="24" t="s">
        <v>624</v>
      </c>
      <c r="R93" s="24" t="s">
        <v>624</v>
      </c>
      <c r="S93" s="24"/>
      <c r="T93" s="8" t="s">
        <v>624</v>
      </c>
      <c r="U93" s="8"/>
      <c r="V93" s="5"/>
      <c r="W93" s="17">
        <v>118484883907</v>
      </c>
      <c r="X93" s="8" t="s">
        <v>11</v>
      </c>
      <c r="Y93" s="8" t="e" cm="1">
        <f t="array" ref="Y93">_xlfn.IFS(C93="Fue fácil",1,C93="Más o menos (ni fácil ni difícil)",0.5,C93="Fue difícil",0)</f>
        <v>#N/A</v>
      </c>
      <c r="Z93" s="8" t="e" cm="1">
        <f t="array" ref="Z93">_xlfn.IFS(D93="Sí",1,D93="No",0)</f>
        <v>#N/A</v>
      </c>
      <c r="AA93" s="8" t="e" cm="1">
        <f t="array" ref="AA93">_xlfn.IFS(E93="Sí las conozco",1,E93="No las conozco",0)</f>
        <v>#N/A</v>
      </c>
      <c r="AB93" s="20" t="e" cm="1">
        <f t="array" ref="AB93">_xlfn.IFS(F93="Sí tenía pensado hacer el trámite",1,F93="No tenía pensado hacer el trámite",0)</f>
        <v>#N/A</v>
      </c>
      <c r="AC93" s="22" t="e" cm="1">
        <f t="array" ref="AC93">_xlfn.IFS(G93="Sí",1,G93="No",0)</f>
        <v>#N/A</v>
      </c>
      <c r="AD93" s="24" t="e" cm="1">
        <f t="array" ref="AD93">_xlfn.IFS(H93="Es fácil",1,H93="Más o menos (no es ni fácil ni difícil)",0.5,H93="Es difícil",0)</f>
        <v>#N/A</v>
      </c>
      <c r="AE93" s="25" t="e" cm="1">
        <f t="array" ref="AE93">_xlfn.IFS(I93="Cuando realicé el trámite para obtener la licencia de conducir en este municipio sí recibí toda la orientación que necesité para poder concluir el trámite",1,I93="Cuando realicé el trámite para obtener la licencia de conducir en este municipio no recibí toda la orientación que necesité para poder concluir el trámite",0)</f>
        <v>#N/A</v>
      </c>
      <c r="AF93" s="27" t="e" cm="1">
        <f t="array" ref="AF93">_xlfn.IFS(J93="Sí tienen la capacitación y los conocimientos suficientes para atender a la ciudadanía",1,J93="No tienen la capacitación y los conocimientos suficientes para atender a la ciudadanía",0)</f>
        <v>#N/A</v>
      </c>
      <c r="AG93" s="24" t="e" cm="1">
        <f t="array" ref="AG93">_xlfn.IFS(K93="Sí",1,K93="No",0)</f>
        <v>#N/A</v>
      </c>
      <c r="AH93" s="20" t="e" cm="1">
        <f t="array" ref="AH93">_xlfn.IFS(L93="Muy probable",1,L93="Nada probable",0,L93="No sé",0.5)</f>
        <v>#N/A</v>
      </c>
      <c r="AI93" s="24" t="e" cm="1">
        <f t="array" ref="AI93">_xlfn.IFS(M93="Es más fácil",1,M93="Es igual",0.5,M93="Es más difícil",0)</f>
        <v>#N/A</v>
      </c>
      <c r="AJ93" s="24" t="e" cm="1">
        <f t="array" ref="AJ93">_xlfn.IFS(N93="Pocos",1,N93="Los necesarios (ni muchos ni pocos)",0.5,N93="Muchos",0)</f>
        <v>#N/A</v>
      </c>
      <c r="AK93" s="24" t="e" cm="1">
        <f t="array" ref="AK93">_xlfn.IFS(O93="Barato",1,O93="Justo (ni caro ni barato)",0.5,O93="Caro",0)</f>
        <v>#N/A</v>
      </c>
      <c r="AL93" s="24" t="e" cm="1">
        <f t="array" ref="AL93">_xlfn.IFS(P93="Menos de 30 minutos",1,P93="Entre 31 minutos y 1 hora",0.8,P93="Entre 1 y 2 horas",0.6,P93="Entre 2 y 3 horas",0.4,P93="Más de 3 horas",0.2,P93="Me tomó más de un día",0)</f>
        <v>#N/A</v>
      </c>
      <c r="AM93" s="24" t="e" cm="1">
        <f t="array" ref="AM93">_xlfn.IFS(Q93="Poco",1,Q93="Normal (ni mucho ni poco)",0.5,Q93="Mucho",0)</f>
        <v>#N/A</v>
      </c>
      <c r="AN93" s="24" t="e" cm="1">
        <f t="array" ref="AN93">_xlfn.IFS(R93="Satisfecha (o)",1,R93="Normal",0.5,R93="Insatisfecha (o)",0)</f>
        <v>#N/A</v>
      </c>
      <c r="AO93" s="24" t="e" cm="1">
        <f t="array" ref="AO93">_xlfn.IFS(S93="Todas las personas reciben el mismo trato",1,S93="No estoy segura (o)",0.5,S93="Hay personas que reciben un trato diferente",0)</f>
        <v>#N/A</v>
      </c>
      <c r="AP93" s="8" t="e" cm="1">
        <f t="array" ref="AP93">_xlfn.IFS(T93="Es malo",0,T93="Es regular (ni bueno ni malo)",0.5,T93="Es bueno",1)</f>
        <v>#N/A</v>
      </c>
      <c r="AQ93" s="8" t="e" cm="1">
        <f t="array" ref="AQ93">_xlfn.IFS(U93="Sí",0,U93="No",1,U93="Prefieron no contestar",0.5)</f>
        <v>#N/A</v>
      </c>
    </row>
    <row r="94" spans="1:43" x14ac:dyDescent="0.2">
      <c r="A94" s="17">
        <v>118483266729</v>
      </c>
      <c r="B94" s="8" t="s">
        <v>11</v>
      </c>
      <c r="C94" s="8" t="s">
        <v>189</v>
      </c>
      <c r="D94" s="8" t="s">
        <v>86</v>
      </c>
      <c r="E94" s="8" t="s">
        <v>73</v>
      </c>
      <c r="F94" s="20" t="s">
        <v>174</v>
      </c>
      <c r="G94" s="22" t="s">
        <v>86</v>
      </c>
      <c r="H94" s="24" t="s">
        <v>87</v>
      </c>
      <c r="I94" s="25" t="s">
        <v>90</v>
      </c>
      <c r="J94" s="26" t="s">
        <v>92</v>
      </c>
      <c r="K94" s="24" t="s">
        <v>85</v>
      </c>
      <c r="L94" s="18" t="s">
        <v>95</v>
      </c>
      <c r="M94" s="24" t="s">
        <v>100</v>
      </c>
      <c r="N94" s="24" t="s">
        <v>102</v>
      </c>
      <c r="O94" s="24" t="s">
        <v>107</v>
      </c>
      <c r="P94" s="24" t="s">
        <v>108</v>
      </c>
      <c r="Q94" s="24" t="s">
        <v>114</v>
      </c>
      <c r="R94" s="24" t="s">
        <v>117</v>
      </c>
      <c r="S94" s="24" t="s">
        <v>178</v>
      </c>
      <c r="T94" s="8" t="s">
        <v>132</v>
      </c>
      <c r="U94" s="8" t="s">
        <v>86</v>
      </c>
      <c r="V94" s="5"/>
      <c r="W94" s="17">
        <v>118483266729</v>
      </c>
      <c r="X94" s="8" t="s">
        <v>11</v>
      </c>
      <c r="Y94" s="8" cm="1">
        <f t="array" ref="Y94">_xlfn.IFS(C94="Fue fácil",1,C94="Más o menos (ni fácil ni difícil)",0.5,C94="Fue difícil",0)</f>
        <v>1</v>
      </c>
      <c r="Z94" s="8" cm="1">
        <f t="array" ref="Z94">_xlfn.IFS(D94="Sí",1,D94="No",0)</f>
        <v>0</v>
      </c>
      <c r="AA94" s="8" cm="1">
        <f t="array" ref="AA94">_xlfn.IFS(E94="Sí las conozco",1,E94="No las conozco",0)</f>
        <v>1</v>
      </c>
      <c r="AB94" s="20" cm="1">
        <f t="array" ref="AB94">_xlfn.IFS(F94="Sí tenía pensado hacer el trámite",1,F94="No tenía pensado hacer el trámite",0)</f>
        <v>1</v>
      </c>
      <c r="AC94" s="22" cm="1">
        <f t="array" ref="AC94">_xlfn.IFS(G94="Sí",1,G94="No",0)</f>
        <v>0</v>
      </c>
      <c r="AD94" s="24" cm="1">
        <f t="array" ref="AD94">_xlfn.IFS(H94="Es fácil",1,H94="Más o menos (no es ni fácil ni difícil)",0.5,H94="Es difícil",0)</f>
        <v>1</v>
      </c>
      <c r="AE94" s="25" cm="1">
        <f t="array" ref="AE94">_xlfn.IFS(I94="Cuando realicé el trámite para obtener la licencia de conducir en este municipio sí recibí toda la orientación que necesité para poder concluir el trámite",1,I94="Cuando realicé el trámite para obtener la licencia de conducir en este municipio no recibí toda la orientación que necesité para poder concluir el trámite",0)</f>
        <v>1</v>
      </c>
      <c r="AF94" s="27" cm="1">
        <f t="array" ref="AF94">_xlfn.IFS(J94="Sí tienen la capacitación y los conocimientos suficientes para atender a la ciudadanía",1,J94="No tienen la capacitación y los conocimientos suficientes para atender a la ciudadanía",0)</f>
        <v>1</v>
      </c>
      <c r="AG94" s="24" cm="1">
        <f t="array" ref="AG94">_xlfn.IFS(K94="Sí",1,K94="No",0)</f>
        <v>1</v>
      </c>
      <c r="AH94" s="20" cm="1">
        <f t="array" ref="AH94">_xlfn.IFS(L94="Muy probable",1,L94="Nada probable",0,L94="No sé",0.5)</f>
        <v>0.5</v>
      </c>
      <c r="AI94" s="24" cm="1">
        <f t="array" ref="AI94">_xlfn.IFS(M94="Es más fácil",1,M94="Es igual",0.5,M94="Es más difícil",0)</f>
        <v>0.5</v>
      </c>
      <c r="AJ94" s="24" cm="1">
        <f t="array" ref="AJ94">_xlfn.IFS(N94="Pocos",1,N94="Los necesarios (ni muchos ni pocos)",0.5,N94="Muchos",0)</f>
        <v>1</v>
      </c>
      <c r="AK94" s="24" cm="1">
        <f t="array" ref="AK94">_xlfn.IFS(O94="Barato",1,O94="Justo (ni caro ni barato)",0.5,O94="Caro",0)</f>
        <v>0</v>
      </c>
      <c r="AL94" s="24" cm="1">
        <f t="array" ref="AL94">_xlfn.IFS(P94="Menos de 30 minutos",1,P94="Entre 31 minutos y 1 hora",0.8,P94="Entre 1 y 2 horas",0.6,P94="Entre 2 y 3 horas",0.4,P94="Más de 3 horas",0.2,P94="Me tomó más de un día",0)</f>
        <v>1</v>
      </c>
      <c r="AM94" s="24" cm="1">
        <f t="array" ref="AM94">_xlfn.IFS(Q94="Poco",1,Q94="Normal (ni mucho ni poco)",0.5,Q94="Mucho",0)</f>
        <v>1</v>
      </c>
      <c r="AN94" s="24" cm="1">
        <f t="array" ref="AN94">_xlfn.IFS(R94="Satisfecha (o)",1,R94="Normal",0.5,R94="Insatisfecha (o)",0)</f>
        <v>1</v>
      </c>
      <c r="AO94" s="24" cm="1">
        <f t="array" ref="AO94">_xlfn.IFS(S94="Todas las personas reciben el mismo trato",1,S94="No estoy segura (o)",0.5,S94="Hay personas que reciben un trato diferente",0)</f>
        <v>0.5</v>
      </c>
      <c r="AP94" s="8" cm="1">
        <f t="array" ref="AP94">_xlfn.IFS(T94="Es malo",0,T94="Es regular (ni bueno ni malo)",0.5,T94="Es bueno",1)</f>
        <v>1</v>
      </c>
      <c r="AQ94" s="8" cm="1">
        <f t="array" ref="AQ94">_xlfn.IFS(U94="Sí",0,U94="No",1,U94="Prefieron no contestar",0.5)</f>
        <v>1</v>
      </c>
    </row>
    <row r="95" spans="1:43" x14ac:dyDescent="0.2">
      <c r="A95" s="17">
        <v>118482669639</v>
      </c>
      <c r="B95" s="8" t="s">
        <v>11</v>
      </c>
      <c r="C95" s="8" t="s">
        <v>189</v>
      </c>
      <c r="D95" s="8" t="s">
        <v>85</v>
      </c>
      <c r="E95" s="8" t="s">
        <v>73</v>
      </c>
      <c r="F95" s="20" t="s">
        <v>174</v>
      </c>
      <c r="G95" s="22" t="s">
        <v>85</v>
      </c>
      <c r="H95" s="24" t="s">
        <v>87</v>
      </c>
      <c r="I95" s="25" t="s">
        <v>90</v>
      </c>
      <c r="J95" s="26" t="s">
        <v>92</v>
      </c>
      <c r="K95" s="24" t="s">
        <v>85</v>
      </c>
      <c r="L95" s="18" t="s">
        <v>94</v>
      </c>
      <c r="M95" s="24" t="s">
        <v>99</v>
      </c>
      <c r="N95" s="24" t="s">
        <v>103</v>
      </c>
      <c r="O95" s="24" t="s">
        <v>106</v>
      </c>
      <c r="P95" s="24" t="s">
        <v>108</v>
      </c>
      <c r="Q95" s="24" t="s">
        <v>115</v>
      </c>
      <c r="R95" s="24" t="s">
        <v>117</v>
      </c>
      <c r="S95" s="24" t="s">
        <v>187</v>
      </c>
      <c r="T95" s="8" t="s">
        <v>132</v>
      </c>
      <c r="U95" s="8" t="s">
        <v>86</v>
      </c>
      <c r="V95" s="5"/>
      <c r="W95" s="17">
        <v>118482669639</v>
      </c>
      <c r="X95" s="8" t="s">
        <v>11</v>
      </c>
      <c r="Y95" s="8" cm="1">
        <f t="array" ref="Y95">_xlfn.IFS(C95="Fue fácil",1,C95="Más o menos (ni fácil ni difícil)",0.5,C95="Fue difícil",0)</f>
        <v>1</v>
      </c>
      <c r="Z95" s="8" cm="1">
        <f t="array" ref="Z95">_xlfn.IFS(D95="Sí",1,D95="No",0)</f>
        <v>1</v>
      </c>
      <c r="AA95" s="8" cm="1">
        <f t="array" ref="AA95">_xlfn.IFS(E95="Sí las conozco",1,E95="No las conozco",0)</f>
        <v>1</v>
      </c>
      <c r="AB95" s="20" cm="1">
        <f t="array" ref="AB95">_xlfn.IFS(F95="Sí tenía pensado hacer el trámite",1,F95="No tenía pensado hacer el trámite",0)</f>
        <v>1</v>
      </c>
      <c r="AC95" s="22" cm="1">
        <f t="array" ref="AC95">_xlfn.IFS(G95="Sí",1,G95="No",0)</f>
        <v>1</v>
      </c>
      <c r="AD95" s="24" cm="1">
        <f t="array" ref="AD95">_xlfn.IFS(H95="Es fácil",1,H95="Más o menos (no es ni fácil ni difícil)",0.5,H95="Es difícil",0)</f>
        <v>1</v>
      </c>
      <c r="AE95" s="25" cm="1">
        <f t="array" ref="AE95">_xlfn.IFS(I95="Cuando realicé el trámite para obtener la licencia de conducir en este municipio sí recibí toda la orientación que necesité para poder concluir el trámite",1,I95="Cuando realicé el trámite para obtener la licencia de conducir en este municipio no recibí toda la orientación que necesité para poder concluir el trámite",0)</f>
        <v>1</v>
      </c>
      <c r="AF95" s="27" cm="1">
        <f t="array" ref="AF95">_xlfn.IFS(J95="Sí tienen la capacitación y los conocimientos suficientes para atender a la ciudadanía",1,J95="No tienen la capacitación y los conocimientos suficientes para atender a la ciudadanía",0)</f>
        <v>1</v>
      </c>
      <c r="AG95" s="24" cm="1">
        <f t="array" ref="AG95">_xlfn.IFS(K95="Sí",1,K95="No",0)</f>
        <v>1</v>
      </c>
      <c r="AH95" s="20" cm="1">
        <f t="array" ref="AH95">_xlfn.IFS(L95="Muy probable",1,L95="Nada probable",0,L95="No sé",0.5)</f>
        <v>1</v>
      </c>
      <c r="AI95" s="24" cm="1">
        <f t="array" ref="AI95">_xlfn.IFS(M95="Es más fácil",1,M95="Es igual",0.5,M95="Es más difícil",0)</f>
        <v>1</v>
      </c>
      <c r="AJ95" s="24" cm="1">
        <f t="array" ref="AJ95">_xlfn.IFS(N95="Pocos",1,N95="Los necesarios (ni muchos ni pocos)",0.5,N95="Muchos",0)</f>
        <v>0.5</v>
      </c>
      <c r="AK95" s="24" cm="1">
        <f t="array" ref="AK95">_xlfn.IFS(O95="Barato",1,O95="Justo (ni caro ni barato)",0.5,O95="Caro",0)</f>
        <v>0.5</v>
      </c>
      <c r="AL95" s="24" cm="1">
        <f t="array" ref="AL95">_xlfn.IFS(P95="Menos de 30 minutos",1,P95="Entre 31 minutos y 1 hora",0.8,P95="Entre 1 y 2 horas",0.6,P95="Entre 2 y 3 horas",0.4,P95="Más de 3 horas",0.2,P95="Me tomó más de un día",0)</f>
        <v>1</v>
      </c>
      <c r="AM95" s="24" cm="1">
        <f t="array" ref="AM95">_xlfn.IFS(Q95="Poco",1,Q95="Normal (ni mucho ni poco)",0.5,Q95="Mucho",0)</f>
        <v>0.5</v>
      </c>
      <c r="AN95" s="24" cm="1">
        <f t="array" ref="AN95">_xlfn.IFS(R95="Satisfecha (o)",1,R95="Normal",0.5,R95="Insatisfecha (o)",0)</f>
        <v>1</v>
      </c>
      <c r="AO95" s="24" cm="1">
        <f t="array" ref="AO95">_xlfn.IFS(S95="Todas las personas reciben el mismo trato",1,S95="No estoy segura (o)",0.5,S95="Hay personas que reciben un trato diferente",0)</f>
        <v>1</v>
      </c>
      <c r="AP95" s="8" cm="1">
        <f t="array" ref="AP95">_xlfn.IFS(T95="Es malo",0,T95="Es regular (ni bueno ni malo)",0.5,T95="Es bueno",1)</f>
        <v>1</v>
      </c>
      <c r="AQ95" s="8" cm="1">
        <f t="array" ref="AQ95">_xlfn.IFS(U95="Sí",0,U95="No",1,U95="Prefieron no contestar",0.5)</f>
        <v>1</v>
      </c>
    </row>
    <row r="96" spans="1:43" x14ac:dyDescent="0.2">
      <c r="A96" s="17">
        <v>118482385152</v>
      </c>
      <c r="B96" s="8" t="s">
        <v>11</v>
      </c>
      <c r="C96" s="8" t="s">
        <v>189</v>
      </c>
      <c r="D96" s="8" t="s">
        <v>85</v>
      </c>
      <c r="E96" s="8" t="s">
        <v>73</v>
      </c>
      <c r="F96" s="20" t="s">
        <v>174</v>
      </c>
      <c r="G96" s="22" t="s">
        <v>85</v>
      </c>
      <c r="H96" s="24" t="s">
        <v>87</v>
      </c>
      <c r="I96" s="25" t="s">
        <v>90</v>
      </c>
      <c r="J96" s="26" t="s">
        <v>92</v>
      </c>
      <c r="K96" s="24" t="s">
        <v>85</v>
      </c>
      <c r="L96" s="18" t="s">
        <v>94</v>
      </c>
      <c r="M96" s="24" t="s">
        <v>99</v>
      </c>
      <c r="N96" s="24" t="s">
        <v>103</v>
      </c>
      <c r="O96" s="24" t="s">
        <v>106</v>
      </c>
      <c r="P96" s="24" t="s">
        <v>108</v>
      </c>
      <c r="Q96" s="24" t="s">
        <v>115</v>
      </c>
      <c r="R96" s="24" t="s">
        <v>117</v>
      </c>
      <c r="S96" s="24" t="s">
        <v>187</v>
      </c>
      <c r="T96" s="8" t="s">
        <v>131</v>
      </c>
      <c r="U96" s="8" t="s">
        <v>86</v>
      </c>
      <c r="V96" s="5"/>
      <c r="W96" s="17">
        <v>118482385152</v>
      </c>
      <c r="X96" s="8" t="s">
        <v>11</v>
      </c>
      <c r="Y96" s="8" cm="1">
        <f t="array" ref="Y96">_xlfn.IFS(C96="Fue fácil",1,C96="Más o menos (ni fácil ni difícil)",0.5,C96="Fue difícil",0)</f>
        <v>1</v>
      </c>
      <c r="Z96" s="8" cm="1">
        <f t="array" ref="Z96">_xlfn.IFS(D96="Sí",1,D96="No",0)</f>
        <v>1</v>
      </c>
      <c r="AA96" s="8" cm="1">
        <f t="array" ref="AA96">_xlfn.IFS(E96="Sí las conozco",1,E96="No las conozco",0)</f>
        <v>1</v>
      </c>
      <c r="AB96" s="20" cm="1">
        <f t="array" ref="AB96">_xlfn.IFS(F96="Sí tenía pensado hacer el trámite",1,F96="No tenía pensado hacer el trámite",0)</f>
        <v>1</v>
      </c>
      <c r="AC96" s="22" cm="1">
        <f t="array" ref="AC96">_xlfn.IFS(G96="Sí",1,G96="No",0)</f>
        <v>1</v>
      </c>
      <c r="AD96" s="24" cm="1">
        <f t="array" ref="AD96">_xlfn.IFS(H96="Es fácil",1,H96="Más o menos (no es ni fácil ni difícil)",0.5,H96="Es difícil",0)</f>
        <v>1</v>
      </c>
      <c r="AE96" s="25" cm="1">
        <f t="array" ref="AE96">_xlfn.IFS(I96="Cuando realicé el trámite para obtener la licencia de conducir en este municipio sí recibí toda la orientación que necesité para poder concluir el trámite",1,I96="Cuando realicé el trámite para obtener la licencia de conducir en este municipio no recibí toda la orientación que necesité para poder concluir el trámite",0)</f>
        <v>1</v>
      </c>
      <c r="AF96" s="27" cm="1">
        <f t="array" ref="AF96">_xlfn.IFS(J96="Sí tienen la capacitación y los conocimientos suficientes para atender a la ciudadanía",1,J96="No tienen la capacitación y los conocimientos suficientes para atender a la ciudadanía",0)</f>
        <v>1</v>
      </c>
      <c r="AG96" s="24" cm="1">
        <f t="array" ref="AG96">_xlfn.IFS(K96="Sí",1,K96="No",0)</f>
        <v>1</v>
      </c>
      <c r="AH96" s="20" cm="1">
        <f t="array" ref="AH96">_xlfn.IFS(L96="Muy probable",1,L96="Nada probable",0,L96="No sé",0.5)</f>
        <v>1</v>
      </c>
      <c r="AI96" s="24" cm="1">
        <f t="array" ref="AI96">_xlfn.IFS(M96="Es más fácil",1,M96="Es igual",0.5,M96="Es más difícil",0)</f>
        <v>1</v>
      </c>
      <c r="AJ96" s="24" cm="1">
        <f t="array" ref="AJ96">_xlfn.IFS(N96="Pocos",1,N96="Los necesarios (ni muchos ni pocos)",0.5,N96="Muchos",0)</f>
        <v>0.5</v>
      </c>
      <c r="AK96" s="24" cm="1">
        <f t="array" ref="AK96">_xlfn.IFS(O96="Barato",1,O96="Justo (ni caro ni barato)",0.5,O96="Caro",0)</f>
        <v>0.5</v>
      </c>
      <c r="AL96" s="24" cm="1">
        <f t="array" ref="AL96">_xlfn.IFS(P96="Menos de 30 minutos",1,P96="Entre 31 minutos y 1 hora",0.8,P96="Entre 1 y 2 horas",0.6,P96="Entre 2 y 3 horas",0.4,P96="Más de 3 horas",0.2,P96="Me tomó más de un día",0)</f>
        <v>1</v>
      </c>
      <c r="AM96" s="24" cm="1">
        <f t="array" ref="AM96">_xlfn.IFS(Q96="Poco",1,Q96="Normal (ni mucho ni poco)",0.5,Q96="Mucho",0)</f>
        <v>0.5</v>
      </c>
      <c r="AN96" s="24" cm="1">
        <f t="array" ref="AN96">_xlfn.IFS(R96="Satisfecha (o)",1,R96="Normal",0.5,R96="Insatisfecha (o)",0)</f>
        <v>1</v>
      </c>
      <c r="AO96" s="24" cm="1">
        <f t="array" ref="AO96">_xlfn.IFS(S96="Todas las personas reciben el mismo trato",1,S96="No estoy segura (o)",0.5,S96="Hay personas que reciben un trato diferente",0)</f>
        <v>1</v>
      </c>
      <c r="AP96" s="8" cm="1">
        <f t="array" ref="AP96">_xlfn.IFS(T96="Es malo",0,T96="Es regular (ni bueno ni malo)",0.5,T96="Es bueno",1)</f>
        <v>0.5</v>
      </c>
      <c r="AQ96" s="8" cm="1">
        <f t="array" ref="AQ96">_xlfn.IFS(U96="Sí",0,U96="No",1,U96="Prefieron no contestar",0.5)</f>
        <v>1</v>
      </c>
    </row>
    <row r="97" spans="1:43" x14ac:dyDescent="0.2">
      <c r="A97" s="17">
        <v>118482323339</v>
      </c>
      <c r="B97" s="8" t="s">
        <v>11</v>
      </c>
      <c r="C97" s="8" t="s">
        <v>189</v>
      </c>
      <c r="D97" s="8" t="s">
        <v>85</v>
      </c>
      <c r="E97" s="8" t="s">
        <v>73</v>
      </c>
      <c r="F97" s="20" t="s">
        <v>174</v>
      </c>
      <c r="G97" s="22" t="s">
        <v>85</v>
      </c>
      <c r="H97" s="24" t="s">
        <v>87</v>
      </c>
      <c r="I97" s="25" t="s">
        <v>90</v>
      </c>
      <c r="J97" s="26" t="s">
        <v>92</v>
      </c>
      <c r="K97" s="24" t="s">
        <v>86</v>
      </c>
      <c r="L97" s="18" t="s">
        <v>94</v>
      </c>
      <c r="M97" s="24" t="s">
        <v>624</v>
      </c>
      <c r="N97" s="24" t="s">
        <v>103</v>
      </c>
      <c r="O97" s="24" t="s">
        <v>106</v>
      </c>
      <c r="P97" s="24" t="s">
        <v>111</v>
      </c>
      <c r="Q97" s="24" t="s">
        <v>115</v>
      </c>
      <c r="R97" s="24" t="s">
        <v>117</v>
      </c>
      <c r="S97" s="24" t="s">
        <v>187</v>
      </c>
      <c r="T97" s="8" t="s">
        <v>132</v>
      </c>
      <c r="U97" s="8" t="s">
        <v>86</v>
      </c>
      <c r="V97" s="5"/>
      <c r="W97" s="17">
        <v>118482323339</v>
      </c>
      <c r="X97" s="8" t="s">
        <v>11</v>
      </c>
      <c r="Y97" s="8" cm="1">
        <f t="array" ref="Y97">_xlfn.IFS(C97="Fue fácil",1,C97="Más o menos (ni fácil ni difícil)",0.5,C97="Fue difícil",0)</f>
        <v>1</v>
      </c>
      <c r="Z97" s="8" cm="1">
        <f t="array" ref="Z97">_xlfn.IFS(D97="Sí",1,D97="No",0)</f>
        <v>1</v>
      </c>
      <c r="AA97" s="8" cm="1">
        <f t="array" ref="AA97">_xlfn.IFS(E97="Sí las conozco",1,E97="No las conozco",0)</f>
        <v>1</v>
      </c>
      <c r="AB97" s="20" cm="1">
        <f t="array" ref="AB97">_xlfn.IFS(F97="Sí tenía pensado hacer el trámite",1,F97="No tenía pensado hacer el trámite",0)</f>
        <v>1</v>
      </c>
      <c r="AC97" s="22" cm="1">
        <f t="array" ref="AC97">_xlfn.IFS(G97="Sí",1,G97="No",0)</f>
        <v>1</v>
      </c>
      <c r="AD97" s="24" cm="1">
        <f t="array" ref="AD97">_xlfn.IFS(H97="Es fácil",1,H97="Más o menos (no es ni fácil ni difícil)",0.5,H97="Es difícil",0)</f>
        <v>1</v>
      </c>
      <c r="AE97" s="25" cm="1">
        <f t="array" ref="AE97">_xlfn.IFS(I97="Cuando realicé el trámite para obtener la licencia de conducir en este municipio sí recibí toda la orientación que necesité para poder concluir el trámite",1,I97="Cuando realicé el trámite para obtener la licencia de conducir en este municipio no recibí toda la orientación que necesité para poder concluir el trámite",0)</f>
        <v>1</v>
      </c>
      <c r="AF97" s="27" cm="1">
        <f t="array" ref="AF97">_xlfn.IFS(J97="Sí tienen la capacitación y los conocimientos suficientes para atender a la ciudadanía",1,J97="No tienen la capacitación y los conocimientos suficientes para atender a la ciudadanía",0)</f>
        <v>1</v>
      </c>
      <c r="AG97" s="24" cm="1">
        <f t="array" ref="AG97">_xlfn.IFS(K97="Sí",1,K97="No",0)</f>
        <v>0</v>
      </c>
      <c r="AH97" s="20" cm="1">
        <f t="array" ref="AH97">_xlfn.IFS(L97="Muy probable",1,L97="Nada probable",0,L97="No sé",0.5)</f>
        <v>1</v>
      </c>
      <c r="AI97" s="24"/>
      <c r="AJ97" s="24" cm="1">
        <f t="array" ref="AJ97">_xlfn.IFS(N97="Pocos",1,N97="Los necesarios (ni muchos ni pocos)",0.5,N97="Muchos",0)</f>
        <v>0.5</v>
      </c>
      <c r="AK97" s="24" cm="1">
        <f t="array" ref="AK97">_xlfn.IFS(O97="Barato",1,O97="Justo (ni caro ni barato)",0.5,O97="Caro",0)</f>
        <v>0.5</v>
      </c>
      <c r="AL97" s="24" cm="1">
        <f t="array" ref="AL97">_xlfn.IFS(P97="Menos de 30 minutos",1,P97="Entre 31 minutos y 1 hora",0.8,P97="Entre 1 y 2 horas",0.6,P97="Entre 2 y 3 horas",0.4,P97="Más de 3 horas",0.2,P97="Me tomó más de un día",0)</f>
        <v>0.4</v>
      </c>
      <c r="AM97" s="24" cm="1">
        <f t="array" ref="AM97">_xlfn.IFS(Q97="Poco",1,Q97="Normal (ni mucho ni poco)",0.5,Q97="Mucho",0)</f>
        <v>0.5</v>
      </c>
      <c r="AN97" s="24" cm="1">
        <f t="array" ref="AN97">_xlfn.IFS(R97="Satisfecha (o)",1,R97="Normal",0.5,R97="Insatisfecha (o)",0)</f>
        <v>1</v>
      </c>
      <c r="AO97" s="24" cm="1">
        <f t="array" ref="AO97">_xlfn.IFS(S97="Todas las personas reciben el mismo trato",1,S97="No estoy segura (o)",0.5,S97="Hay personas que reciben un trato diferente",0)</f>
        <v>1</v>
      </c>
      <c r="AP97" s="8" cm="1">
        <f t="array" ref="AP97">_xlfn.IFS(T97="Es malo",0,T97="Es regular (ni bueno ni malo)",0.5,T97="Es bueno",1)</f>
        <v>1</v>
      </c>
      <c r="AQ97" s="8" cm="1">
        <f t="array" ref="AQ97">_xlfn.IFS(U97="Sí",0,U97="No",1,U97="Prefieron no contestar",0.5)</f>
        <v>1</v>
      </c>
    </row>
    <row r="98" spans="1:43" x14ac:dyDescent="0.2">
      <c r="A98" s="17">
        <v>118482331455</v>
      </c>
      <c r="B98" s="8" t="s">
        <v>11</v>
      </c>
      <c r="C98" s="8"/>
      <c r="D98" s="8"/>
      <c r="E98" s="8" t="s">
        <v>624</v>
      </c>
      <c r="F98" s="20"/>
      <c r="G98" s="22" t="s">
        <v>624</v>
      </c>
      <c r="H98" s="24" t="s">
        <v>624</v>
      </c>
      <c r="I98" s="25" t="s">
        <v>624</v>
      </c>
      <c r="J98" s="26" t="s">
        <v>624</v>
      </c>
      <c r="K98" s="24" t="s">
        <v>624</v>
      </c>
      <c r="L98" s="18" t="s">
        <v>624</v>
      </c>
      <c r="M98" s="24" t="s">
        <v>624</v>
      </c>
      <c r="N98" s="24" t="s">
        <v>624</v>
      </c>
      <c r="O98" s="24" t="s">
        <v>624</v>
      </c>
      <c r="P98" s="24" t="s">
        <v>624</v>
      </c>
      <c r="Q98" s="24" t="s">
        <v>624</v>
      </c>
      <c r="R98" s="24" t="s">
        <v>624</v>
      </c>
      <c r="S98" s="24"/>
      <c r="T98" s="8" t="s">
        <v>624</v>
      </c>
      <c r="U98" s="8"/>
      <c r="V98" s="5"/>
      <c r="W98" s="17">
        <v>118482331455</v>
      </c>
      <c r="X98" s="8" t="s">
        <v>11</v>
      </c>
      <c r="Y98" s="8" t="e" cm="1">
        <f t="array" ref="Y98">_xlfn.IFS(C98="Fue fácil",1,C98="Más o menos (ni fácil ni difícil)",0.5,C98="Fue difícil",0)</f>
        <v>#N/A</v>
      </c>
      <c r="Z98" s="8" t="e" cm="1">
        <f t="array" ref="Z98">_xlfn.IFS(D98="Sí",1,D98="No",0)</f>
        <v>#N/A</v>
      </c>
      <c r="AA98" s="8" t="e" cm="1">
        <f t="array" ref="AA98">_xlfn.IFS(E98="Sí las conozco",1,E98="No las conozco",0)</f>
        <v>#N/A</v>
      </c>
      <c r="AB98" s="20" t="e" cm="1">
        <f t="array" ref="AB98">_xlfn.IFS(F98="Sí tenía pensado hacer el trámite",1,F98="No tenía pensado hacer el trámite",0)</f>
        <v>#N/A</v>
      </c>
      <c r="AC98" s="22" t="e" cm="1">
        <f t="array" ref="AC98">_xlfn.IFS(G98="Sí",1,G98="No",0)</f>
        <v>#N/A</v>
      </c>
      <c r="AD98" s="24" t="e" cm="1">
        <f t="array" ref="AD98">_xlfn.IFS(H98="Es fácil",1,H98="Más o menos (no es ni fácil ni difícil)",0.5,H98="Es difícil",0)</f>
        <v>#N/A</v>
      </c>
      <c r="AE98" s="25" t="e" cm="1">
        <f t="array" ref="AE98">_xlfn.IFS(I98="Cuando realicé el trámite para obtener la licencia de conducir en este municipio sí recibí toda la orientación que necesité para poder concluir el trámite",1,I98="Cuando realicé el trámite para obtener la licencia de conducir en este municipio no recibí toda la orientación que necesité para poder concluir el trámite",0)</f>
        <v>#N/A</v>
      </c>
      <c r="AF98" s="27" t="e" cm="1">
        <f t="array" ref="AF98">_xlfn.IFS(J98="Sí tienen la capacitación y los conocimientos suficientes para atender a la ciudadanía",1,J98="No tienen la capacitación y los conocimientos suficientes para atender a la ciudadanía",0)</f>
        <v>#N/A</v>
      </c>
      <c r="AG98" s="24" t="e" cm="1">
        <f t="array" ref="AG98">_xlfn.IFS(K98="Sí",1,K98="No",0)</f>
        <v>#N/A</v>
      </c>
      <c r="AH98" s="20" t="e" cm="1">
        <f t="array" ref="AH98">_xlfn.IFS(L98="Muy probable",1,L98="Nada probable",0,L98="No sé",0.5)</f>
        <v>#N/A</v>
      </c>
      <c r="AI98" s="24" t="e" cm="1">
        <f t="array" ref="AI98">_xlfn.IFS(M98="Es más fácil",1,M98="Es igual",0.5,M98="Es más difícil",0)</f>
        <v>#N/A</v>
      </c>
      <c r="AJ98" s="24" t="e" cm="1">
        <f t="array" ref="AJ98">_xlfn.IFS(N98="Pocos",1,N98="Los necesarios (ni muchos ni pocos)",0.5,N98="Muchos",0)</f>
        <v>#N/A</v>
      </c>
      <c r="AK98" s="24" t="e" cm="1">
        <f t="array" ref="AK98">_xlfn.IFS(O98="Barato",1,O98="Justo (ni caro ni barato)",0.5,O98="Caro",0)</f>
        <v>#N/A</v>
      </c>
      <c r="AL98" s="24" t="e" cm="1">
        <f t="array" ref="AL98">_xlfn.IFS(P98="Menos de 30 minutos",1,P98="Entre 31 minutos y 1 hora",0.8,P98="Entre 1 y 2 horas",0.6,P98="Entre 2 y 3 horas",0.4,P98="Más de 3 horas",0.2,P98="Me tomó más de un día",0)</f>
        <v>#N/A</v>
      </c>
      <c r="AM98" s="24" t="e" cm="1">
        <f t="array" ref="AM98">_xlfn.IFS(Q98="Poco",1,Q98="Normal (ni mucho ni poco)",0.5,Q98="Mucho",0)</f>
        <v>#N/A</v>
      </c>
      <c r="AN98" s="24" t="e" cm="1">
        <f t="array" ref="AN98">_xlfn.IFS(R98="Satisfecha (o)",1,R98="Normal",0.5,R98="Insatisfecha (o)",0)</f>
        <v>#N/A</v>
      </c>
      <c r="AO98" s="24" t="e" cm="1">
        <f t="array" ref="AO98">_xlfn.IFS(S98="Todas las personas reciben el mismo trato",1,S98="No estoy segura (o)",0.5,S98="Hay personas que reciben un trato diferente",0)</f>
        <v>#N/A</v>
      </c>
      <c r="AP98" s="8" t="e" cm="1">
        <f t="array" ref="AP98">_xlfn.IFS(T98="Es malo",0,T98="Es regular (ni bueno ni malo)",0.5,T98="Es bueno",1)</f>
        <v>#N/A</v>
      </c>
      <c r="AQ98" s="8" t="e" cm="1">
        <f t="array" ref="AQ98">_xlfn.IFS(U98="Sí",0,U98="No",1,U98="Prefieron no contestar",0.5)</f>
        <v>#N/A</v>
      </c>
    </row>
    <row r="99" spans="1:43" x14ac:dyDescent="0.2">
      <c r="A99" s="17">
        <v>118482319501</v>
      </c>
      <c r="B99" s="8" t="s">
        <v>11</v>
      </c>
      <c r="C99" s="8" t="s">
        <v>189</v>
      </c>
      <c r="D99" s="8" t="s">
        <v>86</v>
      </c>
      <c r="E99" s="8" t="s">
        <v>73</v>
      </c>
      <c r="F99" s="20" t="s">
        <v>174</v>
      </c>
      <c r="G99" s="22" t="s">
        <v>85</v>
      </c>
      <c r="H99" s="24" t="s">
        <v>87</v>
      </c>
      <c r="I99" s="25" t="s">
        <v>90</v>
      </c>
      <c r="J99" s="26" t="s">
        <v>92</v>
      </c>
      <c r="K99" s="24" t="s">
        <v>85</v>
      </c>
      <c r="L99" s="18" t="s">
        <v>94</v>
      </c>
      <c r="M99" s="24" t="s">
        <v>99</v>
      </c>
      <c r="N99" s="24" t="s">
        <v>103</v>
      </c>
      <c r="O99" s="24" t="s">
        <v>107</v>
      </c>
      <c r="P99" s="24" t="s">
        <v>109</v>
      </c>
      <c r="Q99" s="24" t="s">
        <v>115</v>
      </c>
      <c r="R99" s="24" t="s">
        <v>117</v>
      </c>
      <c r="S99" s="24" t="s">
        <v>192</v>
      </c>
      <c r="T99" s="8" t="s">
        <v>131</v>
      </c>
      <c r="U99" s="8" t="s">
        <v>197</v>
      </c>
      <c r="V99" s="5"/>
      <c r="W99" s="17">
        <v>118482319501</v>
      </c>
      <c r="X99" s="8" t="s">
        <v>11</v>
      </c>
      <c r="Y99" s="8" cm="1">
        <f t="array" ref="Y99">_xlfn.IFS(C99="Fue fácil",1,C99="Más o menos (ni fácil ni difícil)",0.5,C99="Fue difícil",0)</f>
        <v>1</v>
      </c>
      <c r="Z99" s="8" cm="1">
        <f t="array" ref="Z99">_xlfn.IFS(D99="Sí",1,D99="No",0)</f>
        <v>0</v>
      </c>
      <c r="AA99" s="8" cm="1">
        <f t="array" ref="AA99">_xlfn.IFS(E99="Sí las conozco",1,E99="No las conozco",0)</f>
        <v>1</v>
      </c>
      <c r="AB99" s="20" cm="1">
        <f t="array" ref="AB99">_xlfn.IFS(F99="Sí tenía pensado hacer el trámite",1,F99="No tenía pensado hacer el trámite",0)</f>
        <v>1</v>
      </c>
      <c r="AC99" s="22" cm="1">
        <f t="array" ref="AC99">_xlfn.IFS(G99="Sí",1,G99="No",0)</f>
        <v>1</v>
      </c>
      <c r="AD99" s="24" cm="1">
        <f t="array" ref="AD99">_xlfn.IFS(H99="Es fácil",1,H99="Más o menos (no es ni fácil ni difícil)",0.5,H99="Es difícil",0)</f>
        <v>1</v>
      </c>
      <c r="AE99" s="25" cm="1">
        <f t="array" ref="AE99">_xlfn.IFS(I99="Cuando realicé el trámite para obtener la licencia de conducir en este municipio sí recibí toda la orientación que necesité para poder concluir el trámite",1,I99="Cuando realicé el trámite para obtener la licencia de conducir en este municipio no recibí toda la orientación que necesité para poder concluir el trámite",0)</f>
        <v>1</v>
      </c>
      <c r="AF99" s="27" cm="1">
        <f t="array" ref="AF99">_xlfn.IFS(J99="Sí tienen la capacitación y los conocimientos suficientes para atender a la ciudadanía",1,J99="No tienen la capacitación y los conocimientos suficientes para atender a la ciudadanía",0)</f>
        <v>1</v>
      </c>
      <c r="AG99" s="24" cm="1">
        <f t="array" ref="AG99">_xlfn.IFS(K99="Sí",1,K99="No",0)</f>
        <v>1</v>
      </c>
      <c r="AH99" s="20" cm="1">
        <f t="array" ref="AH99">_xlfn.IFS(L99="Muy probable",1,L99="Nada probable",0,L99="No sé",0.5)</f>
        <v>1</v>
      </c>
      <c r="AI99" s="24" cm="1">
        <f t="array" ref="AI99">_xlfn.IFS(M99="Es más fácil",1,M99="Es igual",0.5,M99="Es más difícil",0)</f>
        <v>1</v>
      </c>
      <c r="AJ99" s="24" cm="1">
        <f t="array" ref="AJ99">_xlfn.IFS(N99="Pocos",1,N99="Los necesarios (ni muchos ni pocos)",0.5,N99="Muchos",0)</f>
        <v>0.5</v>
      </c>
      <c r="AK99" s="24" cm="1">
        <f t="array" ref="AK99">_xlfn.IFS(O99="Barato",1,O99="Justo (ni caro ni barato)",0.5,O99="Caro",0)</f>
        <v>0</v>
      </c>
      <c r="AL99" s="24" cm="1">
        <f t="array" ref="AL99">_xlfn.IFS(P99="Menos de 30 minutos",1,P99="Entre 31 minutos y 1 hora",0.8,P99="Entre 1 y 2 horas",0.6,P99="Entre 2 y 3 horas",0.4,P99="Más de 3 horas",0.2,P99="Me tomó más de un día",0)</f>
        <v>0.8</v>
      </c>
      <c r="AM99" s="24" cm="1">
        <f t="array" ref="AM99">_xlfn.IFS(Q99="Poco",1,Q99="Normal (ni mucho ni poco)",0.5,Q99="Mucho",0)</f>
        <v>0.5</v>
      </c>
      <c r="AN99" s="24" cm="1">
        <f t="array" ref="AN99">_xlfn.IFS(R99="Satisfecha (o)",1,R99="Normal",0.5,R99="Insatisfecha (o)",0)</f>
        <v>1</v>
      </c>
      <c r="AO99" s="24" cm="1">
        <f t="array" ref="AO99">_xlfn.IFS(S99="Todas las personas reciben el mismo trato",1,S99="No estoy segura (o)",0.5,S99="Hay personas que reciben un trato diferente",0)</f>
        <v>0</v>
      </c>
      <c r="AP99" s="8" cm="1">
        <f t="array" ref="AP99">_xlfn.IFS(T99="Es malo",0,T99="Es regular (ni bueno ni malo)",0.5,T99="Es bueno",1)</f>
        <v>0.5</v>
      </c>
      <c r="AQ99" s="8" cm="1">
        <f t="array" ref="AQ99">_xlfn.IFS(U99="Sí",0,U99="No",1,U99="Prefieron no contestar",0.5)</f>
        <v>0.5</v>
      </c>
    </row>
    <row r="100" spans="1:43" x14ac:dyDescent="0.2">
      <c r="A100" s="17">
        <v>118482317740</v>
      </c>
      <c r="B100" s="8" t="s">
        <v>11</v>
      </c>
      <c r="C100" s="8" t="s">
        <v>189</v>
      </c>
      <c r="D100" s="8" t="s">
        <v>85</v>
      </c>
      <c r="E100" s="8" t="s">
        <v>73</v>
      </c>
      <c r="F100" s="20" t="s">
        <v>174</v>
      </c>
      <c r="G100" s="22" t="s">
        <v>85</v>
      </c>
      <c r="H100" s="24" t="s">
        <v>87</v>
      </c>
      <c r="I100" s="25" t="s">
        <v>90</v>
      </c>
      <c r="J100" s="26" t="s">
        <v>92</v>
      </c>
      <c r="K100" s="24" t="s">
        <v>85</v>
      </c>
      <c r="L100" s="18" t="s">
        <v>94</v>
      </c>
      <c r="M100" s="24" t="s">
        <v>99</v>
      </c>
      <c r="N100" s="24" t="s">
        <v>102</v>
      </c>
      <c r="O100" s="24" t="s">
        <v>106</v>
      </c>
      <c r="P100" s="24" t="s">
        <v>108</v>
      </c>
      <c r="Q100" s="24" t="s">
        <v>114</v>
      </c>
      <c r="R100" s="24" t="s">
        <v>117</v>
      </c>
      <c r="S100" s="24" t="s">
        <v>187</v>
      </c>
      <c r="T100" s="8" t="s">
        <v>132</v>
      </c>
      <c r="U100" s="8" t="s">
        <v>86</v>
      </c>
      <c r="V100" s="5"/>
      <c r="W100" s="17">
        <v>118482317740</v>
      </c>
      <c r="X100" s="8" t="s">
        <v>11</v>
      </c>
      <c r="Y100" s="8" cm="1">
        <f t="array" ref="Y100">_xlfn.IFS(C100="Fue fácil",1,C100="Más o menos (ni fácil ni difícil)",0.5,C100="Fue difícil",0)</f>
        <v>1</v>
      </c>
      <c r="Z100" s="8" cm="1">
        <f t="array" ref="Z100">_xlfn.IFS(D100="Sí",1,D100="No",0)</f>
        <v>1</v>
      </c>
      <c r="AA100" s="8" cm="1">
        <f t="array" ref="AA100">_xlfn.IFS(E100="Sí las conozco",1,E100="No las conozco",0)</f>
        <v>1</v>
      </c>
      <c r="AB100" s="20" cm="1">
        <f t="array" ref="AB100">_xlfn.IFS(F100="Sí tenía pensado hacer el trámite",1,F100="No tenía pensado hacer el trámite",0)</f>
        <v>1</v>
      </c>
      <c r="AC100" s="22" cm="1">
        <f t="array" ref="AC100">_xlfn.IFS(G100="Sí",1,G100="No",0)</f>
        <v>1</v>
      </c>
      <c r="AD100" s="24" cm="1">
        <f t="array" ref="AD100">_xlfn.IFS(H100="Es fácil",1,H100="Más o menos (no es ni fácil ni difícil)",0.5,H100="Es difícil",0)</f>
        <v>1</v>
      </c>
      <c r="AE100" s="25" cm="1">
        <f t="array" ref="AE100">_xlfn.IFS(I100="Cuando realicé el trámite para obtener la licencia de conducir en este municipio sí recibí toda la orientación que necesité para poder concluir el trámite",1,I100="Cuando realicé el trámite para obtener la licencia de conducir en este municipio no recibí toda la orientación que necesité para poder concluir el trámite",0)</f>
        <v>1</v>
      </c>
      <c r="AF100" s="27" cm="1">
        <f t="array" ref="AF100">_xlfn.IFS(J100="Sí tienen la capacitación y los conocimientos suficientes para atender a la ciudadanía",1,J100="No tienen la capacitación y los conocimientos suficientes para atender a la ciudadanía",0)</f>
        <v>1</v>
      </c>
      <c r="AG100" s="24" cm="1">
        <f t="array" ref="AG100">_xlfn.IFS(K100="Sí",1,K100="No",0)</f>
        <v>1</v>
      </c>
      <c r="AH100" s="20" cm="1">
        <f t="array" ref="AH100">_xlfn.IFS(L100="Muy probable",1,L100="Nada probable",0,L100="No sé",0.5)</f>
        <v>1</v>
      </c>
      <c r="AI100" s="24" cm="1">
        <f t="array" ref="AI100">_xlfn.IFS(M100="Es más fácil",1,M100="Es igual",0.5,M100="Es más difícil",0)</f>
        <v>1</v>
      </c>
      <c r="AJ100" s="24" cm="1">
        <f t="array" ref="AJ100">_xlfn.IFS(N100="Pocos",1,N100="Los necesarios (ni muchos ni pocos)",0.5,N100="Muchos",0)</f>
        <v>1</v>
      </c>
      <c r="AK100" s="24" cm="1">
        <f t="array" ref="AK100">_xlfn.IFS(O100="Barato",1,O100="Justo (ni caro ni barato)",0.5,O100="Caro",0)</f>
        <v>0.5</v>
      </c>
      <c r="AL100" s="24" cm="1">
        <f t="array" ref="AL100">_xlfn.IFS(P100="Menos de 30 minutos",1,P100="Entre 31 minutos y 1 hora",0.8,P100="Entre 1 y 2 horas",0.6,P100="Entre 2 y 3 horas",0.4,P100="Más de 3 horas",0.2,P100="Me tomó más de un día",0)</f>
        <v>1</v>
      </c>
      <c r="AM100" s="24" cm="1">
        <f t="array" ref="AM100">_xlfn.IFS(Q100="Poco",1,Q100="Normal (ni mucho ni poco)",0.5,Q100="Mucho",0)</f>
        <v>1</v>
      </c>
      <c r="AN100" s="24" cm="1">
        <f t="array" ref="AN100">_xlfn.IFS(R100="Satisfecha (o)",1,R100="Normal",0.5,R100="Insatisfecha (o)",0)</f>
        <v>1</v>
      </c>
      <c r="AO100" s="24" cm="1">
        <f t="array" ref="AO100">_xlfn.IFS(S100="Todas las personas reciben el mismo trato",1,S100="No estoy segura (o)",0.5,S100="Hay personas que reciben un trato diferente",0)</f>
        <v>1</v>
      </c>
      <c r="AP100" s="8" cm="1">
        <f t="array" ref="AP100">_xlfn.IFS(T100="Es malo",0,T100="Es regular (ni bueno ni malo)",0.5,T100="Es bueno",1)</f>
        <v>1</v>
      </c>
      <c r="AQ100" s="8" cm="1">
        <f t="array" ref="AQ100">_xlfn.IFS(U100="Sí",0,U100="No",1,U100="Prefieron no contestar",0.5)</f>
        <v>1</v>
      </c>
    </row>
    <row r="101" spans="1:43" x14ac:dyDescent="0.2">
      <c r="A101" s="17">
        <v>118482289545</v>
      </c>
      <c r="B101" s="8" t="s">
        <v>11</v>
      </c>
      <c r="C101" s="8" t="s">
        <v>189</v>
      </c>
      <c r="D101" s="8" t="s">
        <v>85</v>
      </c>
      <c r="E101" s="8" t="s">
        <v>73</v>
      </c>
      <c r="F101" s="20" t="s">
        <v>174</v>
      </c>
      <c r="G101" s="22" t="s">
        <v>624</v>
      </c>
      <c r="H101" s="24" t="s">
        <v>624</v>
      </c>
      <c r="I101" s="25" t="s">
        <v>624</v>
      </c>
      <c r="J101" s="26" t="s">
        <v>624</v>
      </c>
      <c r="K101" s="24" t="s">
        <v>624</v>
      </c>
      <c r="L101" s="18" t="s">
        <v>624</v>
      </c>
      <c r="M101" s="24" t="s">
        <v>624</v>
      </c>
      <c r="N101" s="24" t="s">
        <v>624</v>
      </c>
      <c r="O101" s="24" t="s">
        <v>624</v>
      </c>
      <c r="P101" s="24" t="s">
        <v>624</v>
      </c>
      <c r="Q101" s="24" t="s">
        <v>624</v>
      </c>
      <c r="R101" s="24" t="s">
        <v>624</v>
      </c>
      <c r="S101" s="24"/>
      <c r="T101" s="8" t="s">
        <v>624</v>
      </c>
      <c r="U101" s="8"/>
      <c r="V101" s="5"/>
      <c r="W101" s="17">
        <v>118482289545</v>
      </c>
      <c r="X101" s="8" t="s">
        <v>11</v>
      </c>
      <c r="Y101" s="8" cm="1">
        <f t="array" ref="Y101">_xlfn.IFS(C101="Fue fácil",1,C101="Más o menos (ni fácil ni difícil)",0.5,C101="Fue difícil",0)</f>
        <v>1</v>
      </c>
      <c r="Z101" s="8" cm="1">
        <f t="array" ref="Z101">_xlfn.IFS(D101="Sí",1,D101="No",0)</f>
        <v>1</v>
      </c>
      <c r="AA101" s="8" cm="1">
        <f t="array" ref="AA101">_xlfn.IFS(E101="Sí las conozco",1,E101="No las conozco",0)</f>
        <v>1</v>
      </c>
      <c r="AB101" s="20" cm="1">
        <f t="array" ref="AB101">_xlfn.IFS(F101="Sí tenía pensado hacer el trámite",1,F101="No tenía pensado hacer el trámite",0)</f>
        <v>1</v>
      </c>
      <c r="AC101" s="22" t="e" cm="1">
        <f t="array" ref="AC101">_xlfn.IFS(G101="Sí",1,G101="No",0)</f>
        <v>#N/A</v>
      </c>
      <c r="AD101" s="24" t="e" cm="1">
        <f t="array" ref="AD101">_xlfn.IFS(H101="Es fácil",1,H101="Más o menos (no es ni fácil ni difícil)",0.5,H101="Es difícil",0)</f>
        <v>#N/A</v>
      </c>
      <c r="AE101" s="25" t="e" cm="1">
        <f t="array" ref="AE101">_xlfn.IFS(I101="Cuando realicé el trámite para obtener la licencia de conducir en este municipio sí recibí toda la orientación que necesité para poder concluir el trámite",1,I101="Cuando realicé el trámite para obtener la licencia de conducir en este municipio no recibí toda la orientación que necesité para poder concluir el trámite",0)</f>
        <v>#N/A</v>
      </c>
      <c r="AF101" s="27" t="e" cm="1">
        <f t="array" ref="AF101">_xlfn.IFS(J101="Sí tienen la capacitación y los conocimientos suficientes para atender a la ciudadanía",1,J101="No tienen la capacitación y los conocimientos suficientes para atender a la ciudadanía",0)</f>
        <v>#N/A</v>
      </c>
      <c r="AG101" s="24" t="e" cm="1">
        <f t="array" ref="AG101">_xlfn.IFS(K101="Sí",1,K101="No",0)</f>
        <v>#N/A</v>
      </c>
      <c r="AH101" s="20" t="e" cm="1">
        <f t="array" ref="AH101">_xlfn.IFS(L101="Muy probable",1,L101="Nada probable",0,L101="No sé",0.5)</f>
        <v>#N/A</v>
      </c>
      <c r="AI101" s="24" t="e" cm="1">
        <f t="array" ref="AI101">_xlfn.IFS(M101="Es más fácil",1,M101="Es igual",0.5,M101="Es más difícil",0)</f>
        <v>#N/A</v>
      </c>
      <c r="AJ101" s="24" t="e" cm="1">
        <f t="array" ref="AJ101">_xlfn.IFS(N101="Pocos",1,N101="Los necesarios (ni muchos ni pocos)",0.5,N101="Muchos",0)</f>
        <v>#N/A</v>
      </c>
      <c r="AK101" s="24" t="e" cm="1">
        <f t="array" ref="AK101">_xlfn.IFS(O101="Barato",1,O101="Justo (ni caro ni barato)",0.5,O101="Caro",0)</f>
        <v>#N/A</v>
      </c>
      <c r="AL101" s="24" t="e" cm="1">
        <f t="array" ref="AL101">_xlfn.IFS(P101="Menos de 30 minutos",1,P101="Entre 31 minutos y 1 hora",0.8,P101="Entre 1 y 2 horas",0.6,P101="Entre 2 y 3 horas",0.4,P101="Más de 3 horas",0.2,P101="Me tomó más de un día",0)</f>
        <v>#N/A</v>
      </c>
      <c r="AM101" s="24" t="e" cm="1">
        <f t="array" ref="AM101">_xlfn.IFS(Q101="Poco",1,Q101="Normal (ni mucho ni poco)",0.5,Q101="Mucho",0)</f>
        <v>#N/A</v>
      </c>
      <c r="AN101" s="24" t="e" cm="1">
        <f t="array" ref="AN101">_xlfn.IFS(R101="Satisfecha (o)",1,R101="Normal",0.5,R101="Insatisfecha (o)",0)</f>
        <v>#N/A</v>
      </c>
      <c r="AO101" s="24" t="e" cm="1">
        <f t="array" ref="AO101">_xlfn.IFS(S101="Todas las personas reciben el mismo trato",1,S101="No estoy segura (o)",0.5,S101="Hay personas que reciben un trato diferente",0)</f>
        <v>#N/A</v>
      </c>
      <c r="AP101" s="8" t="e" cm="1">
        <f t="array" ref="AP101">_xlfn.IFS(T101="Es malo",0,T101="Es regular (ni bueno ni malo)",0.5,T101="Es bueno",1)</f>
        <v>#N/A</v>
      </c>
      <c r="AQ101" s="8" t="e" cm="1">
        <f t="array" ref="AQ101">_xlfn.IFS(U101="Sí",0,U101="No",1,U101="Prefieron no contestar",0.5)</f>
        <v>#N/A</v>
      </c>
    </row>
    <row r="102" spans="1:43" x14ac:dyDescent="0.2">
      <c r="A102" s="17">
        <v>118482274660</v>
      </c>
      <c r="B102" s="8" t="s">
        <v>11</v>
      </c>
      <c r="C102" s="8" t="s">
        <v>189</v>
      </c>
      <c r="D102" s="8" t="s">
        <v>85</v>
      </c>
      <c r="E102" s="8" t="s">
        <v>73</v>
      </c>
      <c r="F102" s="20" t="s">
        <v>174</v>
      </c>
      <c r="G102" s="22" t="s">
        <v>85</v>
      </c>
      <c r="H102" s="24" t="s">
        <v>87</v>
      </c>
      <c r="I102" s="25" t="s">
        <v>90</v>
      </c>
      <c r="J102" s="26" t="s">
        <v>92</v>
      </c>
      <c r="K102" s="24" t="s">
        <v>85</v>
      </c>
      <c r="L102" s="18" t="s">
        <v>94</v>
      </c>
      <c r="M102" s="24" t="s">
        <v>99</v>
      </c>
      <c r="N102" s="24" t="s">
        <v>103</v>
      </c>
      <c r="O102" s="24" t="s">
        <v>106</v>
      </c>
      <c r="P102" s="24" t="s">
        <v>108</v>
      </c>
      <c r="Q102" s="24" t="s">
        <v>114</v>
      </c>
      <c r="R102" s="24" t="s">
        <v>117</v>
      </c>
      <c r="S102" s="24" t="s">
        <v>187</v>
      </c>
      <c r="T102" s="8" t="s">
        <v>132</v>
      </c>
      <c r="U102" s="8" t="s">
        <v>86</v>
      </c>
      <c r="V102" s="5"/>
      <c r="W102" s="17">
        <v>118482274660</v>
      </c>
      <c r="X102" s="8" t="s">
        <v>11</v>
      </c>
      <c r="Y102" s="8" cm="1">
        <f t="array" ref="Y102">_xlfn.IFS(C102="Fue fácil",1,C102="Más o menos (ni fácil ni difícil)",0.5,C102="Fue difícil",0)</f>
        <v>1</v>
      </c>
      <c r="Z102" s="8" cm="1">
        <f t="array" ref="Z102">_xlfn.IFS(D102="Sí",1,D102="No",0)</f>
        <v>1</v>
      </c>
      <c r="AA102" s="8" cm="1">
        <f t="array" ref="AA102">_xlfn.IFS(E102="Sí las conozco",1,E102="No las conozco",0)</f>
        <v>1</v>
      </c>
      <c r="AB102" s="20" cm="1">
        <f t="array" ref="AB102">_xlfn.IFS(F102="Sí tenía pensado hacer el trámite",1,F102="No tenía pensado hacer el trámite",0)</f>
        <v>1</v>
      </c>
      <c r="AC102" s="22" cm="1">
        <f t="array" ref="AC102">_xlfn.IFS(G102="Sí",1,G102="No",0)</f>
        <v>1</v>
      </c>
      <c r="AD102" s="24" cm="1">
        <f t="array" ref="AD102">_xlfn.IFS(H102="Es fácil",1,H102="Más o menos (no es ni fácil ni difícil)",0.5,H102="Es difícil",0)</f>
        <v>1</v>
      </c>
      <c r="AE102" s="25" cm="1">
        <f t="array" ref="AE102">_xlfn.IFS(I102="Cuando realicé el trámite para obtener la licencia de conducir en este municipio sí recibí toda la orientación que necesité para poder concluir el trámite",1,I102="Cuando realicé el trámite para obtener la licencia de conducir en este municipio no recibí toda la orientación que necesité para poder concluir el trámite",0)</f>
        <v>1</v>
      </c>
      <c r="AF102" s="27" cm="1">
        <f t="array" ref="AF102">_xlfn.IFS(J102="Sí tienen la capacitación y los conocimientos suficientes para atender a la ciudadanía",1,J102="No tienen la capacitación y los conocimientos suficientes para atender a la ciudadanía",0)</f>
        <v>1</v>
      </c>
      <c r="AG102" s="24" cm="1">
        <f t="array" ref="AG102">_xlfn.IFS(K102="Sí",1,K102="No",0)</f>
        <v>1</v>
      </c>
      <c r="AH102" s="20" cm="1">
        <f t="array" ref="AH102">_xlfn.IFS(L102="Muy probable",1,L102="Nada probable",0,L102="No sé",0.5)</f>
        <v>1</v>
      </c>
      <c r="AI102" s="24" cm="1">
        <f t="array" ref="AI102">_xlfn.IFS(M102="Es más fácil",1,M102="Es igual",0.5,M102="Es más difícil",0)</f>
        <v>1</v>
      </c>
      <c r="AJ102" s="24" cm="1">
        <f t="array" ref="AJ102">_xlfn.IFS(N102="Pocos",1,N102="Los necesarios (ni muchos ni pocos)",0.5,N102="Muchos",0)</f>
        <v>0.5</v>
      </c>
      <c r="AK102" s="24" cm="1">
        <f t="array" ref="AK102">_xlfn.IFS(O102="Barato",1,O102="Justo (ni caro ni barato)",0.5,O102="Caro",0)</f>
        <v>0.5</v>
      </c>
      <c r="AL102" s="24" cm="1">
        <f t="array" ref="AL102">_xlfn.IFS(P102="Menos de 30 minutos",1,P102="Entre 31 minutos y 1 hora",0.8,P102="Entre 1 y 2 horas",0.6,P102="Entre 2 y 3 horas",0.4,P102="Más de 3 horas",0.2,P102="Me tomó más de un día",0)</f>
        <v>1</v>
      </c>
      <c r="AM102" s="24" cm="1">
        <f t="array" ref="AM102">_xlfn.IFS(Q102="Poco",1,Q102="Normal (ni mucho ni poco)",0.5,Q102="Mucho",0)</f>
        <v>1</v>
      </c>
      <c r="AN102" s="24" cm="1">
        <f t="array" ref="AN102">_xlfn.IFS(R102="Satisfecha (o)",1,R102="Normal",0.5,R102="Insatisfecha (o)",0)</f>
        <v>1</v>
      </c>
      <c r="AO102" s="24" cm="1">
        <f t="array" ref="AO102">_xlfn.IFS(S102="Todas las personas reciben el mismo trato",1,S102="No estoy segura (o)",0.5,S102="Hay personas que reciben un trato diferente",0)</f>
        <v>1</v>
      </c>
      <c r="AP102" s="8" cm="1">
        <f t="array" ref="AP102">_xlfn.IFS(T102="Es malo",0,T102="Es regular (ni bueno ni malo)",0.5,T102="Es bueno",1)</f>
        <v>1</v>
      </c>
      <c r="AQ102" s="8" cm="1">
        <f t="array" ref="AQ102">_xlfn.IFS(U102="Sí",0,U102="No",1,U102="Prefieron no contestar",0.5)</f>
        <v>1</v>
      </c>
    </row>
    <row r="103" spans="1:43" x14ac:dyDescent="0.2">
      <c r="A103" s="17">
        <v>118482168991</v>
      </c>
      <c r="B103" s="8" t="s">
        <v>11</v>
      </c>
      <c r="C103" s="8" t="s">
        <v>189</v>
      </c>
      <c r="D103" s="8" t="s">
        <v>85</v>
      </c>
      <c r="E103" s="8" t="s">
        <v>73</v>
      </c>
      <c r="F103" s="20" t="s">
        <v>174</v>
      </c>
      <c r="G103" s="22" t="s">
        <v>85</v>
      </c>
      <c r="H103" s="24" t="s">
        <v>87</v>
      </c>
      <c r="I103" s="25" t="s">
        <v>90</v>
      </c>
      <c r="J103" s="26" t="s">
        <v>92</v>
      </c>
      <c r="K103" s="24" t="s">
        <v>85</v>
      </c>
      <c r="L103" s="18" t="s">
        <v>94</v>
      </c>
      <c r="M103" s="24" t="s">
        <v>100</v>
      </c>
      <c r="N103" s="24" t="s">
        <v>103</v>
      </c>
      <c r="O103" s="24" t="s">
        <v>106</v>
      </c>
      <c r="P103" s="24" t="s">
        <v>109</v>
      </c>
      <c r="Q103" s="24" t="s">
        <v>115</v>
      </c>
      <c r="R103" s="24" t="s">
        <v>117</v>
      </c>
      <c r="S103" s="24" t="s">
        <v>187</v>
      </c>
      <c r="T103" s="8" t="s">
        <v>132</v>
      </c>
      <c r="U103" s="8" t="s">
        <v>85</v>
      </c>
      <c r="V103" s="5"/>
      <c r="W103" s="17">
        <v>118482168991</v>
      </c>
      <c r="X103" s="8" t="s">
        <v>11</v>
      </c>
      <c r="Y103" s="8" cm="1">
        <f t="array" ref="Y103">_xlfn.IFS(C103="Fue fácil",1,C103="Más o menos (ni fácil ni difícil)",0.5,C103="Fue difícil",0)</f>
        <v>1</v>
      </c>
      <c r="Z103" s="8" cm="1">
        <f t="array" ref="Z103">_xlfn.IFS(D103="Sí",1,D103="No",0)</f>
        <v>1</v>
      </c>
      <c r="AA103" s="8" cm="1">
        <f t="array" ref="AA103">_xlfn.IFS(E103="Sí las conozco",1,E103="No las conozco",0)</f>
        <v>1</v>
      </c>
      <c r="AB103" s="20" cm="1">
        <f t="array" ref="AB103">_xlfn.IFS(F103="Sí tenía pensado hacer el trámite",1,F103="No tenía pensado hacer el trámite",0)</f>
        <v>1</v>
      </c>
      <c r="AC103" s="22" cm="1">
        <f t="array" ref="AC103">_xlfn.IFS(G103="Sí",1,G103="No",0)</f>
        <v>1</v>
      </c>
      <c r="AD103" s="24" cm="1">
        <f t="array" ref="AD103">_xlfn.IFS(H103="Es fácil",1,H103="Más o menos (no es ni fácil ni difícil)",0.5,H103="Es difícil",0)</f>
        <v>1</v>
      </c>
      <c r="AE103" s="25" cm="1">
        <f t="array" ref="AE103">_xlfn.IFS(I103="Cuando realicé el trámite para obtener la licencia de conducir en este municipio sí recibí toda la orientación que necesité para poder concluir el trámite",1,I103="Cuando realicé el trámite para obtener la licencia de conducir en este municipio no recibí toda la orientación que necesité para poder concluir el trámite",0)</f>
        <v>1</v>
      </c>
      <c r="AF103" s="27" cm="1">
        <f t="array" ref="AF103">_xlfn.IFS(J103="Sí tienen la capacitación y los conocimientos suficientes para atender a la ciudadanía",1,J103="No tienen la capacitación y los conocimientos suficientes para atender a la ciudadanía",0)</f>
        <v>1</v>
      </c>
      <c r="AG103" s="24" cm="1">
        <f t="array" ref="AG103">_xlfn.IFS(K103="Sí",1,K103="No",0)</f>
        <v>1</v>
      </c>
      <c r="AH103" s="20" cm="1">
        <f t="array" ref="AH103">_xlfn.IFS(L103="Muy probable",1,L103="Nada probable",0,L103="No sé",0.5)</f>
        <v>1</v>
      </c>
      <c r="AI103" s="24" cm="1">
        <f t="array" ref="AI103">_xlfn.IFS(M103="Es más fácil",1,M103="Es igual",0.5,M103="Es más difícil",0)</f>
        <v>0.5</v>
      </c>
      <c r="AJ103" s="24" cm="1">
        <f t="array" ref="AJ103">_xlfn.IFS(N103="Pocos",1,N103="Los necesarios (ni muchos ni pocos)",0.5,N103="Muchos",0)</f>
        <v>0.5</v>
      </c>
      <c r="AK103" s="24" cm="1">
        <f t="array" ref="AK103">_xlfn.IFS(O103="Barato",1,O103="Justo (ni caro ni barato)",0.5,O103="Caro",0)</f>
        <v>0.5</v>
      </c>
      <c r="AL103" s="24" cm="1">
        <f t="array" ref="AL103">_xlfn.IFS(P103="Menos de 30 minutos",1,P103="Entre 31 minutos y 1 hora",0.8,P103="Entre 1 y 2 horas",0.6,P103="Entre 2 y 3 horas",0.4,P103="Más de 3 horas",0.2,P103="Me tomó más de un día",0)</f>
        <v>0.8</v>
      </c>
      <c r="AM103" s="24" cm="1">
        <f t="array" ref="AM103">_xlfn.IFS(Q103="Poco",1,Q103="Normal (ni mucho ni poco)",0.5,Q103="Mucho",0)</f>
        <v>0.5</v>
      </c>
      <c r="AN103" s="24" cm="1">
        <f t="array" ref="AN103">_xlfn.IFS(R103="Satisfecha (o)",1,R103="Normal",0.5,R103="Insatisfecha (o)",0)</f>
        <v>1</v>
      </c>
      <c r="AO103" s="24" cm="1">
        <f t="array" ref="AO103">_xlfn.IFS(S103="Todas las personas reciben el mismo trato",1,S103="No estoy segura (o)",0.5,S103="Hay personas que reciben un trato diferente",0)</f>
        <v>1</v>
      </c>
      <c r="AP103" s="8" cm="1">
        <f t="array" ref="AP103">_xlfn.IFS(T103="Es malo",0,T103="Es regular (ni bueno ni malo)",0.5,T103="Es bueno",1)</f>
        <v>1</v>
      </c>
      <c r="AQ103" s="8" cm="1">
        <f t="array" ref="AQ103">_xlfn.IFS(U103="Sí",0,U103="No",1,U103="Prefieron no contestar",0.5)</f>
        <v>0</v>
      </c>
    </row>
    <row r="104" spans="1:43" x14ac:dyDescent="0.2">
      <c r="A104" s="17">
        <v>118482106179</v>
      </c>
      <c r="B104" s="8" t="s">
        <v>11</v>
      </c>
      <c r="C104" s="8" t="s">
        <v>189</v>
      </c>
      <c r="D104" s="8" t="s">
        <v>86</v>
      </c>
      <c r="E104" s="8" t="s">
        <v>73</v>
      </c>
      <c r="F104" s="20" t="s">
        <v>174</v>
      </c>
      <c r="G104" s="22" t="s">
        <v>85</v>
      </c>
      <c r="H104" s="24" t="s">
        <v>88</v>
      </c>
      <c r="I104" s="25" t="s">
        <v>90</v>
      </c>
      <c r="J104" s="26" t="s">
        <v>92</v>
      </c>
      <c r="K104" s="24" t="s">
        <v>85</v>
      </c>
      <c r="L104" s="18" t="s">
        <v>94</v>
      </c>
      <c r="M104" s="24" t="s">
        <v>99</v>
      </c>
      <c r="N104" s="24" t="s">
        <v>103</v>
      </c>
      <c r="O104" s="24" t="s">
        <v>106</v>
      </c>
      <c r="P104" s="24" t="s">
        <v>108</v>
      </c>
      <c r="Q104" s="24" t="s">
        <v>115</v>
      </c>
      <c r="R104" s="24" t="s">
        <v>117</v>
      </c>
      <c r="S104" s="24" t="s">
        <v>187</v>
      </c>
      <c r="T104" s="8" t="s">
        <v>132</v>
      </c>
      <c r="U104" s="8" t="s">
        <v>86</v>
      </c>
      <c r="V104" s="5"/>
      <c r="W104" s="17">
        <v>118482106179</v>
      </c>
      <c r="X104" s="8" t="s">
        <v>11</v>
      </c>
      <c r="Y104" s="8" cm="1">
        <f t="array" ref="Y104">_xlfn.IFS(C104="Fue fácil",1,C104="Más o menos (ni fácil ni difícil)",0.5,C104="Fue difícil",0)</f>
        <v>1</v>
      </c>
      <c r="Z104" s="8" cm="1">
        <f t="array" ref="Z104">_xlfn.IFS(D104="Sí",1,D104="No",0)</f>
        <v>0</v>
      </c>
      <c r="AA104" s="8" cm="1">
        <f t="array" ref="AA104">_xlfn.IFS(E104="Sí las conozco",1,E104="No las conozco",0)</f>
        <v>1</v>
      </c>
      <c r="AB104" s="20" cm="1">
        <f t="array" ref="AB104">_xlfn.IFS(F104="Sí tenía pensado hacer el trámite",1,F104="No tenía pensado hacer el trámite",0)</f>
        <v>1</v>
      </c>
      <c r="AC104" s="22" cm="1">
        <f t="array" ref="AC104">_xlfn.IFS(G104="Sí",1,G104="No",0)</f>
        <v>1</v>
      </c>
      <c r="AD104" s="24" cm="1">
        <f t="array" ref="AD104">_xlfn.IFS(H104="Es fácil",1,H104="Más o menos (no es ni fácil ni difícil)",0.5,H104="Es difícil",0)</f>
        <v>0.5</v>
      </c>
      <c r="AE104" s="25" cm="1">
        <f t="array" ref="AE104">_xlfn.IFS(I104="Cuando realicé el trámite para obtener la licencia de conducir en este municipio sí recibí toda la orientación que necesité para poder concluir el trámite",1,I104="Cuando realicé el trámite para obtener la licencia de conducir en este municipio no recibí toda la orientación que necesité para poder concluir el trámite",0)</f>
        <v>1</v>
      </c>
      <c r="AF104" s="27" cm="1">
        <f t="array" ref="AF104">_xlfn.IFS(J104="Sí tienen la capacitación y los conocimientos suficientes para atender a la ciudadanía",1,J104="No tienen la capacitación y los conocimientos suficientes para atender a la ciudadanía",0)</f>
        <v>1</v>
      </c>
      <c r="AG104" s="24" cm="1">
        <f t="array" ref="AG104">_xlfn.IFS(K104="Sí",1,K104="No",0)</f>
        <v>1</v>
      </c>
      <c r="AH104" s="20" cm="1">
        <f t="array" ref="AH104">_xlfn.IFS(L104="Muy probable",1,L104="Nada probable",0,L104="No sé",0.5)</f>
        <v>1</v>
      </c>
      <c r="AI104" s="24" cm="1">
        <f t="array" ref="AI104">_xlfn.IFS(M104="Es más fácil",1,M104="Es igual",0.5,M104="Es más difícil",0)</f>
        <v>1</v>
      </c>
      <c r="AJ104" s="24" cm="1">
        <f t="array" ref="AJ104">_xlfn.IFS(N104="Pocos",1,N104="Los necesarios (ni muchos ni pocos)",0.5,N104="Muchos",0)</f>
        <v>0.5</v>
      </c>
      <c r="AK104" s="24" cm="1">
        <f t="array" ref="AK104">_xlfn.IFS(O104="Barato",1,O104="Justo (ni caro ni barato)",0.5,O104="Caro",0)</f>
        <v>0.5</v>
      </c>
      <c r="AL104" s="24" cm="1">
        <f t="array" ref="AL104">_xlfn.IFS(P104="Menos de 30 minutos",1,P104="Entre 31 minutos y 1 hora",0.8,P104="Entre 1 y 2 horas",0.6,P104="Entre 2 y 3 horas",0.4,P104="Más de 3 horas",0.2,P104="Me tomó más de un día",0)</f>
        <v>1</v>
      </c>
      <c r="AM104" s="24" cm="1">
        <f t="array" ref="AM104">_xlfn.IFS(Q104="Poco",1,Q104="Normal (ni mucho ni poco)",0.5,Q104="Mucho",0)</f>
        <v>0.5</v>
      </c>
      <c r="AN104" s="24" cm="1">
        <f t="array" ref="AN104">_xlfn.IFS(R104="Satisfecha (o)",1,R104="Normal",0.5,R104="Insatisfecha (o)",0)</f>
        <v>1</v>
      </c>
      <c r="AO104" s="24" cm="1">
        <f t="array" ref="AO104">_xlfn.IFS(S104="Todas las personas reciben el mismo trato",1,S104="No estoy segura (o)",0.5,S104="Hay personas que reciben un trato diferente",0)</f>
        <v>1</v>
      </c>
      <c r="AP104" s="8" cm="1">
        <f t="array" ref="AP104">_xlfn.IFS(T104="Es malo",0,T104="Es regular (ni bueno ni malo)",0.5,T104="Es bueno",1)</f>
        <v>1</v>
      </c>
      <c r="AQ104" s="8" cm="1">
        <f t="array" ref="AQ104">_xlfn.IFS(U104="Sí",0,U104="No",1,U104="Prefieron no contestar",0.5)</f>
        <v>1</v>
      </c>
    </row>
    <row r="105" spans="1:43" x14ac:dyDescent="0.2">
      <c r="A105" s="17">
        <v>118481404661</v>
      </c>
      <c r="B105" s="8" t="s">
        <v>11</v>
      </c>
      <c r="C105" s="8"/>
      <c r="D105" s="8"/>
      <c r="E105" s="8" t="s">
        <v>624</v>
      </c>
      <c r="F105" s="20"/>
      <c r="G105" s="22" t="s">
        <v>624</v>
      </c>
      <c r="H105" s="24" t="s">
        <v>624</v>
      </c>
      <c r="I105" s="25" t="s">
        <v>624</v>
      </c>
      <c r="J105" s="26" t="s">
        <v>624</v>
      </c>
      <c r="K105" s="24" t="s">
        <v>624</v>
      </c>
      <c r="L105" s="18" t="s">
        <v>624</v>
      </c>
      <c r="M105" s="24" t="s">
        <v>624</v>
      </c>
      <c r="N105" s="24" t="s">
        <v>624</v>
      </c>
      <c r="O105" s="24" t="s">
        <v>624</v>
      </c>
      <c r="P105" s="24" t="s">
        <v>624</v>
      </c>
      <c r="Q105" s="24" t="s">
        <v>624</v>
      </c>
      <c r="R105" s="24" t="s">
        <v>624</v>
      </c>
      <c r="S105" s="24"/>
      <c r="T105" s="8" t="s">
        <v>624</v>
      </c>
      <c r="U105" s="8"/>
      <c r="V105" s="5"/>
      <c r="W105" s="17">
        <v>118481404661</v>
      </c>
      <c r="X105" s="8" t="s">
        <v>11</v>
      </c>
      <c r="Y105" s="8" t="e" cm="1">
        <f t="array" ref="Y105">_xlfn.IFS(C105="Fue fácil",1,C105="Más o menos (ni fácil ni difícil)",0.5,C105="Fue difícil",0)</f>
        <v>#N/A</v>
      </c>
      <c r="Z105" s="8" t="e" cm="1">
        <f t="array" ref="Z105">_xlfn.IFS(D105="Sí",1,D105="No",0)</f>
        <v>#N/A</v>
      </c>
      <c r="AA105" s="8" t="e" cm="1">
        <f t="array" ref="AA105">_xlfn.IFS(E105="Sí las conozco",1,E105="No las conozco",0)</f>
        <v>#N/A</v>
      </c>
      <c r="AB105" s="20" t="e" cm="1">
        <f t="array" ref="AB105">_xlfn.IFS(F105="Sí tenía pensado hacer el trámite",1,F105="No tenía pensado hacer el trámite",0)</f>
        <v>#N/A</v>
      </c>
      <c r="AC105" s="22" t="e" cm="1">
        <f t="array" ref="AC105">_xlfn.IFS(G105="Sí",1,G105="No",0)</f>
        <v>#N/A</v>
      </c>
      <c r="AD105" s="24" t="e" cm="1">
        <f t="array" ref="AD105">_xlfn.IFS(H105="Es fácil",1,H105="Más o menos (no es ni fácil ni difícil)",0.5,H105="Es difícil",0)</f>
        <v>#N/A</v>
      </c>
      <c r="AE105" s="25" t="e" cm="1">
        <f t="array" ref="AE105">_xlfn.IFS(I105="Cuando realicé el trámite para obtener la licencia de conducir en este municipio sí recibí toda la orientación que necesité para poder concluir el trámite",1,I105="Cuando realicé el trámite para obtener la licencia de conducir en este municipio no recibí toda la orientación que necesité para poder concluir el trámite",0)</f>
        <v>#N/A</v>
      </c>
      <c r="AF105" s="27" t="e" cm="1">
        <f t="array" ref="AF105">_xlfn.IFS(J105="Sí tienen la capacitación y los conocimientos suficientes para atender a la ciudadanía",1,J105="No tienen la capacitación y los conocimientos suficientes para atender a la ciudadanía",0)</f>
        <v>#N/A</v>
      </c>
      <c r="AG105" s="24" t="e" cm="1">
        <f t="array" ref="AG105">_xlfn.IFS(K105="Sí",1,K105="No",0)</f>
        <v>#N/A</v>
      </c>
      <c r="AH105" s="20" t="e" cm="1">
        <f t="array" ref="AH105">_xlfn.IFS(L105="Muy probable",1,L105="Nada probable",0,L105="No sé",0.5)</f>
        <v>#N/A</v>
      </c>
      <c r="AI105" s="24" t="e" cm="1">
        <f t="array" ref="AI105">_xlfn.IFS(M105="Es más fácil",1,M105="Es igual",0.5,M105="Es más difícil",0)</f>
        <v>#N/A</v>
      </c>
      <c r="AJ105" s="24" t="e" cm="1">
        <f t="array" ref="AJ105">_xlfn.IFS(N105="Pocos",1,N105="Los necesarios (ni muchos ni pocos)",0.5,N105="Muchos",0)</f>
        <v>#N/A</v>
      </c>
      <c r="AK105" s="24" t="e" cm="1">
        <f t="array" ref="AK105">_xlfn.IFS(O105="Barato",1,O105="Justo (ni caro ni barato)",0.5,O105="Caro",0)</f>
        <v>#N/A</v>
      </c>
      <c r="AL105" s="24" t="e" cm="1">
        <f t="array" ref="AL105">_xlfn.IFS(P105="Menos de 30 minutos",1,P105="Entre 31 minutos y 1 hora",0.8,P105="Entre 1 y 2 horas",0.6,P105="Entre 2 y 3 horas",0.4,P105="Más de 3 horas",0.2,P105="Me tomó más de un día",0)</f>
        <v>#N/A</v>
      </c>
      <c r="AM105" s="24" t="e" cm="1">
        <f t="array" ref="AM105">_xlfn.IFS(Q105="Poco",1,Q105="Normal (ni mucho ni poco)",0.5,Q105="Mucho",0)</f>
        <v>#N/A</v>
      </c>
      <c r="AN105" s="24" t="e" cm="1">
        <f t="array" ref="AN105">_xlfn.IFS(R105="Satisfecha (o)",1,R105="Normal",0.5,R105="Insatisfecha (o)",0)</f>
        <v>#N/A</v>
      </c>
      <c r="AO105" s="24" t="e" cm="1">
        <f t="array" ref="AO105">_xlfn.IFS(S105="Todas las personas reciben el mismo trato",1,S105="No estoy segura (o)",0.5,S105="Hay personas que reciben un trato diferente",0)</f>
        <v>#N/A</v>
      </c>
      <c r="AP105" s="8" t="e" cm="1">
        <f t="array" ref="AP105">_xlfn.IFS(T105="Es malo",0,T105="Es regular (ni bueno ni malo)",0.5,T105="Es bueno",1)</f>
        <v>#N/A</v>
      </c>
      <c r="AQ105" s="8" t="e" cm="1">
        <f t="array" ref="AQ105">_xlfn.IFS(U105="Sí",0,U105="No",1,U105="Prefieron no contestar",0.5)</f>
        <v>#N/A</v>
      </c>
    </row>
    <row r="106" spans="1:43" x14ac:dyDescent="0.2">
      <c r="A106" s="17">
        <v>118481325005</v>
      </c>
      <c r="B106" s="8" t="s">
        <v>11</v>
      </c>
      <c r="C106" s="8" t="s">
        <v>189</v>
      </c>
      <c r="D106" s="8" t="s">
        <v>85</v>
      </c>
      <c r="E106" s="8" t="s">
        <v>73</v>
      </c>
      <c r="F106" s="20" t="s">
        <v>174</v>
      </c>
      <c r="G106" s="22" t="s">
        <v>85</v>
      </c>
      <c r="H106" s="24" t="s">
        <v>87</v>
      </c>
      <c r="I106" s="25" t="s">
        <v>90</v>
      </c>
      <c r="J106" s="26" t="s">
        <v>92</v>
      </c>
      <c r="K106" s="24" t="s">
        <v>85</v>
      </c>
      <c r="L106" s="18" t="s">
        <v>94</v>
      </c>
      <c r="M106" s="24" t="s">
        <v>99</v>
      </c>
      <c r="N106" s="24" t="s">
        <v>103</v>
      </c>
      <c r="O106" s="24" t="s">
        <v>106</v>
      </c>
      <c r="P106" s="24" t="s">
        <v>108</v>
      </c>
      <c r="Q106" s="24" t="s">
        <v>115</v>
      </c>
      <c r="R106" s="24" t="s">
        <v>117</v>
      </c>
      <c r="S106" s="24" t="s">
        <v>187</v>
      </c>
      <c r="T106" s="8" t="s">
        <v>132</v>
      </c>
      <c r="U106" s="8" t="s">
        <v>86</v>
      </c>
      <c r="V106" s="5"/>
      <c r="W106" s="17">
        <v>118481325005</v>
      </c>
      <c r="X106" s="8" t="s">
        <v>11</v>
      </c>
      <c r="Y106" s="8" cm="1">
        <f t="array" ref="Y106">_xlfn.IFS(C106="Fue fácil",1,C106="Más o menos (ni fácil ni difícil)",0.5,C106="Fue difícil",0)</f>
        <v>1</v>
      </c>
      <c r="Z106" s="8" cm="1">
        <f t="array" ref="Z106">_xlfn.IFS(D106="Sí",1,D106="No",0)</f>
        <v>1</v>
      </c>
      <c r="AA106" s="8" cm="1">
        <f t="array" ref="AA106">_xlfn.IFS(E106="Sí las conozco",1,E106="No las conozco",0)</f>
        <v>1</v>
      </c>
      <c r="AB106" s="20" cm="1">
        <f t="array" ref="AB106">_xlfn.IFS(F106="Sí tenía pensado hacer el trámite",1,F106="No tenía pensado hacer el trámite",0)</f>
        <v>1</v>
      </c>
      <c r="AC106" s="22" cm="1">
        <f t="array" ref="AC106">_xlfn.IFS(G106="Sí",1,G106="No",0)</f>
        <v>1</v>
      </c>
      <c r="AD106" s="24" cm="1">
        <f t="array" ref="AD106">_xlfn.IFS(H106="Es fácil",1,H106="Más o menos (no es ni fácil ni difícil)",0.5,H106="Es difícil",0)</f>
        <v>1</v>
      </c>
      <c r="AE106" s="25" cm="1">
        <f t="array" ref="AE106">_xlfn.IFS(I106="Cuando realicé el trámite para obtener la licencia de conducir en este municipio sí recibí toda la orientación que necesité para poder concluir el trámite",1,I106="Cuando realicé el trámite para obtener la licencia de conducir en este municipio no recibí toda la orientación que necesité para poder concluir el trámite",0)</f>
        <v>1</v>
      </c>
      <c r="AF106" s="27" cm="1">
        <f t="array" ref="AF106">_xlfn.IFS(J106="Sí tienen la capacitación y los conocimientos suficientes para atender a la ciudadanía",1,J106="No tienen la capacitación y los conocimientos suficientes para atender a la ciudadanía",0)</f>
        <v>1</v>
      </c>
      <c r="AG106" s="24" cm="1">
        <f t="array" ref="AG106">_xlfn.IFS(K106="Sí",1,K106="No",0)</f>
        <v>1</v>
      </c>
      <c r="AH106" s="20" cm="1">
        <f t="array" ref="AH106">_xlfn.IFS(L106="Muy probable",1,L106="Nada probable",0,L106="No sé",0.5)</f>
        <v>1</v>
      </c>
      <c r="AI106" s="24" cm="1">
        <f t="array" ref="AI106">_xlfn.IFS(M106="Es más fácil",1,M106="Es igual",0.5,M106="Es más difícil",0)</f>
        <v>1</v>
      </c>
      <c r="AJ106" s="24" cm="1">
        <f t="array" ref="AJ106">_xlfn.IFS(N106="Pocos",1,N106="Los necesarios (ni muchos ni pocos)",0.5,N106="Muchos",0)</f>
        <v>0.5</v>
      </c>
      <c r="AK106" s="24" cm="1">
        <f t="array" ref="AK106">_xlfn.IFS(O106="Barato",1,O106="Justo (ni caro ni barato)",0.5,O106="Caro",0)</f>
        <v>0.5</v>
      </c>
      <c r="AL106" s="24" cm="1">
        <f t="array" ref="AL106">_xlfn.IFS(P106="Menos de 30 minutos",1,P106="Entre 31 minutos y 1 hora",0.8,P106="Entre 1 y 2 horas",0.6,P106="Entre 2 y 3 horas",0.4,P106="Más de 3 horas",0.2,P106="Me tomó más de un día",0)</f>
        <v>1</v>
      </c>
      <c r="AM106" s="24" cm="1">
        <f t="array" ref="AM106">_xlfn.IFS(Q106="Poco",1,Q106="Normal (ni mucho ni poco)",0.5,Q106="Mucho",0)</f>
        <v>0.5</v>
      </c>
      <c r="AN106" s="24" cm="1">
        <f t="array" ref="AN106">_xlfn.IFS(R106="Satisfecha (o)",1,R106="Normal",0.5,R106="Insatisfecha (o)",0)</f>
        <v>1</v>
      </c>
      <c r="AO106" s="24" cm="1">
        <f t="array" ref="AO106">_xlfn.IFS(S106="Todas las personas reciben el mismo trato",1,S106="No estoy segura (o)",0.5,S106="Hay personas que reciben un trato diferente",0)</f>
        <v>1</v>
      </c>
      <c r="AP106" s="8" cm="1">
        <f t="array" ref="AP106">_xlfn.IFS(T106="Es malo",0,T106="Es regular (ni bueno ni malo)",0.5,T106="Es bueno",1)</f>
        <v>1</v>
      </c>
      <c r="AQ106" s="8" cm="1">
        <f t="array" ref="AQ106">_xlfn.IFS(U106="Sí",0,U106="No",1,U106="Prefieron no contestar",0.5)</f>
        <v>1</v>
      </c>
    </row>
    <row r="107" spans="1:43" x14ac:dyDescent="0.2">
      <c r="A107" s="17">
        <v>118481320778</v>
      </c>
      <c r="B107" s="8" t="s">
        <v>11</v>
      </c>
      <c r="C107" s="8"/>
      <c r="D107" s="8"/>
      <c r="E107" s="8" t="s">
        <v>624</v>
      </c>
      <c r="F107" s="20"/>
      <c r="G107" s="22" t="s">
        <v>624</v>
      </c>
      <c r="H107" s="24" t="s">
        <v>624</v>
      </c>
      <c r="I107" s="25" t="s">
        <v>624</v>
      </c>
      <c r="J107" s="26" t="s">
        <v>624</v>
      </c>
      <c r="K107" s="24" t="s">
        <v>624</v>
      </c>
      <c r="L107" s="18" t="s">
        <v>624</v>
      </c>
      <c r="M107" s="24" t="s">
        <v>624</v>
      </c>
      <c r="N107" s="24" t="s">
        <v>624</v>
      </c>
      <c r="O107" s="24" t="s">
        <v>624</v>
      </c>
      <c r="P107" s="24" t="s">
        <v>624</v>
      </c>
      <c r="Q107" s="24" t="s">
        <v>624</v>
      </c>
      <c r="R107" s="24" t="s">
        <v>624</v>
      </c>
      <c r="S107" s="24"/>
      <c r="T107" s="8" t="s">
        <v>624</v>
      </c>
      <c r="U107" s="8"/>
      <c r="V107" s="5"/>
      <c r="W107" s="17">
        <v>118481320778</v>
      </c>
      <c r="X107" s="8" t="s">
        <v>11</v>
      </c>
      <c r="Y107" s="8" t="e" cm="1">
        <f t="array" ref="Y107">_xlfn.IFS(C107="Fue fácil",1,C107="Más o menos (ni fácil ni difícil)",0.5,C107="Fue difícil",0)</f>
        <v>#N/A</v>
      </c>
      <c r="Z107" s="8" t="e" cm="1">
        <f t="array" ref="Z107">_xlfn.IFS(D107="Sí",1,D107="No",0)</f>
        <v>#N/A</v>
      </c>
      <c r="AA107" s="8" t="e" cm="1">
        <f t="array" ref="AA107">_xlfn.IFS(E107="Sí las conozco",1,E107="No las conozco",0)</f>
        <v>#N/A</v>
      </c>
      <c r="AB107" s="20" t="e" cm="1">
        <f t="array" ref="AB107">_xlfn.IFS(F107="Sí tenía pensado hacer el trámite",1,F107="No tenía pensado hacer el trámite",0)</f>
        <v>#N/A</v>
      </c>
      <c r="AC107" s="22" t="e" cm="1">
        <f t="array" ref="AC107">_xlfn.IFS(G107="Sí",1,G107="No",0)</f>
        <v>#N/A</v>
      </c>
      <c r="AD107" s="24" t="e" cm="1">
        <f t="array" ref="AD107">_xlfn.IFS(H107="Es fácil",1,H107="Más o menos (no es ni fácil ni difícil)",0.5,H107="Es difícil",0)</f>
        <v>#N/A</v>
      </c>
      <c r="AE107" s="25" t="e" cm="1">
        <f t="array" ref="AE107">_xlfn.IFS(I107="Cuando realicé el trámite para obtener la licencia de conducir en este municipio sí recibí toda la orientación que necesité para poder concluir el trámite",1,I107="Cuando realicé el trámite para obtener la licencia de conducir en este municipio no recibí toda la orientación que necesité para poder concluir el trámite",0)</f>
        <v>#N/A</v>
      </c>
      <c r="AF107" s="27" t="e" cm="1">
        <f t="array" ref="AF107">_xlfn.IFS(J107="Sí tienen la capacitación y los conocimientos suficientes para atender a la ciudadanía",1,J107="No tienen la capacitación y los conocimientos suficientes para atender a la ciudadanía",0)</f>
        <v>#N/A</v>
      </c>
      <c r="AG107" s="24" t="e" cm="1">
        <f t="array" ref="AG107">_xlfn.IFS(K107="Sí",1,K107="No",0)</f>
        <v>#N/A</v>
      </c>
      <c r="AH107" s="20" t="e" cm="1">
        <f t="array" ref="AH107">_xlfn.IFS(L107="Muy probable",1,L107="Nada probable",0,L107="No sé",0.5)</f>
        <v>#N/A</v>
      </c>
      <c r="AI107" s="24" t="e" cm="1">
        <f t="array" ref="AI107">_xlfn.IFS(M107="Es más fácil",1,M107="Es igual",0.5,M107="Es más difícil",0)</f>
        <v>#N/A</v>
      </c>
      <c r="AJ107" s="24" t="e" cm="1">
        <f t="array" ref="AJ107">_xlfn.IFS(N107="Pocos",1,N107="Los necesarios (ni muchos ni pocos)",0.5,N107="Muchos",0)</f>
        <v>#N/A</v>
      </c>
      <c r="AK107" s="24" t="e" cm="1">
        <f t="array" ref="AK107">_xlfn.IFS(O107="Barato",1,O107="Justo (ni caro ni barato)",0.5,O107="Caro",0)</f>
        <v>#N/A</v>
      </c>
      <c r="AL107" s="24" t="e" cm="1">
        <f t="array" ref="AL107">_xlfn.IFS(P107="Menos de 30 minutos",1,P107="Entre 31 minutos y 1 hora",0.8,P107="Entre 1 y 2 horas",0.6,P107="Entre 2 y 3 horas",0.4,P107="Más de 3 horas",0.2,P107="Me tomó más de un día",0)</f>
        <v>#N/A</v>
      </c>
      <c r="AM107" s="24" t="e" cm="1">
        <f t="array" ref="AM107">_xlfn.IFS(Q107="Poco",1,Q107="Normal (ni mucho ni poco)",0.5,Q107="Mucho",0)</f>
        <v>#N/A</v>
      </c>
      <c r="AN107" s="24" t="e" cm="1">
        <f t="array" ref="AN107">_xlfn.IFS(R107="Satisfecha (o)",1,R107="Normal",0.5,R107="Insatisfecha (o)",0)</f>
        <v>#N/A</v>
      </c>
      <c r="AO107" s="24" t="e" cm="1">
        <f t="array" ref="AO107">_xlfn.IFS(S107="Todas las personas reciben el mismo trato",1,S107="No estoy segura (o)",0.5,S107="Hay personas que reciben un trato diferente",0)</f>
        <v>#N/A</v>
      </c>
      <c r="AP107" s="8" t="e" cm="1">
        <f t="array" ref="AP107">_xlfn.IFS(T107="Es malo",0,T107="Es regular (ni bueno ni malo)",0.5,T107="Es bueno",1)</f>
        <v>#N/A</v>
      </c>
      <c r="AQ107" s="8" t="e" cm="1">
        <f t="array" ref="AQ107">_xlfn.IFS(U107="Sí",0,U107="No",1,U107="Prefieron no contestar",0.5)</f>
        <v>#N/A</v>
      </c>
    </row>
    <row r="108" spans="1:43" x14ac:dyDescent="0.2">
      <c r="A108" s="17">
        <v>118481299582</v>
      </c>
      <c r="B108" s="8" t="s">
        <v>11</v>
      </c>
      <c r="C108" s="8" t="s">
        <v>189</v>
      </c>
      <c r="D108" s="8" t="s">
        <v>85</v>
      </c>
      <c r="E108" s="8" t="s">
        <v>73</v>
      </c>
      <c r="F108" s="20" t="s">
        <v>174</v>
      </c>
      <c r="G108" s="22" t="s">
        <v>85</v>
      </c>
      <c r="H108" s="24" t="s">
        <v>87</v>
      </c>
      <c r="I108" s="25" t="s">
        <v>90</v>
      </c>
      <c r="J108" s="26" t="s">
        <v>92</v>
      </c>
      <c r="K108" s="24" t="s">
        <v>85</v>
      </c>
      <c r="L108" s="18" t="s">
        <v>94</v>
      </c>
      <c r="M108" s="24" t="s">
        <v>99</v>
      </c>
      <c r="N108" s="24" t="s">
        <v>102</v>
      </c>
      <c r="O108" s="24" t="s">
        <v>106</v>
      </c>
      <c r="P108" s="24" t="s">
        <v>108</v>
      </c>
      <c r="Q108" s="24" t="s">
        <v>115</v>
      </c>
      <c r="R108" s="24" t="s">
        <v>117</v>
      </c>
      <c r="S108" s="24"/>
      <c r="T108" s="8" t="s">
        <v>624</v>
      </c>
      <c r="U108" s="8"/>
      <c r="V108" s="5"/>
      <c r="W108" s="17">
        <v>118481299582</v>
      </c>
      <c r="X108" s="8" t="s">
        <v>11</v>
      </c>
      <c r="Y108" s="8" cm="1">
        <f t="array" ref="Y108">_xlfn.IFS(C108="Fue fácil",1,C108="Más o menos (ni fácil ni difícil)",0.5,C108="Fue difícil",0)</f>
        <v>1</v>
      </c>
      <c r="Z108" s="8" cm="1">
        <f t="array" ref="Z108">_xlfn.IFS(D108="Sí",1,D108="No",0)</f>
        <v>1</v>
      </c>
      <c r="AA108" s="8" cm="1">
        <f t="array" ref="AA108">_xlfn.IFS(E108="Sí las conozco",1,E108="No las conozco",0)</f>
        <v>1</v>
      </c>
      <c r="AB108" s="20" cm="1">
        <f t="array" ref="AB108">_xlfn.IFS(F108="Sí tenía pensado hacer el trámite",1,F108="No tenía pensado hacer el trámite",0)</f>
        <v>1</v>
      </c>
      <c r="AC108" s="22" cm="1">
        <f t="array" ref="AC108">_xlfn.IFS(G108="Sí",1,G108="No",0)</f>
        <v>1</v>
      </c>
      <c r="AD108" s="24" cm="1">
        <f t="array" ref="AD108">_xlfn.IFS(H108="Es fácil",1,H108="Más o menos (no es ni fácil ni difícil)",0.5,H108="Es difícil",0)</f>
        <v>1</v>
      </c>
      <c r="AE108" s="25" cm="1">
        <f t="array" ref="AE108">_xlfn.IFS(I108="Cuando realicé el trámite para obtener la licencia de conducir en este municipio sí recibí toda la orientación que necesité para poder concluir el trámite",1,I108="Cuando realicé el trámite para obtener la licencia de conducir en este municipio no recibí toda la orientación que necesité para poder concluir el trámite",0)</f>
        <v>1</v>
      </c>
      <c r="AF108" s="27" cm="1">
        <f t="array" ref="AF108">_xlfn.IFS(J108="Sí tienen la capacitación y los conocimientos suficientes para atender a la ciudadanía",1,J108="No tienen la capacitación y los conocimientos suficientes para atender a la ciudadanía",0)</f>
        <v>1</v>
      </c>
      <c r="AG108" s="24" cm="1">
        <f t="array" ref="AG108">_xlfn.IFS(K108="Sí",1,K108="No",0)</f>
        <v>1</v>
      </c>
      <c r="AH108" s="20" cm="1">
        <f t="array" ref="AH108">_xlfn.IFS(L108="Muy probable",1,L108="Nada probable",0,L108="No sé",0.5)</f>
        <v>1</v>
      </c>
      <c r="AI108" s="24" cm="1">
        <f t="array" ref="AI108">_xlfn.IFS(M108="Es más fácil",1,M108="Es igual",0.5,M108="Es más difícil",0)</f>
        <v>1</v>
      </c>
      <c r="AJ108" s="24" cm="1">
        <f t="array" ref="AJ108">_xlfn.IFS(N108="Pocos",1,N108="Los necesarios (ni muchos ni pocos)",0.5,N108="Muchos",0)</f>
        <v>1</v>
      </c>
      <c r="AK108" s="24" cm="1">
        <f t="array" ref="AK108">_xlfn.IFS(O108="Barato",1,O108="Justo (ni caro ni barato)",0.5,O108="Caro",0)</f>
        <v>0.5</v>
      </c>
      <c r="AL108" s="24" cm="1">
        <f t="array" ref="AL108">_xlfn.IFS(P108="Menos de 30 minutos",1,P108="Entre 31 minutos y 1 hora",0.8,P108="Entre 1 y 2 horas",0.6,P108="Entre 2 y 3 horas",0.4,P108="Más de 3 horas",0.2,P108="Me tomó más de un día",0)</f>
        <v>1</v>
      </c>
      <c r="AM108" s="24" cm="1">
        <f t="array" ref="AM108">_xlfn.IFS(Q108="Poco",1,Q108="Normal (ni mucho ni poco)",0.5,Q108="Mucho",0)</f>
        <v>0.5</v>
      </c>
      <c r="AN108" s="24" cm="1">
        <f t="array" ref="AN108">_xlfn.IFS(R108="Satisfecha (o)",1,R108="Normal",0.5,R108="Insatisfecha (o)",0)</f>
        <v>1</v>
      </c>
      <c r="AO108" s="24"/>
      <c r="AP108" s="8"/>
      <c r="AQ108" s="8"/>
    </row>
    <row r="109" spans="1:43" x14ac:dyDescent="0.2">
      <c r="A109" s="17">
        <v>118481285437</v>
      </c>
      <c r="B109" s="8" t="s">
        <v>11</v>
      </c>
      <c r="C109" s="8" t="s">
        <v>189</v>
      </c>
      <c r="D109" s="8" t="s">
        <v>85</v>
      </c>
      <c r="E109" s="8" t="s">
        <v>73</v>
      </c>
      <c r="F109" s="20" t="s">
        <v>174</v>
      </c>
      <c r="G109" s="22" t="s">
        <v>85</v>
      </c>
      <c r="H109" s="24" t="s">
        <v>87</v>
      </c>
      <c r="I109" s="25" t="s">
        <v>90</v>
      </c>
      <c r="J109" s="26" t="s">
        <v>92</v>
      </c>
      <c r="K109" s="24" t="s">
        <v>85</v>
      </c>
      <c r="L109" s="18" t="s">
        <v>95</v>
      </c>
      <c r="M109" s="24" t="s">
        <v>99</v>
      </c>
      <c r="N109" s="24" t="s">
        <v>103</v>
      </c>
      <c r="O109" s="24" t="s">
        <v>107</v>
      </c>
      <c r="P109" s="24" t="s">
        <v>109</v>
      </c>
      <c r="Q109" s="24" t="s">
        <v>115</v>
      </c>
      <c r="R109" s="24" t="s">
        <v>117</v>
      </c>
      <c r="S109" s="24" t="s">
        <v>187</v>
      </c>
      <c r="T109" s="8" t="s">
        <v>132</v>
      </c>
      <c r="U109" s="8" t="s">
        <v>86</v>
      </c>
      <c r="V109" s="5"/>
      <c r="W109" s="17">
        <v>118481285437</v>
      </c>
      <c r="X109" s="8" t="s">
        <v>11</v>
      </c>
      <c r="Y109" s="8" cm="1">
        <f t="array" ref="Y109">_xlfn.IFS(C109="Fue fácil",1,C109="Más o menos (ni fácil ni difícil)",0.5,C109="Fue difícil",0)</f>
        <v>1</v>
      </c>
      <c r="Z109" s="8" cm="1">
        <f t="array" ref="Z109">_xlfn.IFS(D109="Sí",1,D109="No",0)</f>
        <v>1</v>
      </c>
      <c r="AA109" s="8" cm="1">
        <f t="array" ref="AA109">_xlfn.IFS(E109="Sí las conozco",1,E109="No las conozco",0)</f>
        <v>1</v>
      </c>
      <c r="AB109" s="20" cm="1">
        <f t="array" ref="AB109">_xlfn.IFS(F109="Sí tenía pensado hacer el trámite",1,F109="No tenía pensado hacer el trámite",0)</f>
        <v>1</v>
      </c>
      <c r="AC109" s="22" cm="1">
        <f t="array" ref="AC109">_xlfn.IFS(G109="Sí",1,G109="No",0)</f>
        <v>1</v>
      </c>
      <c r="AD109" s="24" cm="1">
        <f t="array" ref="AD109">_xlfn.IFS(H109="Es fácil",1,H109="Más o menos (no es ni fácil ni difícil)",0.5,H109="Es difícil",0)</f>
        <v>1</v>
      </c>
      <c r="AE109" s="25" cm="1">
        <f t="array" ref="AE109">_xlfn.IFS(I109="Cuando realicé el trámite para obtener la licencia de conducir en este municipio sí recibí toda la orientación que necesité para poder concluir el trámite",1,I109="Cuando realicé el trámite para obtener la licencia de conducir en este municipio no recibí toda la orientación que necesité para poder concluir el trámite",0)</f>
        <v>1</v>
      </c>
      <c r="AF109" s="27" cm="1">
        <f t="array" ref="AF109">_xlfn.IFS(J109="Sí tienen la capacitación y los conocimientos suficientes para atender a la ciudadanía",1,J109="No tienen la capacitación y los conocimientos suficientes para atender a la ciudadanía",0)</f>
        <v>1</v>
      </c>
      <c r="AG109" s="24" cm="1">
        <f t="array" ref="AG109">_xlfn.IFS(K109="Sí",1,K109="No",0)</f>
        <v>1</v>
      </c>
      <c r="AH109" s="20" cm="1">
        <f t="array" ref="AH109">_xlfn.IFS(L109="Muy probable",1,L109="Nada probable",0,L109="No sé",0.5)</f>
        <v>0.5</v>
      </c>
      <c r="AI109" s="24" cm="1">
        <f t="array" ref="AI109">_xlfn.IFS(M109="Es más fácil",1,M109="Es igual",0.5,M109="Es más difícil",0)</f>
        <v>1</v>
      </c>
      <c r="AJ109" s="24" cm="1">
        <f t="array" ref="AJ109">_xlfn.IFS(N109="Pocos",1,N109="Los necesarios (ni muchos ni pocos)",0.5,N109="Muchos",0)</f>
        <v>0.5</v>
      </c>
      <c r="AK109" s="24" cm="1">
        <f t="array" ref="AK109">_xlfn.IFS(O109="Barato",1,O109="Justo (ni caro ni barato)",0.5,O109="Caro",0)</f>
        <v>0</v>
      </c>
      <c r="AL109" s="24" cm="1">
        <f t="array" ref="AL109">_xlfn.IFS(P109="Menos de 30 minutos",1,P109="Entre 31 minutos y 1 hora",0.8,P109="Entre 1 y 2 horas",0.6,P109="Entre 2 y 3 horas",0.4,P109="Más de 3 horas",0.2,P109="Me tomó más de un día",0)</f>
        <v>0.8</v>
      </c>
      <c r="AM109" s="24" cm="1">
        <f t="array" ref="AM109">_xlfn.IFS(Q109="Poco",1,Q109="Normal (ni mucho ni poco)",0.5,Q109="Mucho",0)</f>
        <v>0.5</v>
      </c>
      <c r="AN109" s="24" cm="1">
        <f t="array" ref="AN109">_xlfn.IFS(R109="Satisfecha (o)",1,R109="Normal",0.5,R109="Insatisfecha (o)",0)</f>
        <v>1</v>
      </c>
      <c r="AO109" s="24" cm="1">
        <f t="array" ref="AO109">_xlfn.IFS(S109="Todas las personas reciben el mismo trato",1,S109="No estoy segura (o)",0.5,S109="Hay personas que reciben un trato diferente",0)</f>
        <v>1</v>
      </c>
      <c r="AP109" s="8" cm="1">
        <f t="array" ref="AP109">_xlfn.IFS(T109="Es malo",0,T109="Es regular (ni bueno ni malo)",0.5,T109="Es bueno",1)</f>
        <v>1</v>
      </c>
      <c r="AQ109" s="8" cm="1">
        <f t="array" ref="AQ109">_xlfn.IFS(U109="Sí",0,U109="No",1,U109="Prefieron no contestar",0.5)</f>
        <v>1</v>
      </c>
    </row>
    <row r="110" spans="1:43" x14ac:dyDescent="0.2">
      <c r="A110" s="17">
        <v>118481176291</v>
      </c>
      <c r="B110" s="8" t="s">
        <v>11</v>
      </c>
      <c r="C110" s="8" t="s">
        <v>189</v>
      </c>
      <c r="D110" s="8" t="s">
        <v>85</v>
      </c>
      <c r="E110" s="8" t="s">
        <v>73</v>
      </c>
      <c r="F110" s="20" t="s">
        <v>174</v>
      </c>
      <c r="G110" s="22" t="s">
        <v>85</v>
      </c>
      <c r="H110" s="24" t="s">
        <v>87</v>
      </c>
      <c r="I110" s="25" t="s">
        <v>90</v>
      </c>
      <c r="J110" s="26" t="s">
        <v>92</v>
      </c>
      <c r="K110" s="24" t="s">
        <v>85</v>
      </c>
      <c r="L110" s="18" t="s">
        <v>94</v>
      </c>
      <c r="M110" s="24" t="s">
        <v>624</v>
      </c>
      <c r="N110" s="24" t="s">
        <v>103</v>
      </c>
      <c r="O110" s="24" t="s">
        <v>107</v>
      </c>
      <c r="P110" s="24" t="s">
        <v>108</v>
      </c>
      <c r="Q110" s="24" t="s">
        <v>115</v>
      </c>
      <c r="R110" s="24" t="s">
        <v>117</v>
      </c>
      <c r="S110" s="24" t="s">
        <v>178</v>
      </c>
      <c r="T110" s="8" t="s">
        <v>131</v>
      </c>
      <c r="U110" s="8" t="s">
        <v>86</v>
      </c>
      <c r="V110" s="5"/>
      <c r="W110" s="17">
        <v>118481176291</v>
      </c>
      <c r="X110" s="8" t="s">
        <v>11</v>
      </c>
      <c r="Y110" s="8" cm="1">
        <f t="array" ref="Y110">_xlfn.IFS(C110="Fue fácil",1,C110="Más o menos (ni fácil ni difícil)",0.5,C110="Fue difícil",0)</f>
        <v>1</v>
      </c>
      <c r="Z110" s="8" cm="1">
        <f t="array" ref="Z110">_xlfn.IFS(D110="Sí",1,D110="No",0)</f>
        <v>1</v>
      </c>
      <c r="AA110" s="8" cm="1">
        <f t="array" ref="AA110">_xlfn.IFS(E110="Sí las conozco",1,E110="No las conozco",0)</f>
        <v>1</v>
      </c>
      <c r="AB110" s="20" cm="1">
        <f t="array" ref="AB110">_xlfn.IFS(F110="Sí tenía pensado hacer el trámite",1,F110="No tenía pensado hacer el trámite",0)</f>
        <v>1</v>
      </c>
      <c r="AC110" s="22" cm="1">
        <f t="array" ref="AC110">_xlfn.IFS(G110="Sí",1,G110="No",0)</f>
        <v>1</v>
      </c>
      <c r="AD110" s="24" cm="1">
        <f t="array" ref="AD110">_xlfn.IFS(H110="Es fácil",1,H110="Más o menos (no es ni fácil ni difícil)",0.5,H110="Es difícil",0)</f>
        <v>1</v>
      </c>
      <c r="AE110" s="25" cm="1">
        <f t="array" ref="AE110">_xlfn.IFS(I110="Cuando realicé el trámite para obtener la licencia de conducir en este municipio sí recibí toda la orientación que necesité para poder concluir el trámite",1,I110="Cuando realicé el trámite para obtener la licencia de conducir en este municipio no recibí toda la orientación que necesité para poder concluir el trámite",0)</f>
        <v>1</v>
      </c>
      <c r="AF110" s="27" cm="1">
        <f t="array" ref="AF110">_xlfn.IFS(J110="Sí tienen la capacitación y los conocimientos suficientes para atender a la ciudadanía",1,J110="No tienen la capacitación y los conocimientos suficientes para atender a la ciudadanía",0)</f>
        <v>1</v>
      </c>
      <c r="AG110" s="24" cm="1">
        <f t="array" ref="AG110">_xlfn.IFS(K110="Sí",1,K110="No",0)</f>
        <v>1</v>
      </c>
      <c r="AH110" s="20" cm="1">
        <f t="array" ref="AH110">_xlfn.IFS(L110="Muy probable",1,L110="Nada probable",0,L110="No sé",0.5)</f>
        <v>1</v>
      </c>
      <c r="AI110" s="24"/>
      <c r="AJ110" s="24" cm="1">
        <f t="array" ref="AJ110">_xlfn.IFS(N110="Pocos",1,N110="Los necesarios (ni muchos ni pocos)",0.5,N110="Muchos",0)</f>
        <v>0.5</v>
      </c>
      <c r="AK110" s="24" cm="1">
        <f t="array" ref="AK110">_xlfn.IFS(O110="Barato",1,O110="Justo (ni caro ni barato)",0.5,O110="Caro",0)</f>
        <v>0</v>
      </c>
      <c r="AL110" s="24" cm="1">
        <f t="array" ref="AL110">_xlfn.IFS(P110="Menos de 30 minutos",1,P110="Entre 31 minutos y 1 hora",0.8,P110="Entre 1 y 2 horas",0.6,P110="Entre 2 y 3 horas",0.4,P110="Más de 3 horas",0.2,P110="Me tomó más de un día",0)</f>
        <v>1</v>
      </c>
      <c r="AM110" s="24" cm="1">
        <f t="array" ref="AM110">_xlfn.IFS(Q110="Poco",1,Q110="Normal (ni mucho ni poco)",0.5,Q110="Mucho",0)</f>
        <v>0.5</v>
      </c>
      <c r="AN110" s="24" cm="1">
        <f t="array" ref="AN110">_xlfn.IFS(R110="Satisfecha (o)",1,R110="Normal",0.5,R110="Insatisfecha (o)",0)</f>
        <v>1</v>
      </c>
      <c r="AO110" s="24" cm="1">
        <f t="array" ref="AO110">_xlfn.IFS(S110="Todas las personas reciben el mismo trato",1,S110="No estoy segura (o)",0.5,S110="Hay personas que reciben un trato diferente",0)</f>
        <v>0.5</v>
      </c>
      <c r="AP110" s="8" cm="1">
        <f t="array" ref="AP110">_xlfn.IFS(T110="Es malo",0,T110="Es regular (ni bueno ni malo)",0.5,T110="Es bueno",1)</f>
        <v>0.5</v>
      </c>
      <c r="AQ110" s="8" cm="1">
        <f t="array" ref="AQ110">_xlfn.IFS(U110="Sí",0,U110="No",1,U110="Prefieron no contestar",0.5)</f>
        <v>1</v>
      </c>
    </row>
    <row r="111" spans="1:43" x14ac:dyDescent="0.2">
      <c r="A111" s="17">
        <v>118481168000</v>
      </c>
      <c r="B111" s="8" t="s">
        <v>11</v>
      </c>
      <c r="C111" s="8"/>
      <c r="D111" s="8"/>
      <c r="E111" s="8" t="s">
        <v>624</v>
      </c>
      <c r="F111" s="20"/>
      <c r="G111" s="22" t="s">
        <v>624</v>
      </c>
      <c r="H111" s="24" t="s">
        <v>624</v>
      </c>
      <c r="I111" s="25" t="s">
        <v>624</v>
      </c>
      <c r="J111" s="26" t="s">
        <v>624</v>
      </c>
      <c r="K111" s="24" t="s">
        <v>624</v>
      </c>
      <c r="L111" s="18" t="s">
        <v>624</v>
      </c>
      <c r="M111" s="24" t="s">
        <v>624</v>
      </c>
      <c r="N111" s="24" t="s">
        <v>624</v>
      </c>
      <c r="O111" s="24" t="s">
        <v>624</v>
      </c>
      <c r="P111" s="24" t="s">
        <v>624</v>
      </c>
      <c r="Q111" s="24" t="s">
        <v>624</v>
      </c>
      <c r="R111" s="24" t="s">
        <v>624</v>
      </c>
      <c r="S111" s="24"/>
      <c r="T111" s="8" t="s">
        <v>624</v>
      </c>
      <c r="U111" s="8"/>
      <c r="V111" s="5"/>
      <c r="W111" s="17">
        <v>118481168000</v>
      </c>
      <c r="X111" s="8" t="s">
        <v>11</v>
      </c>
      <c r="Y111" s="8" t="e" cm="1">
        <f t="array" ref="Y111">_xlfn.IFS(C111="Fue fácil",1,C111="Más o menos (ni fácil ni difícil)",0.5,C111="Fue difícil",0)</f>
        <v>#N/A</v>
      </c>
      <c r="Z111" s="8" t="e" cm="1">
        <f t="array" ref="Z111">_xlfn.IFS(D111="Sí",1,D111="No",0)</f>
        <v>#N/A</v>
      </c>
      <c r="AA111" s="8" t="e" cm="1">
        <f t="array" ref="AA111">_xlfn.IFS(E111="Sí las conozco",1,E111="No las conozco",0)</f>
        <v>#N/A</v>
      </c>
      <c r="AB111" s="20" t="e" cm="1">
        <f t="array" ref="AB111">_xlfn.IFS(F111="Sí tenía pensado hacer el trámite",1,F111="No tenía pensado hacer el trámite",0)</f>
        <v>#N/A</v>
      </c>
      <c r="AC111" s="22" t="e" cm="1">
        <f t="array" ref="AC111">_xlfn.IFS(G111="Sí",1,G111="No",0)</f>
        <v>#N/A</v>
      </c>
      <c r="AD111" s="24" t="e" cm="1">
        <f t="array" ref="AD111">_xlfn.IFS(H111="Es fácil",1,H111="Más o menos (no es ni fácil ni difícil)",0.5,H111="Es difícil",0)</f>
        <v>#N/A</v>
      </c>
      <c r="AE111" s="25" t="e" cm="1">
        <f t="array" ref="AE111">_xlfn.IFS(I111="Cuando realicé el trámite para obtener la licencia de conducir en este municipio sí recibí toda la orientación que necesité para poder concluir el trámite",1,I111="Cuando realicé el trámite para obtener la licencia de conducir en este municipio no recibí toda la orientación que necesité para poder concluir el trámite",0)</f>
        <v>#N/A</v>
      </c>
      <c r="AF111" s="27" t="e" cm="1">
        <f t="array" ref="AF111">_xlfn.IFS(J111="Sí tienen la capacitación y los conocimientos suficientes para atender a la ciudadanía",1,J111="No tienen la capacitación y los conocimientos suficientes para atender a la ciudadanía",0)</f>
        <v>#N/A</v>
      </c>
      <c r="AG111" s="24" t="e" cm="1">
        <f t="array" ref="AG111">_xlfn.IFS(K111="Sí",1,K111="No",0)</f>
        <v>#N/A</v>
      </c>
      <c r="AH111" s="20" t="e" cm="1">
        <f t="array" ref="AH111">_xlfn.IFS(L111="Muy probable",1,L111="Nada probable",0,L111="No sé",0.5)</f>
        <v>#N/A</v>
      </c>
      <c r="AI111" s="24" t="e" cm="1">
        <f t="array" ref="AI111">_xlfn.IFS(M111="Es más fácil",1,M111="Es igual",0.5,M111="Es más difícil",0)</f>
        <v>#N/A</v>
      </c>
      <c r="AJ111" s="24" t="e" cm="1">
        <f t="array" ref="AJ111">_xlfn.IFS(N111="Pocos",1,N111="Los necesarios (ni muchos ni pocos)",0.5,N111="Muchos",0)</f>
        <v>#N/A</v>
      </c>
      <c r="AK111" s="24" t="e" cm="1">
        <f t="array" ref="AK111">_xlfn.IFS(O111="Barato",1,O111="Justo (ni caro ni barato)",0.5,O111="Caro",0)</f>
        <v>#N/A</v>
      </c>
      <c r="AL111" s="24" t="e" cm="1">
        <f t="array" ref="AL111">_xlfn.IFS(P111="Menos de 30 minutos",1,P111="Entre 31 minutos y 1 hora",0.8,P111="Entre 1 y 2 horas",0.6,P111="Entre 2 y 3 horas",0.4,P111="Más de 3 horas",0.2,P111="Me tomó más de un día",0)</f>
        <v>#N/A</v>
      </c>
      <c r="AM111" s="24" t="e" cm="1">
        <f t="array" ref="AM111">_xlfn.IFS(Q111="Poco",1,Q111="Normal (ni mucho ni poco)",0.5,Q111="Mucho",0)</f>
        <v>#N/A</v>
      </c>
      <c r="AN111" s="24" t="e" cm="1">
        <f t="array" ref="AN111">_xlfn.IFS(R111="Satisfecha (o)",1,R111="Normal",0.5,R111="Insatisfecha (o)",0)</f>
        <v>#N/A</v>
      </c>
      <c r="AO111" s="24" t="e" cm="1">
        <f t="array" ref="AO111">_xlfn.IFS(S111="Todas las personas reciben el mismo trato",1,S111="No estoy segura (o)",0.5,S111="Hay personas que reciben un trato diferente",0)</f>
        <v>#N/A</v>
      </c>
      <c r="AP111" s="8" t="e" cm="1">
        <f t="array" ref="AP111">_xlfn.IFS(T111="Es malo",0,T111="Es regular (ni bueno ni malo)",0.5,T111="Es bueno",1)</f>
        <v>#N/A</v>
      </c>
      <c r="AQ111" s="8" t="e" cm="1">
        <f t="array" ref="AQ111">_xlfn.IFS(U111="Sí",0,U111="No",1,U111="Prefieron no contestar",0.5)</f>
        <v>#N/A</v>
      </c>
    </row>
    <row r="112" spans="1:43" x14ac:dyDescent="0.2">
      <c r="A112" s="17">
        <v>118480745696</v>
      </c>
      <c r="B112" s="8" t="s">
        <v>11</v>
      </c>
      <c r="C112" s="8" t="s">
        <v>177</v>
      </c>
      <c r="D112" s="8" t="s">
        <v>85</v>
      </c>
      <c r="E112" s="8" t="s">
        <v>74</v>
      </c>
      <c r="F112" s="20" t="s">
        <v>254</v>
      </c>
      <c r="G112" s="22" t="s">
        <v>86</v>
      </c>
      <c r="H112" s="24" t="s">
        <v>88</v>
      </c>
      <c r="I112" s="25" t="s">
        <v>90</v>
      </c>
      <c r="J112" s="26" t="s">
        <v>92</v>
      </c>
      <c r="K112" s="24" t="s">
        <v>85</v>
      </c>
      <c r="L112" s="18" t="s">
        <v>95</v>
      </c>
      <c r="M112" s="24" t="s">
        <v>100</v>
      </c>
      <c r="N112" s="24" t="s">
        <v>624</v>
      </c>
      <c r="O112" s="24" t="s">
        <v>624</v>
      </c>
      <c r="P112" s="24" t="s">
        <v>624</v>
      </c>
      <c r="Q112" s="24" t="s">
        <v>624</v>
      </c>
      <c r="R112" s="24" t="s">
        <v>624</v>
      </c>
      <c r="S112" s="24"/>
      <c r="T112" s="8" t="s">
        <v>624</v>
      </c>
      <c r="U112" s="8"/>
      <c r="V112" s="5"/>
      <c r="W112" s="17">
        <v>118480745696</v>
      </c>
      <c r="X112" s="8" t="s">
        <v>11</v>
      </c>
      <c r="Y112" s="8" cm="1">
        <f t="array" ref="Y112">_xlfn.IFS(C112="Fue fácil",1,C112="Más o menos (ni fácil ni difícil)",0.5,C112="Fue difícil",0)</f>
        <v>0.5</v>
      </c>
      <c r="Z112" s="8" cm="1">
        <f t="array" ref="Z112">_xlfn.IFS(D112="Sí",1,D112="No",0)</f>
        <v>1</v>
      </c>
      <c r="AA112" s="8" cm="1">
        <f t="array" ref="AA112">_xlfn.IFS(E112="Sí las conozco",1,E112="No las conozco",0)</f>
        <v>0</v>
      </c>
      <c r="AB112" s="20" cm="1">
        <f t="array" ref="AB112">_xlfn.IFS(F112="Sí tenía pensado hacer el trámite",1,F112="No tenía pensado hacer el trámite",0)</f>
        <v>0</v>
      </c>
      <c r="AC112" s="22" cm="1">
        <f t="array" ref="AC112">_xlfn.IFS(G112="Sí",1,G112="No",0)</f>
        <v>0</v>
      </c>
      <c r="AD112" s="24" cm="1">
        <f t="array" ref="AD112">_xlfn.IFS(H112="Es fácil",1,H112="Más o menos (no es ni fácil ni difícil)",0.5,H112="Es difícil",0)</f>
        <v>0.5</v>
      </c>
      <c r="AE112" s="25" cm="1">
        <f t="array" ref="AE112">_xlfn.IFS(I112="Cuando realicé el trámite para obtener la licencia de conducir en este municipio sí recibí toda la orientación que necesité para poder concluir el trámite",1,I112="Cuando realicé el trámite para obtener la licencia de conducir en este municipio no recibí toda la orientación que necesité para poder concluir el trámite",0)</f>
        <v>1</v>
      </c>
      <c r="AF112" s="27" cm="1">
        <f t="array" ref="AF112">_xlfn.IFS(J112="Sí tienen la capacitación y los conocimientos suficientes para atender a la ciudadanía",1,J112="No tienen la capacitación y los conocimientos suficientes para atender a la ciudadanía",0)</f>
        <v>1</v>
      </c>
      <c r="AG112" s="24" cm="1">
        <f t="array" ref="AG112">_xlfn.IFS(K112="Sí",1,K112="No",0)</f>
        <v>1</v>
      </c>
      <c r="AH112" s="20" cm="1">
        <f t="array" ref="AH112">_xlfn.IFS(L112="Muy probable",1,L112="Nada probable",0,L112="No sé",0.5)</f>
        <v>0.5</v>
      </c>
      <c r="AI112" s="24" cm="1">
        <f t="array" ref="AI112">_xlfn.IFS(M112="Es más fácil",1,M112="Es igual",0.5,M112="Es más difícil",0)</f>
        <v>0.5</v>
      </c>
      <c r="AJ112" s="24" t="e" cm="1">
        <f t="array" ref="AJ112">_xlfn.IFS(N112="Pocos",1,N112="Los necesarios (ni muchos ni pocos)",0.5,N112="Muchos",0)</f>
        <v>#N/A</v>
      </c>
      <c r="AK112" s="24" t="e" cm="1">
        <f t="array" ref="AK112">_xlfn.IFS(O112="Barato",1,O112="Justo (ni caro ni barato)",0.5,O112="Caro",0)</f>
        <v>#N/A</v>
      </c>
      <c r="AL112" s="24" t="e" cm="1">
        <f t="array" ref="AL112">_xlfn.IFS(P112="Menos de 30 minutos",1,P112="Entre 31 minutos y 1 hora",0.8,P112="Entre 1 y 2 horas",0.6,P112="Entre 2 y 3 horas",0.4,P112="Más de 3 horas",0.2,P112="Me tomó más de un día",0)</f>
        <v>#N/A</v>
      </c>
      <c r="AM112" s="24" t="e" cm="1">
        <f t="array" ref="AM112">_xlfn.IFS(Q112="Poco",1,Q112="Normal (ni mucho ni poco)",0.5,Q112="Mucho",0)</f>
        <v>#N/A</v>
      </c>
      <c r="AN112" s="24" t="e" cm="1">
        <f t="array" ref="AN112">_xlfn.IFS(R112="Satisfecha (o)",1,R112="Normal",0.5,R112="Insatisfecha (o)",0)</f>
        <v>#N/A</v>
      </c>
      <c r="AO112" s="24" t="e" cm="1">
        <f t="array" ref="AO112">_xlfn.IFS(S112="Todas las personas reciben el mismo trato",1,S112="No estoy segura (o)",0.5,S112="Hay personas que reciben un trato diferente",0)</f>
        <v>#N/A</v>
      </c>
      <c r="AP112" s="8" t="e" cm="1">
        <f t="array" ref="AP112">_xlfn.IFS(T112="Es malo",0,T112="Es regular (ni bueno ni malo)",0.5,T112="Es bueno",1)</f>
        <v>#N/A</v>
      </c>
      <c r="AQ112" s="8" t="e" cm="1">
        <f t="array" ref="AQ112">_xlfn.IFS(U112="Sí",0,U112="No",1,U112="Prefieron no contestar",0.5)</f>
        <v>#N/A</v>
      </c>
    </row>
    <row r="113" spans="1:43" x14ac:dyDescent="0.2">
      <c r="A113" s="17">
        <v>118480389153</v>
      </c>
      <c r="B113" s="8" t="s">
        <v>11</v>
      </c>
      <c r="C113" s="8" t="s">
        <v>189</v>
      </c>
      <c r="D113" s="8" t="s">
        <v>85</v>
      </c>
      <c r="E113" s="8" t="s">
        <v>73</v>
      </c>
      <c r="F113" s="20" t="s">
        <v>174</v>
      </c>
      <c r="G113" s="22" t="s">
        <v>85</v>
      </c>
      <c r="H113" s="24" t="s">
        <v>87</v>
      </c>
      <c r="I113" s="25" t="s">
        <v>90</v>
      </c>
      <c r="J113" s="26" t="s">
        <v>92</v>
      </c>
      <c r="K113" s="24" t="s">
        <v>85</v>
      </c>
      <c r="L113" s="18" t="s">
        <v>94</v>
      </c>
      <c r="M113" s="24" t="s">
        <v>99</v>
      </c>
      <c r="N113" s="24" t="s">
        <v>103</v>
      </c>
      <c r="O113" s="24" t="s">
        <v>106</v>
      </c>
      <c r="P113" s="24" t="s">
        <v>108</v>
      </c>
      <c r="Q113" s="24" t="s">
        <v>115</v>
      </c>
      <c r="R113" s="24" t="s">
        <v>117</v>
      </c>
      <c r="S113" s="24" t="s">
        <v>187</v>
      </c>
      <c r="T113" s="8" t="s">
        <v>132</v>
      </c>
      <c r="U113" s="8" t="s">
        <v>86</v>
      </c>
      <c r="V113" s="5"/>
      <c r="W113" s="17">
        <v>118480389153</v>
      </c>
      <c r="X113" s="8" t="s">
        <v>11</v>
      </c>
      <c r="Y113" s="8" cm="1">
        <f t="array" ref="Y113">_xlfn.IFS(C113="Fue fácil",1,C113="Más o menos (ni fácil ni difícil)",0.5,C113="Fue difícil",0)</f>
        <v>1</v>
      </c>
      <c r="Z113" s="8" cm="1">
        <f t="array" ref="Z113">_xlfn.IFS(D113="Sí",1,D113="No",0)</f>
        <v>1</v>
      </c>
      <c r="AA113" s="8" cm="1">
        <f t="array" ref="AA113">_xlfn.IFS(E113="Sí las conozco",1,E113="No las conozco",0)</f>
        <v>1</v>
      </c>
      <c r="AB113" s="20" cm="1">
        <f t="array" ref="AB113">_xlfn.IFS(F113="Sí tenía pensado hacer el trámite",1,F113="No tenía pensado hacer el trámite",0)</f>
        <v>1</v>
      </c>
      <c r="AC113" s="22" cm="1">
        <f t="array" ref="AC113">_xlfn.IFS(G113="Sí",1,G113="No",0)</f>
        <v>1</v>
      </c>
      <c r="AD113" s="24" cm="1">
        <f t="array" ref="AD113">_xlfn.IFS(H113="Es fácil",1,H113="Más o menos (no es ni fácil ni difícil)",0.5,H113="Es difícil",0)</f>
        <v>1</v>
      </c>
      <c r="AE113" s="25" cm="1">
        <f t="array" ref="AE113">_xlfn.IFS(I113="Cuando realicé el trámite para obtener la licencia de conducir en este municipio sí recibí toda la orientación que necesité para poder concluir el trámite",1,I113="Cuando realicé el trámite para obtener la licencia de conducir en este municipio no recibí toda la orientación que necesité para poder concluir el trámite",0)</f>
        <v>1</v>
      </c>
      <c r="AF113" s="27" cm="1">
        <f t="array" ref="AF113">_xlfn.IFS(J113="Sí tienen la capacitación y los conocimientos suficientes para atender a la ciudadanía",1,J113="No tienen la capacitación y los conocimientos suficientes para atender a la ciudadanía",0)</f>
        <v>1</v>
      </c>
      <c r="AG113" s="24" cm="1">
        <f t="array" ref="AG113">_xlfn.IFS(K113="Sí",1,K113="No",0)</f>
        <v>1</v>
      </c>
      <c r="AH113" s="20" cm="1">
        <f t="array" ref="AH113">_xlfn.IFS(L113="Muy probable",1,L113="Nada probable",0,L113="No sé",0.5)</f>
        <v>1</v>
      </c>
      <c r="AI113" s="24" cm="1">
        <f t="array" ref="AI113">_xlfn.IFS(M113="Es más fácil",1,M113="Es igual",0.5,M113="Es más difícil",0)</f>
        <v>1</v>
      </c>
      <c r="AJ113" s="24" cm="1">
        <f t="array" ref="AJ113">_xlfn.IFS(N113="Pocos",1,N113="Los necesarios (ni muchos ni pocos)",0.5,N113="Muchos",0)</f>
        <v>0.5</v>
      </c>
      <c r="AK113" s="24" cm="1">
        <f t="array" ref="AK113">_xlfn.IFS(O113="Barato",1,O113="Justo (ni caro ni barato)",0.5,O113="Caro",0)</f>
        <v>0.5</v>
      </c>
      <c r="AL113" s="24" cm="1">
        <f t="array" ref="AL113">_xlfn.IFS(P113="Menos de 30 minutos",1,P113="Entre 31 minutos y 1 hora",0.8,P113="Entre 1 y 2 horas",0.6,P113="Entre 2 y 3 horas",0.4,P113="Más de 3 horas",0.2,P113="Me tomó más de un día",0)</f>
        <v>1</v>
      </c>
      <c r="AM113" s="24" cm="1">
        <f t="array" ref="AM113">_xlfn.IFS(Q113="Poco",1,Q113="Normal (ni mucho ni poco)",0.5,Q113="Mucho",0)</f>
        <v>0.5</v>
      </c>
      <c r="AN113" s="24" cm="1">
        <f t="array" ref="AN113">_xlfn.IFS(R113="Satisfecha (o)",1,R113="Normal",0.5,R113="Insatisfecha (o)",0)</f>
        <v>1</v>
      </c>
      <c r="AO113" s="24" cm="1">
        <f t="array" ref="AO113">_xlfn.IFS(S113="Todas las personas reciben el mismo trato",1,S113="No estoy segura (o)",0.5,S113="Hay personas que reciben un trato diferente",0)</f>
        <v>1</v>
      </c>
      <c r="AP113" s="8" cm="1">
        <f t="array" ref="AP113">_xlfn.IFS(T113="Es malo",0,T113="Es regular (ni bueno ni malo)",0.5,T113="Es bueno",1)</f>
        <v>1</v>
      </c>
      <c r="AQ113" s="8" cm="1">
        <f t="array" ref="AQ113">_xlfn.IFS(U113="Sí",0,U113="No",1,U113="Prefieron no contestar",0.5)</f>
        <v>1</v>
      </c>
    </row>
    <row r="114" spans="1:43" x14ac:dyDescent="0.2">
      <c r="A114" s="17">
        <v>118480369306</v>
      </c>
      <c r="B114" s="8" t="s">
        <v>11</v>
      </c>
      <c r="C114" s="8" t="s">
        <v>189</v>
      </c>
      <c r="D114" s="8" t="s">
        <v>85</v>
      </c>
      <c r="E114" s="8" t="s">
        <v>73</v>
      </c>
      <c r="F114" s="20" t="s">
        <v>174</v>
      </c>
      <c r="G114" s="22" t="s">
        <v>85</v>
      </c>
      <c r="H114" s="24" t="s">
        <v>87</v>
      </c>
      <c r="I114" s="25" t="s">
        <v>90</v>
      </c>
      <c r="J114" s="26" t="s">
        <v>92</v>
      </c>
      <c r="K114" s="24" t="s">
        <v>85</v>
      </c>
      <c r="L114" s="18" t="s">
        <v>94</v>
      </c>
      <c r="M114" s="24" t="s">
        <v>99</v>
      </c>
      <c r="N114" s="24" t="s">
        <v>103</v>
      </c>
      <c r="O114" s="24" t="s">
        <v>106</v>
      </c>
      <c r="P114" s="24" t="s">
        <v>109</v>
      </c>
      <c r="Q114" s="24" t="s">
        <v>115</v>
      </c>
      <c r="R114" s="24" t="s">
        <v>117</v>
      </c>
      <c r="S114" s="24" t="s">
        <v>187</v>
      </c>
      <c r="T114" s="8" t="s">
        <v>132</v>
      </c>
      <c r="U114" s="8" t="s">
        <v>86</v>
      </c>
      <c r="V114" s="5"/>
      <c r="W114" s="17">
        <v>118480369306</v>
      </c>
      <c r="X114" s="8" t="s">
        <v>11</v>
      </c>
      <c r="Y114" s="8" cm="1">
        <f t="array" ref="Y114">_xlfn.IFS(C114="Fue fácil",1,C114="Más o menos (ni fácil ni difícil)",0.5,C114="Fue difícil",0)</f>
        <v>1</v>
      </c>
      <c r="Z114" s="8" cm="1">
        <f t="array" ref="Z114">_xlfn.IFS(D114="Sí",1,D114="No",0)</f>
        <v>1</v>
      </c>
      <c r="AA114" s="8" cm="1">
        <f t="array" ref="AA114">_xlfn.IFS(E114="Sí las conozco",1,E114="No las conozco",0)</f>
        <v>1</v>
      </c>
      <c r="AB114" s="20" cm="1">
        <f t="array" ref="AB114">_xlfn.IFS(F114="Sí tenía pensado hacer el trámite",1,F114="No tenía pensado hacer el trámite",0)</f>
        <v>1</v>
      </c>
      <c r="AC114" s="22" cm="1">
        <f t="array" ref="AC114">_xlfn.IFS(G114="Sí",1,G114="No",0)</f>
        <v>1</v>
      </c>
      <c r="AD114" s="24" cm="1">
        <f t="array" ref="AD114">_xlfn.IFS(H114="Es fácil",1,H114="Más o menos (no es ni fácil ni difícil)",0.5,H114="Es difícil",0)</f>
        <v>1</v>
      </c>
      <c r="AE114" s="25" cm="1">
        <f t="array" ref="AE114">_xlfn.IFS(I114="Cuando realicé el trámite para obtener la licencia de conducir en este municipio sí recibí toda la orientación que necesité para poder concluir el trámite",1,I114="Cuando realicé el trámite para obtener la licencia de conducir en este municipio no recibí toda la orientación que necesité para poder concluir el trámite",0)</f>
        <v>1</v>
      </c>
      <c r="AF114" s="27" cm="1">
        <f t="array" ref="AF114">_xlfn.IFS(J114="Sí tienen la capacitación y los conocimientos suficientes para atender a la ciudadanía",1,J114="No tienen la capacitación y los conocimientos suficientes para atender a la ciudadanía",0)</f>
        <v>1</v>
      </c>
      <c r="AG114" s="24" cm="1">
        <f t="array" ref="AG114">_xlfn.IFS(K114="Sí",1,K114="No",0)</f>
        <v>1</v>
      </c>
      <c r="AH114" s="20" cm="1">
        <f t="array" ref="AH114">_xlfn.IFS(L114="Muy probable",1,L114="Nada probable",0,L114="No sé",0.5)</f>
        <v>1</v>
      </c>
      <c r="AI114" s="24" cm="1">
        <f t="array" ref="AI114">_xlfn.IFS(M114="Es más fácil",1,M114="Es igual",0.5,M114="Es más difícil",0)</f>
        <v>1</v>
      </c>
      <c r="AJ114" s="24" cm="1">
        <f t="array" ref="AJ114">_xlfn.IFS(N114="Pocos",1,N114="Los necesarios (ni muchos ni pocos)",0.5,N114="Muchos",0)</f>
        <v>0.5</v>
      </c>
      <c r="AK114" s="24" cm="1">
        <f t="array" ref="AK114">_xlfn.IFS(O114="Barato",1,O114="Justo (ni caro ni barato)",0.5,O114="Caro",0)</f>
        <v>0.5</v>
      </c>
      <c r="AL114" s="24" cm="1">
        <f t="array" ref="AL114">_xlfn.IFS(P114="Menos de 30 minutos",1,P114="Entre 31 minutos y 1 hora",0.8,P114="Entre 1 y 2 horas",0.6,P114="Entre 2 y 3 horas",0.4,P114="Más de 3 horas",0.2,P114="Me tomó más de un día",0)</f>
        <v>0.8</v>
      </c>
      <c r="AM114" s="24" cm="1">
        <f t="array" ref="AM114">_xlfn.IFS(Q114="Poco",1,Q114="Normal (ni mucho ni poco)",0.5,Q114="Mucho",0)</f>
        <v>0.5</v>
      </c>
      <c r="AN114" s="24" cm="1">
        <f t="array" ref="AN114">_xlfn.IFS(R114="Satisfecha (o)",1,R114="Normal",0.5,R114="Insatisfecha (o)",0)</f>
        <v>1</v>
      </c>
      <c r="AO114" s="24" cm="1">
        <f t="array" ref="AO114">_xlfn.IFS(S114="Todas las personas reciben el mismo trato",1,S114="No estoy segura (o)",0.5,S114="Hay personas que reciben un trato diferente",0)</f>
        <v>1</v>
      </c>
      <c r="AP114" s="8" cm="1">
        <f t="array" ref="AP114">_xlfn.IFS(T114="Es malo",0,T114="Es regular (ni bueno ni malo)",0.5,T114="Es bueno",1)</f>
        <v>1</v>
      </c>
      <c r="AQ114" s="8" cm="1">
        <f t="array" ref="AQ114">_xlfn.IFS(U114="Sí",0,U114="No",1,U114="Prefieron no contestar",0.5)</f>
        <v>1</v>
      </c>
    </row>
    <row r="115" spans="1:43" x14ac:dyDescent="0.2">
      <c r="A115" s="17">
        <v>118480195639</v>
      </c>
      <c r="B115" s="8" t="s">
        <v>11</v>
      </c>
      <c r="C115" s="8" t="s">
        <v>189</v>
      </c>
      <c r="D115" s="8" t="s">
        <v>86</v>
      </c>
      <c r="E115" s="8" t="s">
        <v>73</v>
      </c>
      <c r="F115" s="20" t="s">
        <v>174</v>
      </c>
      <c r="G115" s="22" t="s">
        <v>85</v>
      </c>
      <c r="H115" s="24" t="s">
        <v>87</v>
      </c>
      <c r="I115" s="25" t="s">
        <v>90</v>
      </c>
      <c r="J115" s="26" t="s">
        <v>92</v>
      </c>
      <c r="K115" s="24" t="s">
        <v>85</v>
      </c>
      <c r="L115" s="18" t="s">
        <v>94</v>
      </c>
      <c r="M115" s="24" t="s">
        <v>99</v>
      </c>
      <c r="N115" s="24" t="s">
        <v>102</v>
      </c>
      <c r="O115" s="24" t="s">
        <v>106</v>
      </c>
      <c r="P115" s="24" t="s">
        <v>109</v>
      </c>
      <c r="Q115" s="24" t="s">
        <v>115</v>
      </c>
      <c r="R115" s="24" t="s">
        <v>117</v>
      </c>
      <c r="S115" s="24" t="s">
        <v>187</v>
      </c>
      <c r="T115" s="8" t="s">
        <v>132</v>
      </c>
      <c r="U115" s="8" t="s">
        <v>86</v>
      </c>
      <c r="V115" s="5"/>
      <c r="W115" s="17">
        <v>118480195639</v>
      </c>
      <c r="X115" s="8" t="s">
        <v>11</v>
      </c>
      <c r="Y115" s="8" cm="1">
        <f t="array" ref="Y115">_xlfn.IFS(C115="Fue fácil",1,C115="Más o menos (ni fácil ni difícil)",0.5,C115="Fue difícil",0)</f>
        <v>1</v>
      </c>
      <c r="Z115" s="8" cm="1">
        <f t="array" ref="Z115">_xlfn.IFS(D115="Sí",1,D115="No",0)</f>
        <v>0</v>
      </c>
      <c r="AA115" s="8" cm="1">
        <f t="array" ref="AA115">_xlfn.IFS(E115="Sí las conozco",1,E115="No las conozco",0)</f>
        <v>1</v>
      </c>
      <c r="AB115" s="20" cm="1">
        <f t="array" ref="AB115">_xlfn.IFS(F115="Sí tenía pensado hacer el trámite",1,F115="No tenía pensado hacer el trámite",0)</f>
        <v>1</v>
      </c>
      <c r="AC115" s="22" cm="1">
        <f t="array" ref="AC115">_xlfn.IFS(G115="Sí",1,G115="No",0)</f>
        <v>1</v>
      </c>
      <c r="AD115" s="24" cm="1">
        <f t="array" ref="AD115">_xlfn.IFS(H115="Es fácil",1,H115="Más o menos (no es ni fácil ni difícil)",0.5,H115="Es difícil",0)</f>
        <v>1</v>
      </c>
      <c r="AE115" s="25" cm="1">
        <f t="array" ref="AE115">_xlfn.IFS(I115="Cuando realicé el trámite para obtener la licencia de conducir en este municipio sí recibí toda la orientación que necesité para poder concluir el trámite",1,I115="Cuando realicé el trámite para obtener la licencia de conducir en este municipio no recibí toda la orientación que necesité para poder concluir el trámite",0)</f>
        <v>1</v>
      </c>
      <c r="AF115" s="27" cm="1">
        <f t="array" ref="AF115">_xlfn.IFS(J115="Sí tienen la capacitación y los conocimientos suficientes para atender a la ciudadanía",1,J115="No tienen la capacitación y los conocimientos suficientes para atender a la ciudadanía",0)</f>
        <v>1</v>
      </c>
      <c r="AG115" s="24" cm="1">
        <f t="array" ref="AG115">_xlfn.IFS(K115="Sí",1,K115="No",0)</f>
        <v>1</v>
      </c>
      <c r="AH115" s="20" cm="1">
        <f t="array" ref="AH115">_xlfn.IFS(L115="Muy probable",1,L115="Nada probable",0,L115="No sé",0.5)</f>
        <v>1</v>
      </c>
      <c r="AI115" s="24" cm="1">
        <f t="array" ref="AI115">_xlfn.IFS(M115="Es más fácil",1,M115="Es igual",0.5,M115="Es más difícil",0)</f>
        <v>1</v>
      </c>
      <c r="AJ115" s="24" cm="1">
        <f t="array" ref="AJ115">_xlfn.IFS(N115="Pocos",1,N115="Los necesarios (ni muchos ni pocos)",0.5,N115="Muchos",0)</f>
        <v>1</v>
      </c>
      <c r="AK115" s="24" cm="1">
        <f t="array" ref="AK115">_xlfn.IFS(O115="Barato",1,O115="Justo (ni caro ni barato)",0.5,O115="Caro",0)</f>
        <v>0.5</v>
      </c>
      <c r="AL115" s="24" cm="1">
        <f t="array" ref="AL115">_xlfn.IFS(P115="Menos de 30 minutos",1,P115="Entre 31 minutos y 1 hora",0.8,P115="Entre 1 y 2 horas",0.6,P115="Entre 2 y 3 horas",0.4,P115="Más de 3 horas",0.2,P115="Me tomó más de un día",0)</f>
        <v>0.8</v>
      </c>
      <c r="AM115" s="24" cm="1">
        <f t="array" ref="AM115">_xlfn.IFS(Q115="Poco",1,Q115="Normal (ni mucho ni poco)",0.5,Q115="Mucho",0)</f>
        <v>0.5</v>
      </c>
      <c r="AN115" s="24" cm="1">
        <f t="array" ref="AN115">_xlfn.IFS(R115="Satisfecha (o)",1,R115="Normal",0.5,R115="Insatisfecha (o)",0)</f>
        <v>1</v>
      </c>
      <c r="AO115" s="24" cm="1">
        <f t="array" ref="AO115">_xlfn.IFS(S115="Todas las personas reciben el mismo trato",1,S115="No estoy segura (o)",0.5,S115="Hay personas que reciben un trato diferente",0)</f>
        <v>1</v>
      </c>
      <c r="AP115" s="8" cm="1">
        <f t="array" ref="AP115">_xlfn.IFS(T115="Es malo",0,T115="Es regular (ni bueno ni malo)",0.5,T115="Es bueno",1)</f>
        <v>1</v>
      </c>
      <c r="AQ115" s="8" cm="1">
        <f t="array" ref="AQ115">_xlfn.IFS(U115="Sí",0,U115="No",1,U115="Prefieron no contestar",0.5)</f>
        <v>1</v>
      </c>
    </row>
    <row r="116" spans="1:43" x14ac:dyDescent="0.2">
      <c r="A116" s="17">
        <v>118480156193</v>
      </c>
      <c r="B116" s="8" t="s">
        <v>11</v>
      </c>
      <c r="C116" s="8" t="s">
        <v>189</v>
      </c>
      <c r="D116" s="8" t="s">
        <v>86</v>
      </c>
      <c r="E116" s="8" t="s">
        <v>73</v>
      </c>
      <c r="F116" s="20" t="s">
        <v>174</v>
      </c>
      <c r="G116" s="22" t="s">
        <v>85</v>
      </c>
      <c r="H116" s="24" t="s">
        <v>87</v>
      </c>
      <c r="I116" s="25" t="s">
        <v>90</v>
      </c>
      <c r="J116" s="26" t="s">
        <v>92</v>
      </c>
      <c r="K116" s="24" t="s">
        <v>85</v>
      </c>
      <c r="L116" s="18" t="s">
        <v>94</v>
      </c>
      <c r="M116" s="24" t="s">
        <v>99</v>
      </c>
      <c r="N116" s="24" t="s">
        <v>103</v>
      </c>
      <c r="O116" s="24" t="s">
        <v>105</v>
      </c>
      <c r="P116" s="24" t="s">
        <v>108</v>
      </c>
      <c r="Q116" s="24" t="s">
        <v>115</v>
      </c>
      <c r="R116" s="24" t="s">
        <v>117</v>
      </c>
      <c r="S116" s="24" t="s">
        <v>187</v>
      </c>
      <c r="T116" s="8" t="s">
        <v>132</v>
      </c>
      <c r="U116" s="8" t="s">
        <v>86</v>
      </c>
      <c r="V116" s="5"/>
      <c r="W116" s="17">
        <v>118480156193</v>
      </c>
      <c r="X116" s="8" t="s">
        <v>11</v>
      </c>
      <c r="Y116" s="8" cm="1">
        <f t="array" ref="Y116">_xlfn.IFS(C116="Fue fácil",1,C116="Más o menos (ni fácil ni difícil)",0.5,C116="Fue difícil",0)</f>
        <v>1</v>
      </c>
      <c r="Z116" s="8" cm="1">
        <f t="array" ref="Z116">_xlfn.IFS(D116="Sí",1,D116="No",0)</f>
        <v>0</v>
      </c>
      <c r="AA116" s="8" cm="1">
        <f t="array" ref="AA116">_xlfn.IFS(E116="Sí las conozco",1,E116="No las conozco",0)</f>
        <v>1</v>
      </c>
      <c r="AB116" s="20" cm="1">
        <f t="array" ref="AB116">_xlfn.IFS(F116="Sí tenía pensado hacer el trámite",1,F116="No tenía pensado hacer el trámite",0)</f>
        <v>1</v>
      </c>
      <c r="AC116" s="22" cm="1">
        <f t="array" ref="AC116">_xlfn.IFS(G116="Sí",1,G116="No",0)</f>
        <v>1</v>
      </c>
      <c r="AD116" s="24" cm="1">
        <f t="array" ref="AD116">_xlfn.IFS(H116="Es fácil",1,H116="Más o menos (no es ni fácil ni difícil)",0.5,H116="Es difícil",0)</f>
        <v>1</v>
      </c>
      <c r="AE116" s="25" cm="1">
        <f t="array" ref="AE116">_xlfn.IFS(I116="Cuando realicé el trámite para obtener la licencia de conducir en este municipio sí recibí toda la orientación que necesité para poder concluir el trámite",1,I116="Cuando realicé el trámite para obtener la licencia de conducir en este municipio no recibí toda la orientación que necesité para poder concluir el trámite",0)</f>
        <v>1</v>
      </c>
      <c r="AF116" s="27" cm="1">
        <f t="array" ref="AF116">_xlfn.IFS(J116="Sí tienen la capacitación y los conocimientos suficientes para atender a la ciudadanía",1,J116="No tienen la capacitación y los conocimientos suficientes para atender a la ciudadanía",0)</f>
        <v>1</v>
      </c>
      <c r="AG116" s="24" cm="1">
        <f t="array" ref="AG116">_xlfn.IFS(K116="Sí",1,K116="No",0)</f>
        <v>1</v>
      </c>
      <c r="AH116" s="20" cm="1">
        <f t="array" ref="AH116">_xlfn.IFS(L116="Muy probable",1,L116="Nada probable",0,L116="No sé",0.5)</f>
        <v>1</v>
      </c>
      <c r="AI116" s="24" cm="1">
        <f t="array" ref="AI116">_xlfn.IFS(M116="Es más fácil",1,M116="Es igual",0.5,M116="Es más difícil",0)</f>
        <v>1</v>
      </c>
      <c r="AJ116" s="24" cm="1">
        <f t="array" ref="AJ116">_xlfn.IFS(N116="Pocos",1,N116="Los necesarios (ni muchos ni pocos)",0.5,N116="Muchos",0)</f>
        <v>0.5</v>
      </c>
      <c r="AK116" s="24" cm="1">
        <f t="array" ref="AK116">_xlfn.IFS(O116="Barato",1,O116="Justo (ni caro ni barato)",0.5,O116="Caro",0)</f>
        <v>1</v>
      </c>
      <c r="AL116" s="24" cm="1">
        <f t="array" ref="AL116">_xlfn.IFS(P116="Menos de 30 minutos",1,P116="Entre 31 minutos y 1 hora",0.8,P116="Entre 1 y 2 horas",0.6,P116="Entre 2 y 3 horas",0.4,P116="Más de 3 horas",0.2,P116="Me tomó más de un día",0)</f>
        <v>1</v>
      </c>
      <c r="AM116" s="24" cm="1">
        <f t="array" ref="AM116">_xlfn.IFS(Q116="Poco",1,Q116="Normal (ni mucho ni poco)",0.5,Q116="Mucho",0)</f>
        <v>0.5</v>
      </c>
      <c r="AN116" s="24" cm="1">
        <f t="array" ref="AN116">_xlfn.IFS(R116="Satisfecha (o)",1,R116="Normal",0.5,R116="Insatisfecha (o)",0)</f>
        <v>1</v>
      </c>
      <c r="AO116" s="24" cm="1">
        <f t="array" ref="AO116">_xlfn.IFS(S116="Todas las personas reciben el mismo trato",1,S116="No estoy segura (o)",0.5,S116="Hay personas que reciben un trato diferente",0)</f>
        <v>1</v>
      </c>
      <c r="AP116" s="8" cm="1">
        <f t="array" ref="AP116">_xlfn.IFS(T116="Es malo",0,T116="Es regular (ni bueno ni malo)",0.5,T116="Es bueno",1)</f>
        <v>1</v>
      </c>
      <c r="AQ116" s="8" cm="1">
        <f t="array" ref="AQ116">_xlfn.IFS(U116="Sí",0,U116="No",1,U116="Prefieron no contestar",0.5)</f>
        <v>1</v>
      </c>
    </row>
    <row r="117" spans="1:43" x14ac:dyDescent="0.2">
      <c r="A117" s="17">
        <v>118479406748</v>
      </c>
      <c r="B117" s="8" t="s">
        <v>11</v>
      </c>
      <c r="C117" s="8" t="s">
        <v>189</v>
      </c>
      <c r="D117" s="8" t="s">
        <v>85</v>
      </c>
      <c r="E117" s="8" t="s">
        <v>73</v>
      </c>
      <c r="F117" s="20" t="s">
        <v>174</v>
      </c>
      <c r="G117" s="22" t="s">
        <v>86</v>
      </c>
      <c r="H117" s="24" t="s">
        <v>87</v>
      </c>
      <c r="I117" s="25" t="s">
        <v>90</v>
      </c>
      <c r="J117" s="26" t="s">
        <v>92</v>
      </c>
      <c r="K117" s="24" t="s">
        <v>85</v>
      </c>
      <c r="L117" s="18" t="s">
        <v>94</v>
      </c>
      <c r="M117" s="24" t="s">
        <v>99</v>
      </c>
      <c r="N117" s="24" t="s">
        <v>103</v>
      </c>
      <c r="O117" s="24" t="s">
        <v>107</v>
      </c>
      <c r="P117" s="24" t="s">
        <v>108</v>
      </c>
      <c r="Q117" s="24" t="s">
        <v>114</v>
      </c>
      <c r="R117" s="24" t="s">
        <v>117</v>
      </c>
      <c r="S117" s="24" t="s">
        <v>187</v>
      </c>
      <c r="T117" s="8" t="s">
        <v>132</v>
      </c>
      <c r="U117" s="8" t="s">
        <v>86</v>
      </c>
      <c r="V117" s="5"/>
      <c r="W117" s="17">
        <v>118479406748</v>
      </c>
      <c r="X117" s="8" t="s">
        <v>11</v>
      </c>
      <c r="Y117" s="8" cm="1">
        <f t="array" ref="Y117">_xlfn.IFS(C117="Fue fácil",1,C117="Más o menos (ni fácil ni difícil)",0.5,C117="Fue difícil",0)</f>
        <v>1</v>
      </c>
      <c r="Z117" s="8" cm="1">
        <f t="array" ref="Z117">_xlfn.IFS(D117="Sí",1,D117="No",0)</f>
        <v>1</v>
      </c>
      <c r="AA117" s="8" cm="1">
        <f t="array" ref="AA117">_xlfn.IFS(E117="Sí las conozco",1,E117="No las conozco",0)</f>
        <v>1</v>
      </c>
      <c r="AB117" s="20" cm="1">
        <f t="array" ref="AB117">_xlfn.IFS(F117="Sí tenía pensado hacer el trámite",1,F117="No tenía pensado hacer el trámite",0)</f>
        <v>1</v>
      </c>
      <c r="AC117" s="22" cm="1">
        <f t="array" ref="AC117">_xlfn.IFS(G117="Sí",1,G117="No",0)</f>
        <v>0</v>
      </c>
      <c r="AD117" s="24" cm="1">
        <f t="array" ref="AD117">_xlfn.IFS(H117="Es fácil",1,H117="Más o menos (no es ni fácil ni difícil)",0.5,H117="Es difícil",0)</f>
        <v>1</v>
      </c>
      <c r="AE117" s="25" cm="1">
        <f t="array" ref="AE117">_xlfn.IFS(I117="Cuando realicé el trámite para obtener la licencia de conducir en este municipio sí recibí toda la orientación que necesité para poder concluir el trámite",1,I117="Cuando realicé el trámite para obtener la licencia de conducir en este municipio no recibí toda la orientación que necesité para poder concluir el trámite",0)</f>
        <v>1</v>
      </c>
      <c r="AF117" s="27" cm="1">
        <f t="array" ref="AF117">_xlfn.IFS(J117="Sí tienen la capacitación y los conocimientos suficientes para atender a la ciudadanía",1,J117="No tienen la capacitación y los conocimientos suficientes para atender a la ciudadanía",0)</f>
        <v>1</v>
      </c>
      <c r="AG117" s="24" cm="1">
        <f t="array" ref="AG117">_xlfn.IFS(K117="Sí",1,K117="No",0)</f>
        <v>1</v>
      </c>
      <c r="AH117" s="20" cm="1">
        <f t="array" ref="AH117">_xlfn.IFS(L117="Muy probable",1,L117="Nada probable",0,L117="No sé",0.5)</f>
        <v>1</v>
      </c>
      <c r="AI117" s="24" cm="1">
        <f t="array" ref="AI117">_xlfn.IFS(M117="Es más fácil",1,M117="Es igual",0.5,M117="Es más difícil",0)</f>
        <v>1</v>
      </c>
      <c r="AJ117" s="24" cm="1">
        <f t="array" ref="AJ117">_xlfn.IFS(N117="Pocos",1,N117="Los necesarios (ni muchos ni pocos)",0.5,N117="Muchos",0)</f>
        <v>0.5</v>
      </c>
      <c r="AK117" s="24" cm="1">
        <f t="array" ref="AK117">_xlfn.IFS(O117="Barato",1,O117="Justo (ni caro ni barato)",0.5,O117="Caro",0)</f>
        <v>0</v>
      </c>
      <c r="AL117" s="24" cm="1">
        <f t="array" ref="AL117">_xlfn.IFS(P117="Menos de 30 minutos",1,P117="Entre 31 minutos y 1 hora",0.8,P117="Entre 1 y 2 horas",0.6,P117="Entre 2 y 3 horas",0.4,P117="Más de 3 horas",0.2,P117="Me tomó más de un día",0)</f>
        <v>1</v>
      </c>
      <c r="AM117" s="24" cm="1">
        <f t="array" ref="AM117">_xlfn.IFS(Q117="Poco",1,Q117="Normal (ni mucho ni poco)",0.5,Q117="Mucho",0)</f>
        <v>1</v>
      </c>
      <c r="AN117" s="24" cm="1">
        <f t="array" ref="AN117">_xlfn.IFS(R117="Satisfecha (o)",1,R117="Normal",0.5,R117="Insatisfecha (o)",0)</f>
        <v>1</v>
      </c>
      <c r="AO117" s="24" cm="1">
        <f t="array" ref="AO117">_xlfn.IFS(S117="Todas las personas reciben el mismo trato",1,S117="No estoy segura (o)",0.5,S117="Hay personas que reciben un trato diferente",0)</f>
        <v>1</v>
      </c>
      <c r="AP117" s="8" cm="1">
        <f t="array" ref="AP117">_xlfn.IFS(T117="Es malo",0,T117="Es regular (ni bueno ni malo)",0.5,T117="Es bueno",1)</f>
        <v>1</v>
      </c>
      <c r="AQ117" s="8" cm="1">
        <f t="array" ref="AQ117">_xlfn.IFS(U117="Sí",0,U117="No",1,U117="Prefieron no contestar",0.5)</f>
        <v>1</v>
      </c>
    </row>
    <row r="118" spans="1:43" x14ac:dyDescent="0.2">
      <c r="A118" s="17">
        <v>118477341803</v>
      </c>
      <c r="B118" s="8" t="s">
        <v>11</v>
      </c>
      <c r="C118" s="8" t="s">
        <v>189</v>
      </c>
      <c r="D118" s="8" t="s">
        <v>86</v>
      </c>
      <c r="E118" s="8" t="s">
        <v>73</v>
      </c>
      <c r="F118" s="20" t="s">
        <v>174</v>
      </c>
      <c r="G118" s="22" t="s">
        <v>85</v>
      </c>
      <c r="H118" s="24" t="s">
        <v>87</v>
      </c>
      <c r="I118" s="25" t="s">
        <v>90</v>
      </c>
      <c r="J118" s="26" t="s">
        <v>92</v>
      </c>
      <c r="K118" s="24" t="s">
        <v>85</v>
      </c>
      <c r="L118" s="18" t="s">
        <v>94</v>
      </c>
      <c r="M118" s="24" t="s">
        <v>624</v>
      </c>
      <c r="N118" s="24" t="s">
        <v>103</v>
      </c>
      <c r="O118" s="24" t="s">
        <v>106</v>
      </c>
      <c r="P118" s="24" t="s">
        <v>108</v>
      </c>
      <c r="Q118" s="24" t="s">
        <v>114</v>
      </c>
      <c r="R118" s="24" t="s">
        <v>117</v>
      </c>
      <c r="S118" s="24" t="s">
        <v>187</v>
      </c>
      <c r="T118" s="8" t="s">
        <v>132</v>
      </c>
      <c r="U118" s="8" t="s">
        <v>86</v>
      </c>
      <c r="V118" s="5"/>
      <c r="W118" s="17">
        <v>118477341803</v>
      </c>
      <c r="X118" s="8" t="s">
        <v>11</v>
      </c>
      <c r="Y118" s="8" cm="1">
        <f t="array" ref="Y118">_xlfn.IFS(C118="Fue fácil",1,C118="Más o menos (ni fácil ni difícil)",0.5,C118="Fue difícil",0)</f>
        <v>1</v>
      </c>
      <c r="Z118" s="8" cm="1">
        <f t="array" ref="Z118">_xlfn.IFS(D118="Sí",1,D118="No",0)</f>
        <v>0</v>
      </c>
      <c r="AA118" s="8" cm="1">
        <f t="array" ref="AA118">_xlfn.IFS(E118="Sí las conozco",1,E118="No las conozco",0)</f>
        <v>1</v>
      </c>
      <c r="AB118" s="20" cm="1">
        <f t="array" ref="AB118">_xlfn.IFS(F118="Sí tenía pensado hacer el trámite",1,F118="No tenía pensado hacer el trámite",0)</f>
        <v>1</v>
      </c>
      <c r="AC118" s="22" cm="1">
        <f t="array" ref="AC118">_xlfn.IFS(G118="Sí",1,G118="No",0)</f>
        <v>1</v>
      </c>
      <c r="AD118" s="24" cm="1">
        <f t="array" ref="AD118">_xlfn.IFS(H118="Es fácil",1,H118="Más o menos (no es ni fácil ni difícil)",0.5,H118="Es difícil",0)</f>
        <v>1</v>
      </c>
      <c r="AE118" s="25" cm="1">
        <f t="array" ref="AE118">_xlfn.IFS(I118="Cuando realicé el trámite para obtener la licencia de conducir en este municipio sí recibí toda la orientación que necesité para poder concluir el trámite",1,I118="Cuando realicé el trámite para obtener la licencia de conducir en este municipio no recibí toda la orientación que necesité para poder concluir el trámite",0)</f>
        <v>1</v>
      </c>
      <c r="AF118" s="27" cm="1">
        <f t="array" ref="AF118">_xlfn.IFS(J118="Sí tienen la capacitación y los conocimientos suficientes para atender a la ciudadanía",1,J118="No tienen la capacitación y los conocimientos suficientes para atender a la ciudadanía",0)</f>
        <v>1</v>
      </c>
      <c r="AG118" s="24" cm="1">
        <f t="array" ref="AG118">_xlfn.IFS(K118="Sí",1,K118="No",0)</f>
        <v>1</v>
      </c>
      <c r="AH118" s="20" cm="1">
        <f t="array" ref="AH118">_xlfn.IFS(L118="Muy probable",1,L118="Nada probable",0,L118="No sé",0.5)</f>
        <v>1</v>
      </c>
      <c r="AI118" s="24"/>
      <c r="AJ118" s="24" cm="1">
        <f t="array" ref="AJ118">_xlfn.IFS(N118="Pocos",1,N118="Los necesarios (ni muchos ni pocos)",0.5,N118="Muchos",0)</f>
        <v>0.5</v>
      </c>
      <c r="AK118" s="24" cm="1">
        <f t="array" ref="AK118">_xlfn.IFS(O118="Barato",1,O118="Justo (ni caro ni barato)",0.5,O118="Caro",0)</f>
        <v>0.5</v>
      </c>
      <c r="AL118" s="24" cm="1">
        <f t="array" ref="AL118">_xlfn.IFS(P118="Menos de 30 minutos",1,P118="Entre 31 minutos y 1 hora",0.8,P118="Entre 1 y 2 horas",0.6,P118="Entre 2 y 3 horas",0.4,P118="Más de 3 horas",0.2,P118="Me tomó más de un día",0)</f>
        <v>1</v>
      </c>
      <c r="AM118" s="24" cm="1">
        <f t="array" ref="AM118">_xlfn.IFS(Q118="Poco",1,Q118="Normal (ni mucho ni poco)",0.5,Q118="Mucho",0)</f>
        <v>1</v>
      </c>
      <c r="AN118" s="24" cm="1">
        <f t="array" ref="AN118">_xlfn.IFS(R118="Satisfecha (o)",1,R118="Normal",0.5,R118="Insatisfecha (o)",0)</f>
        <v>1</v>
      </c>
      <c r="AO118" s="24" cm="1">
        <f t="array" ref="AO118">_xlfn.IFS(S118="Todas las personas reciben el mismo trato",1,S118="No estoy segura (o)",0.5,S118="Hay personas que reciben un trato diferente",0)</f>
        <v>1</v>
      </c>
      <c r="AP118" s="8" cm="1">
        <f t="array" ref="AP118">_xlfn.IFS(T118="Es malo",0,T118="Es regular (ni bueno ni malo)",0.5,T118="Es bueno",1)</f>
        <v>1</v>
      </c>
      <c r="AQ118" s="8" cm="1">
        <f t="array" ref="AQ118">_xlfn.IFS(U118="Sí",0,U118="No",1,U118="Prefieron no contestar",0.5)</f>
        <v>1</v>
      </c>
    </row>
    <row r="119" spans="1:43" x14ac:dyDescent="0.2">
      <c r="A119" s="17">
        <v>118477277223</v>
      </c>
      <c r="B119" s="8" t="s">
        <v>11</v>
      </c>
      <c r="C119" s="8" t="s">
        <v>189</v>
      </c>
      <c r="D119" s="8" t="s">
        <v>86</v>
      </c>
      <c r="E119" s="8" t="s">
        <v>73</v>
      </c>
      <c r="F119" s="20" t="s">
        <v>174</v>
      </c>
      <c r="G119" s="22" t="s">
        <v>85</v>
      </c>
      <c r="H119" s="24" t="s">
        <v>87</v>
      </c>
      <c r="I119" s="25" t="s">
        <v>90</v>
      </c>
      <c r="J119" s="26" t="s">
        <v>92</v>
      </c>
      <c r="K119" s="24" t="s">
        <v>85</v>
      </c>
      <c r="L119" s="18" t="s">
        <v>94</v>
      </c>
      <c r="M119" s="24" t="s">
        <v>99</v>
      </c>
      <c r="N119" s="24" t="s">
        <v>102</v>
      </c>
      <c r="O119" s="24" t="s">
        <v>105</v>
      </c>
      <c r="P119" s="24" t="s">
        <v>108</v>
      </c>
      <c r="Q119" s="24" t="s">
        <v>114</v>
      </c>
      <c r="R119" s="24" t="s">
        <v>117</v>
      </c>
      <c r="S119" s="24" t="s">
        <v>187</v>
      </c>
      <c r="T119" s="8" t="s">
        <v>132</v>
      </c>
      <c r="U119" s="8" t="s">
        <v>86</v>
      </c>
      <c r="V119" s="5"/>
      <c r="W119" s="17">
        <v>118477277223</v>
      </c>
      <c r="X119" s="8" t="s">
        <v>11</v>
      </c>
      <c r="Y119" s="8" cm="1">
        <f t="array" ref="Y119">_xlfn.IFS(C119="Fue fácil",1,C119="Más o menos (ni fácil ni difícil)",0.5,C119="Fue difícil",0)</f>
        <v>1</v>
      </c>
      <c r="Z119" s="8" cm="1">
        <f t="array" ref="Z119">_xlfn.IFS(D119="Sí",1,D119="No",0)</f>
        <v>0</v>
      </c>
      <c r="AA119" s="8" cm="1">
        <f t="array" ref="AA119">_xlfn.IFS(E119="Sí las conozco",1,E119="No las conozco",0)</f>
        <v>1</v>
      </c>
      <c r="AB119" s="20" cm="1">
        <f t="array" ref="AB119">_xlfn.IFS(F119="Sí tenía pensado hacer el trámite",1,F119="No tenía pensado hacer el trámite",0)</f>
        <v>1</v>
      </c>
      <c r="AC119" s="22" cm="1">
        <f t="array" ref="AC119">_xlfn.IFS(G119="Sí",1,G119="No",0)</f>
        <v>1</v>
      </c>
      <c r="AD119" s="24" cm="1">
        <f t="array" ref="AD119">_xlfn.IFS(H119="Es fácil",1,H119="Más o menos (no es ni fácil ni difícil)",0.5,H119="Es difícil",0)</f>
        <v>1</v>
      </c>
      <c r="AE119" s="25" cm="1">
        <f t="array" ref="AE119">_xlfn.IFS(I119="Cuando realicé el trámite para obtener la licencia de conducir en este municipio sí recibí toda la orientación que necesité para poder concluir el trámite",1,I119="Cuando realicé el trámite para obtener la licencia de conducir en este municipio no recibí toda la orientación que necesité para poder concluir el trámite",0)</f>
        <v>1</v>
      </c>
      <c r="AF119" s="27" cm="1">
        <f t="array" ref="AF119">_xlfn.IFS(J119="Sí tienen la capacitación y los conocimientos suficientes para atender a la ciudadanía",1,J119="No tienen la capacitación y los conocimientos suficientes para atender a la ciudadanía",0)</f>
        <v>1</v>
      </c>
      <c r="AG119" s="24" cm="1">
        <f t="array" ref="AG119">_xlfn.IFS(K119="Sí",1,K119="No",0)</f>
        <v>1</v>
      </c>
      <c r="AH119" s="20" cm="1">
        <f t="array" ref="AH119">_xlfn.IFS(L119="Muy probable",1,L119="Nada probable",0,L119="No sé",0.5)</f>
        <v>1</v>
      </c>
      <c r="AI119" s="24" cm="1">
        <f t="array" ref="AI119">_xlfn.IFS(M119="Es más fácil",1,M119="Es igual",0.5,M119="Es más difícil",0)</f>
        <v>1</v>
      </c>
      <c r="AJ119" s="24" cm="1">
        <f t="array" ref="AJ119">_xlfn.IFS(N119="Pocos",1,N119="Los necesarios (ni muchos ni pocos)",0.5,N119="Muchos",0)</f>
        <v>1</v>
      </c>
      <c r="AK119" s="24" cm="1">
        <f t="array" ref="AK119">_xlfn.IFS(O119="Barato",1,O119="Justo (ni caro ni barato)",0.5,O119="Caro",0)</f>
        <v>1</v>
      </c>
      <c r="AL119" s="24" cm="1">
        <f t="array" ref="AL119">_xlfn.IFS(P119="Menos de 30 minutos",1,P119="Entre 31 minutos y 1 hora",0.8,P119="Entre 1 y 2 horas",0.6,P119="Entre 2 y 3 horas",0.4,P119="Más de 3 horas",0.2,P119="Me tomó más de un día",0)</f>
        <v>1</v>
      </c>
      <c r="AM119" s="24" cm="1">
        <f t="array" ref="AM119">_xlfn.IFS(Q119="Poco",1,Q119="Normal (ni mucho ni poco)",0.5,Q119="Mucho",0)</f>
        <v>1</v>
      </c>
      <c r="AN119" s="24" cm="1">
        <f t="array" ref="AN119">_xlfn.IFS(R119="Satisfecha (o)",1,R119="Normal",0.5,R119="Insatisfecha (o)",0)</f>
        <v>1</v>
      </c>
      <c r="AO119" s="24" cm="1">
        <f t="array" ref="AO119">_xlfn.IFS(S119="Todas las personas reciben el mismo trato",1,S119="No estoy segura (o)",0.5,S119="Hay personas que reciben un trato diferente",0)</f>
        <v>1</v>
      </c>
      <c r="AP119" s="8" cm="1">
        <f t="array" ref="AP119">_xlfn.IFS(T119="Es malo",0,T119="Es regular (ni bueno ni malo)",0.5,T119="Es bueno",1)</f>
        <v>1</v>
      </c>
      <c r="AQ119" s="8" cm="1">
        <f t="array" ref="AQ119">_xlfn.IFS(U119="Sí",0,U119="No",1,U119="Prefieron no contestar",0.5)</f>
        <v>1</v>
      </c>
    </row>
    <row r="120" spans="1:43" x14ac:dyDescent="0.2">
      <c r="A120" s="17">
        <v>118477243139</v>
      </c>
      <c r="B120" s="8" t="s">
        <v>11</v>
      </c>
      <c r="C120" s="8" t="s">
        <v>189</v>
      </c>
      <c r="D120" s="8" t="s">
        <v>85</v>
      </c>
      <c r="E120" s="8" t="s">
        <v>73</v>
      </c>
      <c r="F120" s="20" t="s">
        <v>174</v>
      </c>
      <c r="G120" s="22" t="s">
        <v>85</v>
      </c>
      <c r="H120" s="24" t="s">
        <v>87</v>
      </c>
      <c r="I120" s="25" t="s">
        <v>90</v>
      </c>
      <c r="J120" s="26" t="s">
        <v>92</v>
      </c>
      <c r="K120" s="24" t="s">
        <v>85</v>
      </c>
      <c r="L120" s="18" t="s">
        <v>94</v>
      </c>
      <c r="M120" s="24" t="s">
        <v>624</v>
      </c>
      <c r="N120" s="24" t="s">
        <v>102</v>
      </c>
      <c r="O120" s="24" t="s">
        <v>106</v>
      </c>
      <c r="P120" s="24" t="s">
        <v>108</v>
      </c>
      <c r="Q120" s="24" t="s">
        <v>114</v>
      </c>
      <c r="R120" s="24" t="s">
        <v>117</v>
      </c>
      <c r="S120" s="24" t="s">
        <v>187</v>
      </c>
      <c r="T120" s="8" t="s">
        <v>132</v>
      </c>
      <c r="U120" s="8" t="s">
        <v>86</v>
      </c>
      <c r="V120" s="5"/>
      <c r="W120" s="17">
        <v>118477243139</v>
      </c>
      <c r="X120" s="8" t="s">
        <v>11</v>
      </c>
      <c r="Y120" s="8" cm="1">
        <f t="array" ref="Y120">_xlfn.IFS(C120="Fue fácil",1,C120="Más o menos (ni fácil ni difícil)",0.5,C120="Fue difícil",0)</f>
        <v>1</v>
      </c>
      <c r="Z120" s="8" cm="1">
        <f t="array" ref="Z120">_xlfn.IFS(D120="Sí",1,D120="No",0)</f>
        <v>1</v>
      </c>
      <c r="AA120" s="8" cm="1">
        <f t="array" ref="AA120">_xlfn.IFS(E120="Sí las conozco",1,E120="No las conozco",0)</f>
        <v>1</v>
      </c>
      <c r="AB120" s="20" cm="1">
        <f t="array" ref="AB120">_xlfn.IFS(F120="Sí tenía pensado hacer el trámite",1,F120="No tenía pensado hacer el trámite",0)</f>
        <v>1</v>
      </c>
      <c r="AC120" s="22" cm="1">
        <f t="array" ref="AC120">_xlfn.IFS(G120="Sí",1,G120="No",0)</f>
        <v>1</v>
      </c>
      <c r="AD120" s="24" cm="1">
        <f t="array" ref="AD120">_xlfn.IFS(H120="Es fácil",1,H120="Más o menos (no es ni fácil ni difícil)",0.5,H120="Es difícil",0)</f>
        <v>1</v>
      </c>
      <c r="AE120" s="25" cm="1">
        <f t="array" ref="AE120">_xlfn.IFS(I120="Cuando realicé el trámite para obtener la licencia de conducir en este municipio sí recibí toda la orientación que necesité para poder concluir el trámite",1,I120="Cuando realicé el trámite para obtener la licencia de conducir en este municipio no recibí toda la orientación que necesité para poder concluir el trámite",0)</f>
        <v>1</v>
      </c>
      <c r="AF120" s="27" cm="1">
        <f t="array" ref="AF120">_xlfn.IFS(J120="Sí tienen la capacitación y los conocimientos suficientes para atender a la ciudadanía",1,J120="No tienen la capacitación y los conocimientos suficientes para atender a la ciudadanía",0)</f>
        <v>1</v>
      </c>
      <c r="AG120" s="24" cm="1">
        <f t="array" ref="AG120">_xlfn.IFS(K120="Sí",1,K120="No",0)</f>
        <v>1</v>
      </c>
      <c r="AH120" s="20" cm="1">
        <f t="array" ref="AH120">_xlfn.IFS(L120="Muy probable",1,L120="Nada probable",0,L120="No sé",0.5)</f>
        <v>1</v>
      </c>
      <c r="AI120" s="24"/>
      <c r="AJ120" s="24" cm="1">
        <f t="array" ref="AJ120">_xlfn.IFS(N120="Pocos",1,N120="Los necesarios (ni muchos ni pocos)",0.5,N120="Muchos",0)</f>
        <v>1</v>
      </c>
      <c r="AK120" s="24" cm="1">
        <f t="array" ref="AK120">_xlfn.IFS(O120="Barato",1,O120="Justo (ni caro ni barato)",0.5,O120="Caro",0)</f>
        <v>0.5</v>
      </c>
      <c r="AL120" s="24" cm="1">
        <f t="array" ref="AL120">_xlfn.IFS(P120="Menos de 30 minutos",1,P120="Entre 31 minutos y 1 hora",0.8,P120="Entre 1 y 2 horas",0.6,P120="Entre 2 y 3 horas",0.4,P120="Más de 3 horas",0.2,P120="Me tomó más de un día",0)</f>
        <v>1</v>
      </c>
      <c r="AM120" s="24" cm="1">
        <f t="array" ref="AM120">_xlfn.IFS(Q120="Poco",1,Q120="Normal (ni mucho ni poco)",0.5,Q120="Mucho",0)</f>
        <v>1</v>
      </c>
      <c r="AN120" s="24" cm="1">
        <f t="array" ref="AN120">_xlfn.IFS(R120="Satisfecha (o)",1,R120="Normal",0.5,R120="Insatisfecha (o)",0)</f>
        <v>1</v>
      </c>
      <c r="AO120" s="24" cm="1">
        <f t="array" ref="AO120">_xlfn.IFS(S120="Todas las personas reciben el mismo trato",1,S120="No estoy segura (o)",0.5,S120="Hay personas que reciben un trato diferente",0)</f>
        <v>1</v>
      </c>
      <c r="AP120" s="8" cm="1">
        <f t="array" ref="AP120">_xlfn.IFS(T120="Es malo",0,T120="Es regular (ni bueno ni malo)",0.5,T120="Es bueno",1)</f>
        <v>1</v>
      </c>
      <c r="AQ120" s="8" cm="1">
        <f t="array" ref="AQ120">_xlfn.IFS(U120="Sí",0,U120="No",1,U120="Prefieron no contestar",0.5)</f>
        <v>1</v>
      </c>
    </row>
    <row r="121" spans="1:43" x14ac:dyDescent="0.2">
      <c r="A121" s="17">
        <v>118477170496</v>
      </c>
      <c r="B121" s="8" t="s">
        <v>11</v>
      </c>
      <c r="C121" s="8" t="s">
        <v>189</v>
      </c>
      <c r="D121" s="8" t="s">
        <v>85</v>
      </c>
      <c r="E121" s="8" t="s">
        <v>624</v>
      </c>
      <c r="F121" s="20"/>
      <c r="G121" s="22" t="s">
        <v>624</v>
      </c>
      <c r="H121" s="24" t="s">
        <v>624</v>
      </c>
      <c r="I121" s="25" t="s">
        <v>624</v>
      </c>
      <c r="J121" s="26" t="s">
        <v>624</v>
      </c>
      <c r="K121" s="24" t="s">
        <v>624</v>
      </c>
      <c r="L121" s="18" t="s">
        <v>624</v>
      </c>
      <c r="M121" s="24" t="s">
        <v>624</v>
      </c>
      <c r="N121" s="24" t="s">
        <v>624</v>
      </c>
      <c r="O121" s="24" t="s">
        <v>624</v>
      </c>
      <c r="P121" s="24" t="s">
        <v>624</v>
      </c>
      <c r="Q121" s="24" t="s">
        <v>624</v>
      </c>
      <c r="R121" s="24" t="s">
        <v>624</v>
      </c>
      <c r="S121" s="24"/>
      <c r="T121" s="8" t="s">
        <v>624</v>
      </c>
      <c r="U121" s="8"/>
      <c r="V121" s="5"/>
      <c r="W121" s="17">
        <v>118477170496</v>
      </c>
      <c r="X121" s="8" t="s">
        <v>11</v>
      </c>
      <c r="Y121" s="8" cm="1">
        <f t="array" ref="Y121">_xlfn.IFS(C121="Fue fácil",1,C121="Más o menos (ni fácil ni difícil)",0.5,C121="Fue difícil",0)</f>
        <v>1</v>
      </c>
      <c r="Z121" s="8" cm="1">
        <f t="array" ref="Z121">_xlfn.IFS(D121="Sí",1,D121="No",0)</f>
        <v>1</v>
      </c>
      <c r="AA121" s="8" t="e" cm="1">
        <f t="array" ref="AA121">_xlfn.IFS(E121="Sí las conozco",1,E121="No las conozco",0)</f>
        <v>#N/A</v>
      </c>
      <c r="AB121" s="20" t="e" cm="1">
        <f t="array" ref="AB121">_xlfn.IFS(F121="Sí tenía pensado hacer el trámite",1,F121="No tenía pensado hacer el trámite",0)</f>
        <v>#N/A</v>
      </c>
      <c r="AC121" s="22" t="e" cm="1">
        <f t="array" ref="AC121">_xlfn.IFS(G121="Sí",1,G121="No",0)</f>
        <v>#N/A</v>
      </c>
      <c r="AD121" s="24" t="e" cm="1">
        <f t="array" ref="AD121">_xlfn.IFS(H121="Es fácil",1,H121="Más o menos (no es ni fácil ni difícil)",0.5,H121="Es difícil",0)</f>
        <v>#N/A</v>
      </c>
      <c r="AE121" s="25" t="e" cm="1">
        <f t="array" ref="AE121">_xlfn.IFS(I121="Cuando realicé el trámite para obtener la licencia de conducir en este municipio sí recibí toda la orientación que necesité para poder concluir el trámite",1,I121="Cuando realicé el trámite para obtener la licencia de conducir en este municipio no recibí toda la orientación que necesité para poder concluir el trámite",0)</f>
        <v>#N/A</v>
      </c>
      <c r="AF121" s="27" t="e" cm="1">
        <f t="array" ref="AF121">_xlfn.IFS(J121="Sí tienen la capacitación y los conocimientos suficientes para atender a la ciudadanía",1,J121="No tienen la capacitación y los conocimientos suficientes para atender a la ciudadanía",0)</f>
        <v>#N/A</v>
      </c>
      <c r="AG121" s="24" t="e" cm="1">
        <f t="array" ref="AG121">_xlfn.IFS(K121="Sí",1,K121="No",0)</f>
        <v>#N/A</v>
      </c>
      <c r="AH121" s="20" t="e" cm="1">
        <f t="array" ref="AH121">_xlfn.IFS(L121="Muy probable",1,L121="Nada probable",0,L121="No sé",0.5)</f>
        <v>#N/A</v>
      </c>
      <c r="AI121" s="24" t="e" cm="1">
        <f t="array" ref="AI121">_xlfn.IFS(M121="Es más fácil",1,M121="Es igual",0.5,M121="Es más difícil",0)</f>
        <v>#N/A</v>
      </c>
      <c r="AJ121" s="24" t="e" cm="1">
        <f t="array" ref="AJ121">_xlfn.IFS(N121="Pocos",1,N121="Los necesarios (ni muchos ni pocos)",0.5,N121="Muchos",0)</f>
        <v>#N/A</v>
      </c>
      <c r="AK121" s="24" t="e" cm="1">
        <f t="array" ref="AK121">_xlfn.IFS(O121="Barato",1,O121="Justo (ni caro ni barato)",0.5,O121="Caro",0)</f>
        <v>#N/A</v>
      </c>
      <c r="AL121" s="24" t="e" cm="1">
        <f t="array" ref="AL121">_xlfn.IFS(P121="Menos de 30 minutos",1,P121="Entre 31 minutos y 1 hora",0.8,P121="Entre 1 y 2 horas",0.6,P121="Entre 2 y 3 horas",0.4,P121="Más de 3 horas",0.2,P121="Me tomó más de un día",0)</f>
        <v>#N/A</v>
      </c>
      <c r="AM121" s="24" t="e" cm="1">
        <f t="array" ref="AM121">_xlfn.IFS(Q121="Poco",1,Q121="Normal (ni mucho ni poco)",0.5,Q121="Mucho",0)</f>
        <v>#N/A</v>
      </c>
      <c r="AN121" s="24" t="e" cm="1">
        <f t="array" ref="AN121">_xlfn.IFS(R121="Satisfecha (o)",1,R121="Normal",0.5,R121="Insatisfecha (o)",0)</f>
        <v>#N/A</v>
      </c>
      <c r="AO121" s="24" t="e" cm="1">
        <f t="array" ref="AO121">_xlfn.IFS(S121="Todas las personas reciben el mismo trato",1,S121="No estoy segura (o)",0.5,S121="Hay personas que reciben un trato diferente",0)</f>
        <v>#N/A</v>
      </c>
      <c r="AP121" s="8" t="e" cm="1">
        <f t="array" ref="AP121">_xlfn.IFS(T121="Es malo",0,T121="Es regular (ni bueno ni malo)",0.5,T121="Es bueno",1)</f>
        <v>#N/A</v>
      </c>
      <c r="AQ121" s="8" t="e" cm="1">
        <f t="array" ref="AQ121">_xlfn.IFS(U121="Sí",0,U121="No",1,U121="Prefieron no contestar",0.5)</f>
        <v>#N/A</v>
      </c>
    </row>
    <row r="122" spans="1:43" x14ac:dyDescent="0.2">
      <c r="A122" s="17">
        <v>118477169499</v>
      </c>
      <c r="B122" s="8" t="s">
        <v>11</v>
      </c>
      <c r="C122" s="8"/>
      <c r="D122" s="8"/>
      <c r="E122" s="8" t="s">
        <v>624</v>
      </c>
      <c r="F122" s="20"/>
      <c r="G122" s="22" t="s">
        <v>624</v>
      </c>
      <c r="H122" s="24" t="s">
        <v>624</v>
      </c>
      <c r="I122" s="25" t="s">
        <v>624</v>
      </c>
      <c r="J122" s="26" t="s">
        <v>624</v>
      </c>
      <c r="K122" s="24" t="s">
        <v>624</v>
      </c>
      <c r="L122" s="18" t="s">
        <v>624</v>
      </c>
      <c r="M122" s="24" t="s">
        <v>624</v>
      </c>
      <c r="N122" s="24" t="s">
        <v>624</v>
      </c>
      <c r="O122" s="24" t="s">
        <v>624</v>
      </c>
      <c r="P122" s="24" t="s">
        <v>624</v>
      </c>
      <c r="Q122" s="24" t="s">
        <v>624</v>
      </c>
      <c r="R122" s="24" t="s">
        <v>624</v>
      </c>
      <c r="S122" s="24"/>
      <c r="T122" s="8" t="s">
        <v>624</v>
      </c>
      <c r="U122" s="8"/>
      <c r="V122" s="5"/>
      <c r="W122" s="17">
        <v>118477169499</v>
      </c>
      <c r="X122" s="8" t="s">
        <v>11</v>
      </c>
      <c r="Y122" s="8" t="e" cm="1">
        <f t="array" ref="Y122">_xlfn.IFS(C122="Fue fácil",1,C122="Más o menos (ni fácil ni difícil)",0.5,C122="Fue difícil",0)</f>
        <v>#N/A</v>
      </c>
      <c r="Z122" s="8" t="e" cm="1">
        <f t="array" ref="Z122">_xlfn.IFS(D122="Sí",1,D122="No",0)</f>
        <v>#N/A</v>
      </c>
      <c r="AA122" s="8" t="e" cm="1">
        <f t="array" ref="AA122">_xlfn.IFS(E122="Sí las conozco",1,E122="No las conozco",0)</f>
        <v>#N/A</v>
      </c>
      <c r="AB122" s="20" t="e" cm="1">
        <f t="array" ref="AB122">_xlfn.IFS(F122="Sí tenía pensado hacer el trámite",1,F122="No tenía pensado hacer el trámite",0)</f>
        <v>#N/A</v>
      </c>
      <c r="AC122" s="22" t="e" cm="1">
        <f t="array" ref="AC122">_xlfn.IFS(G122="Sí",1,G122="No",0)</f>
        <v>#N/A</v>
      </c>
      <c r="AD122" s="24" t="e" cm="1">
        <f t="array" ref="AD122">_xlfn.IFS(H122="Es fácil",1,H122="Más o menos (no es ni fácil ni difícil)",0.5,H122="Es difícil",0)</f>
        <v>#N/A</v>
      </c>
      <c r="AE122" s="25" t="e" cm="1">
        <f t="array" ref="AE122">_xlfn.IFS(I122="Cuando realicé el trámite para obtener la licencia de conducir en este municipio sí recibí toda la orientación que necesité para poder concluir el trámite",1,I122="Cuando realicé el trámite para obtener la licencia de conducir en este municipio no recibí toda la orientación que necesité para poder concluir el trámite",0)</f>
        <v>#N/A</v>
      </c>
      <c r="AF122" s="27" t="e" cm="1">
        <f t="array" ref="AF122">_xlfn.IFS(J122="Sí tienen la capacitación y los conocimientos suficientes para atender a la ciudadanía",1,J122="No tienen la capacitación y los conocimientos suficientes para atender a la ciudadanía",0)</f>
        <v>#N/A</v>
      </c>
      <c r="AG122" s="24" t="e" cm="1">
        <f t="array" ref="AG122">_xlfn.IFS(K122="Sí",1,K122="No",0)</f>
        <v>#N/A</v>
      </c>
      <c r="AH122" s="20" t="e" cm="1">
        <f t="array" ref="AH122">_xlfn.IFS(L122="Muy probable",1,L122="Nada probable",0,L122="No sé",0.5)</f>
        <v>#N/A</v>
      </c>
      <c r="AI122" s="24" t="e" cm="1">
        <f t="array" ref="AI122">_xlfn.IFS(M122="Es más fácil",1,M122="Es igual",0.5,M122="Es más difícil",0)</f>
        <v>#N/A</v>
      </c>
      <c r="AJ122" s="24" t="e" cm="1">
        <f t="array" ref="AJ122">_xlfn.IFS(N122="Pocos",1,N122="Los necesarios (ni muchos ni pocos)",0.5,N122="Muchos",0)</f>
        <v>#N/A</v>
      </c>
      <c r="AK122" s="24" t="e" cm="1">
        <f t="array" ref="AK122">_xlfn.IFS(O122="Barato",1,O122="Justo (ni caro ni barato)",0.5,O122="Caro",0)</f>
        <v>#N/A</v>
      </c>
      <c r="AL122" s="24" t="e" cm="1">
        <f t="array" ref="AL122">_xlfn.IFS(P122="Menos de 30 minutos",1,P122="Entre 31 minutos y 1 hora",0.8,P122="Entre 1 y 2 horas",0.6,P122="Entre 2 y 3 horas",0.4,P122="Más de 3 horas",0.2,P122="Me tomó más de un día",0)</f>
        <v>#N/A</v>
      </c>
      <c r="AM122" s="24" t="e" cm="1">
        <f t="array" ref="AM122">_xlfn.IFS(Q122="Poco",1,Q122="Normal (ni mucho ni poco)",0.5,Q122="Mucho",0)</f>
        <v>#N/A</v>
      </c>
      <c r="AN122" s="24" t="e" cm="1">
        <f t="array" ref="AN122">_xlfn.IFS(R122="Satisfecha (o)",1,R122="Normal",0.5,R122="Insatisfecha (o)",0)</f>
        <v>#N/A</v>
      </c>
      <c r="AO122" s="24" t="e" cm="1">
        <f t="array" ref="AO122">_xlfn.IFS(S122="Todas las personas reciben el mismo trato",1,S122="No estoy segura (o)",0.5,S122="Hay personas que reciben un trato diferente",0)</f>
        <v>#N/A</v>
      </c>
      <c r="AP122" s="8" t="e" cm="1">
        <f t="array" ref="AP122">_xlfn.IFS(T122="Es malo",0,T122="Es regular (ni bueno ni malo)",0.5,T122="Es bueno",1)</f>
        <v>#N/A</v>
      </c>
      <c r="AQ122" s="8" t="e" cm="1">
        <f t="array" ref="AQ122">_xlfn.IFS(U122="Sí",0,U122="No",1,U122="Prefieron no contestar",0.5)</f>
        <v>#N/A</v>
      </c>
    </row>
    <row r="123" spans="1:43" x14ac:dyDescent="0.2">
      <c r="A123" s="17">
        <v>118476603417</v>
      </c>
      <c r="B123" s="8" t="s">
        <v>11</v>
      </c>
      <c r="C123" s="8" t="s">
        <v>189</v>
      </c>
      <c r="D123" s="8" t="s">
        <v>86</v>
      </c>
      <c r="E123" s="8" t="s">
        <v>73</v>
      </c>
      <c r="F123" s="20" t="s">
        <v>174</v>
      </c>
      <c r="G123" s="22" t="s">
        <v>85</v>
      </c>
      <c r="H123" s="24" t="s">
        <v>87</v>
      </c>
      <c r="I123" s="25" t="s">
        <v>90</v>
      </c>
      <c r="J123" s="26" t="s">
        <v>92</v>
      </c>
      <c r="K123" s="24" t="s">
        <v>85</v>
      </c>
      <c r="L123" s="18" t="s">
        <v>95</v>
      </c>
      <c r="M123" s="24" t="s">
        <v>99</v>
      </c>
      <c r="N123" s="24" t="s">
        <v>103</v>
      </c>
      <c r="O123" s="24" t="s">
        <v>106</v>
      </c>
      <c r="P123" s="24" t="s">
        <v>108</v>
      </c>
      <c r="Q123" s="24" t="s">
        <v>115</v>
      </c>
      <c r="R123" s="24" t="s">
        <v>117</v>
      </c>
      <c r="S123" s="24" t="s">
        <v>178</v>
      </c>
      <c r="T123" s="8" t="s">
        <v>131</v>
      </c>
      <c r="U123" s="8" t="s">
        <v>86</v>
      </c>
      <c r="V123" s="5"/>
      <c r="W123" s="17">
        <v>118476603417</v>
      </c>
      <c r="X123" s="8" t="s">
        <v>11</v>
      </c>
      <c r="Y123" s="8" cm="1">
        <f t="array" ref="Y123">_xlfn.IFS(C123="Fue fácil",1,C123="Más o menos (ni fácil ni difícil)",0.5,C123="Fue difícil",0)</f>
        <v>1</v>
      </c>
      <c r="Z123" s="8" cm="1">
        <f t="array" ref="Z123">_xlfn.IFS(D123="Sí",1,D123="No",0)</f>
        <v>0</v>
      </c>
      <c r="AA123" s="8" cm="1">
        <f t="array" ref="AA123">_xlfn.IFS(E123="Sí las conozco",1,E123="No las conozco",0)</f>
        <v>1</v>
      </c>
      <c r="AB123" s="20" cm="1">
        <f t="array" ref="AB123">_xlfn.IFS(F123="Sí tenía pensado hacer el trámite",1,F123="No tenía pensado hacer el trámite",0)</f>
        <v>1</v>
      </c>
      <c r="AC123" s="22" cm="1">
        <f t="array" ref="AC123">_xlfn.IFS(G123="Sí",1,G123="No",0)</f>
        <v>1</v>
      </c>
      <c r="AD123" s="24" cm="1">
        <f t="array" ref="AD123">_xlfn.IFS(H123="Es fácil",1,H123="Más o menos (no es ni fácil ni difícil)",0.5,H123="Es difícil",0)</f>
        <v>1</v>
      </c>
      <c r="AE123" s="25" cm="1">
        <f t="array" ref="AE123">_xlfn.IFS(I123="Cuando realicé el trámite para obtener la licencia de conducir en este municipio sí recibí toda la orientación que necesité para poder concluir el trámite",1,I123="Cuando realicé el trámite para obtener la licencia de conducir en este municipio no recibí toda la orientación que necesité para poder concluir el trámite",0)</f>
        <v>1</v>
      </c>
      <c r="AF123" s="27" cm="1">
        <f t="array" ref="AF123">_xlfn.IFS(J123="Sí tienen la capacitación y los conocimientos suficientes para atender a la ciudadanía",1,J123="No tienen la capacitación y los conocimientos suficientes para atender a la ciudadanía",0)</f>
        <v>1</v>
      </c>
      <c r="AG123" s="24" cm="1">
        <f t="array" ref="AG123">_xlfn.IFS(K123="Sí",1,K123="No",0)</f>
        <v>1</v>
      </c>
      <c r="AH123" s="20" cm="1">
        <f t="array" ref="AH123">_xlfn.IFS(L123="Muy probable",1,L123="Nada probable",0,L123="No sé",0.5)</f>
        <v>0.5</v>
      </c>
      <c r="AI123" s="24" cm="1">
        <f t="array" ref="AI123">_xlfn.IFS(M123="Es más fácil",1,M123="Es igual",0.5,M123="Es más difícil",0)</f>
        <v>1</v>
      </c>
      <c r="AJ123" s="24" cm="1">
        <f t="array" ref="AJ123">_xlfn.IFS(N123="Pocos",1,N123="Los necesarios (ni muchos ni pocos)",0.5,N123="Muchos",0)</f>
        <v>0.5</v>
      </c>
      <c r="AK123" s="24" cm="1">
        <f t="array" ref="AK123">_xlfn.IFS(O123="Barato",1,O123="Justo (ni caro ni barato)",0.5,O123="Caro",0)</f>
        <v>0.5</v>
      </c>
      <c r="AL123" s="24" cm="1">
        <f t="array" ref="AL123">_xlfn.IFS(P123="Menos de 30 minutos",1,P123="Entre 31 minutos y 1 hora",0.8,P123="Entre 1 y 2 horas",0.6,P123="Entre 2 y 3 horas",0.4,P123="Más de 3 horas",0.2,P123="Me tomó más de un día",0)</f>
        <v>1</v>
      </c>
      <c r="AM123" s="24" cm="1">
        <f t="array" ref="AM123">_xlfn.IFS(Q123="Poco",1,Q123="Normal (ni mucho ni poco)",0.5,Q123="Mucho",0)</f>
        <v>0.5</v>
      </c>
      <c r="AN123" s="24" cm="1">
        <f t="array" ref="AN123">_xlfn.IFS(R123="Satisfecha (o)",1,R123="Normal",0.5,R123="Insatisfecha (o)",0)</f>
        <v>1</v>
      </c>
      <c r="AO123" s="24" cm="1">
        <f t="array" ref="AO123">_xlfn.IFS(S123="Todas las personas reciben el mismo trato",1,S123="No estoy segura (o)",0.5,S123="Hay personas que reciben un trato diferente",0)</f>
        <v>0.5</v>
      </c>
      <c r="AP123" s="8" cm="1">
        <f t="array" ref="AP123">_xlfn.IFS(T123="Es malo",0,T123="Es regular (ni bueno ni malo)",0.5,T123="Es bueno",1)</f>
        <v>0.5</v>
      </c>
      <c r="AQ123" s="8" cm="1">
        <f t="array" ref="AQ123">_xlfn.IFS(U123="Sí",0,U123="No",1,U123="Prefieron no contestar",0.5)</f>
        <v>1</v>
      </c>
    </row>
    <row r="124" spans="1:43" x14ac:dyDescent="0.2">
      <c r="A124" s="17">
        <v>118476507241</v>
      </c>
      <c r="B124" s="8" t="s">
        <v>11</v>
      </c>
      <c r="C124" s="8"/>
      <c r="D124" s="8"/>
      <c r="E124" s="8" t="s">
        <v>624</v>
      </c>
      <c r="F124" s="20"/>
      <c r="G124" s="22" t="s">
        <v>624</v>
      </c>
      <c r="H124" s="24" t="s">
        <v>624</v>
      </c>
      <c r="I124" s="25" t="s">
        <v>624</v>
      </c>
      <c r="J124" s="26" t="s">
        <v>624</v>
      </c>
      <c r="K124" s="24" t="s">
        <v>624</v>
      </c>
      <c r="L124" s="18" t="s">
        <v>624</v>
      </c>
      <c r="M124" s="24" t="s">
        <v>624</v>
      </c>
      <c r="N124" s="24" t="s">
        <v>624</v>
      </c>
      <c r="O124" s="24" t="s">
        <v>624</v>
      </c>
      <c r="P124" s="24" t="s">
        <v>624</v>
      </c>
      <c r="Q124" s="24" t="s">
        <v>624</v>
      </c>
      <c r="R124" s="24" t="s">
        <v>624</v>
      </c>
      <c r="S124" s="24"/>
      <c r="T124" s="8" t="s">
        <v>624</v>
      </c>
      <c r="U124" s="8"/>
      <c r="V124" s="5"/>
      <c r="W124" s="17">
        <v>118476507241</v>
      </c>
      <c r="X124" s="8" t="s">
        <v>11</v>
      </c>
      <c r="Y124" s="8" t="e" cm="1">
        <f t="array" ref="Y124">_xlfn.IFS(C124="Fue fácil",1,C124="Más o menos (ni fácil ni difícil)",0.5,C124="Fue difícil",0)</f>
        <v>#N/A</v>
      </c>
      <c r="Z124" s="8" t="e" cm="1">
        <f t="array" ref="Z124">_xlfn.IFS(D124="Sí",1,D124="No",0)</f>
        <v>#N/A</v>
      </c>
      <c r="AA124" s="8" t="e" cm="1">
        <f t="array" ref="AA124">_xlfn.IFS(E124="Sí las conozco",1,E124="No las conozco",0)</f>
        <v>#N/A</v>
      </c>
      <c r="AB124" s="20" t="e" cm="1">
        <f t="array" ref="AB124">_xlfn.IFS(F124="Sí tenía pensado hacer el trámite",1,F124="No tenía pensado hacer el trámite",0)</f>
        <v>#N/A</v>
      </c>
      <c r="AC124" s="22" t="e" cm="1">
        <f t="array" ref="AC124">_xlfn.IFS(G124="Sí",1,G124="No",0)</f>
        <v>#N/A</v>
      </c>
      <c r="AD124" s="24" t="e" cm="1">
        <f t="array" ref="AD124">_xlfn.IFS(H124="Es fácil",1,H124="Más o menos (no es ni fácil ni difícil)",0.5,H124="Es difícil",0)</f>
        <v>#N/A</v>
      </c>
      <c r="AE124" s="25" t="e" cm="1">
        <f t="array" ref="AE124">_xlfn.IFS(I124="Cuando realicé el trámite para obtener la licencia de conducir en este municipio sí recibí toda la orientación que necesité para poder concluir el trámite",1,I124="Cuando realicé el trámite para obtener la licencia de conducir en este municipio no recibí toda la orientación que necesité para poder concluir el trámite",0)</f>
        <v>#N/A</v>
      </c>
      <c r="AF124" s="27" t="e" cm="1">
        <f t="array" ref="AF124">_xlfn.IFS(J124="Sí tienen la capacitación y los conocimientos suficientes para atender a la ciudadanía",1,J124="No tienen la capacitación y los conocimientos suficientes para atender a la ciudadanía",0)</f>
        <v>#N/A</v>
      </c>
      <c r="AG124" s="24" t="e" cm="1">
        <f t="array" ref="AG124">_xlfn.IFS(K124="Sí",1,K124="No",0)</f>
        <v>#N/A</v>
      </c>
      <c r="AH124" s="20" t="e" cm="1">
        <f t="array" ref="AH124">_xlfn.IFS(L124="Muy probable",1,L124="Nada probable",0,L124="No sé",0.5)</f>
        <v>#N/A</v>
      </c>
      <c r="AI124" s="24" t="e" cm="1">
        <f t="array" ref="AI124">_xlfn.IFS(M124="Es más fácil",1,M124="Es igual",0.5,M124="Es más difícil",0)</f>
        <v>#N/A</v>
      </c>
      <c r="AJ124" s="24" t="e" cm="1">
        <f t="array" ref="AJ124">_xlfn.IFS(N124="Pocos",1,N124="Los necesarios (ni muchos ni pocos)",0.5,N124="Muchos",0)</f>
        <v>#N/A</v>
      </c>
      <c r="AK124" s="24" t="e" cm="1">
        <f t="array" ref="AK124">_xlfn.IFS(O124="Barato",1,O124="Justo (ni caro ni barato)",0.5,O124="Caro",0)</f>
        <v>#N/A</v>
      </c>
      <c r="AL124" s="24" t="e" cm="1">
        <f t="array" ref="AL124">_xlfn.IFS(P124="Menos de 30 minutos",1,P124="Entre 31 minutos y 1 hora",0.8,P124="Entre 1 y 2 horas",0.6,P124="Entre 2 y 3 horas",0.4,P124="Más de 3 horas",0.2,P124="Me tomó más de un día",0)</f>
        <v>#N/A</v>
      </c>
      <c r="AM124" s="24" t="e" cm="1">
        <f t="array" ref="AM124">_xlfn.IFS(Q124="Poco",1,Q124="Normal (ni mucho ni poco)",0.5,Q124="Mucho",0)</f>
        <v>#N/A</v>
      </c>
      <c r="AN124" s="24" t="e" cm="1">
        <f t="array" ref="AN124">_xlfn.IFS(R124="Satisfecha (o)",1,R124="Normal",0.5,R124="Insatisfecha (o)",0)</f>
        <v>#N/A</v>
      </c>
      <c r="AO124" s="24" t="e" cm="1">
        <f t="array" ref="AO124">_xlfn.IFS(S124="Todas las personas reciben el mismo trato",1,S124="No estoy segura (o)",0.5,S124="Hay personas que reciben un trato diferente",0)</f>
        <v>#N/A</v>
      </c>
      <c r="AP124" s="8" t="e" cm="1">
        <f t="array" ref="AP124">_xlfn.IFS(T124="Es malo",0,T124="Es regular (ni bueno ni malo)",0.5,T124="Es bueno",1)</f>
        <v>#N/A</v>
      </c>
      <c r="AQ124" s="8" t="e" cm="1">
        <f t="array" ref="AQ124">_xlfn.IFS(U124="Sí",0,U124="No",1,U124="Prefieron no contestar",0.5)</f>
        <v>#N/A</v>
      </c>
    </row>
    <row r="125" spans="1:43" x14ac:dyDescent="0.2">
      <c r="A125" s="17">
        <v>118475547861</v>
      </c>
      <c r="B125" s="8" t="s">
        <v>11</v>
      </c>
      <c r="C125" s="8" t="s">
        <v>189</v>
      </c>
      <c r="D125" s="8" t="s">
        <v>85</v>
      </c>
      <c r="E125" s="8" t="s">
        <v>73</v>
      </c>
      <c r="F125" s="20" t="s">
        <v>174</v>
      </c>
      <c r="G125" s="22" t="s">
        <v>624</v>
      </c>
      <c r="H125" s="24" t="s">
        <v>624</v>
      </c>
      <c r="I125" s="25" t="s">
        <v>624</v>
      </c>
      <c r="J125" s="26" t="s">
        <v>624</v>
      </c>
      <c r="K125" s="24" t="s">
        <v>624</v>
      </c>
      <c r="L125" s="18" t="s">
        <v>624</v>
      </c>
      <c r="M125" s="24" t="s">
        <v>624</v>
      </c>
      <c r="N125" s="24" t="s">
        <v>624</v>
      </c>
      <c r="O125" s="24" t="s">
        <v>624</v>
      </c>
      <c r="P125" s="24" t="s">
        <v>624</v>
      </c>
      <c r="Q125" s="24" t="s">
        <v>624</v>
      </c>
      <c r="R125" s="24" t="s">
        <v>624</v>
      </c>
      <c r="S125" s="24"/>
      <c r="T125" s="8" t="s">
        <v>624</v>
      </c>
      <c r="U125" s="8"/>
      <c r="V125" s="5"/>
      <c r="W125" s="17">
        <v>118475547861</v>
      </c>
      <c r="X125" s="8" t="s">
        <v>11</v>
      </c>
      <c r="Y125" s="8" cm="1">
        <f t="array" ref="Y125">_xlfn.IFS(C125="Fue fácil",1,C125="Más o menos (ni fácil ni difícil)",0.5,C125="Fue difícil",0)</f>
        <v>1</v>
      </c>
      <c r="Z125" s="8" cm="1">
        <f t="array" ref="Z125">_xlfn.IFS(D125="Sí",1,D125="No",0)</f>
        <v>1</v>
      </c>
      <c r="AA125" s="8" cm="1">
        <f t="array" ref="AA125">_xlfn.IFS(E125="Sí las conozco",1,E125="No las conozco",0)</f>
        <v>1</v>
      </c>
      <c r="AB125" s="20" cm="1">
        <f t="array" ref="AB125">_xlfn.IFS(F125="Sí tenía pensado hacer el trámite",1,F125="No tenía pensado hacer el trámite",0)</f>
        <v>1</v>
      </c>
      <c r="AC125" s="22" t="e" cm="1">
        <f t="array" ref="AC125">_xlfn.IFS(G125="Sí",1,G125="No",0)</f>
        <v>#N/A</v>
      </c>
      <c r="AD125" s="24" t="e" cm="1">
        <f t="array" ref="AD125">_xlfn.IFS(H125="Es fácil",1,H125="Más o menos (no es ni fácil ni difícil)",0.5,H125="Es difícil",0)</f>
        <v>#N/A</v>
      </c>
      <c r="AE125" s="25" t="e" cm="1">
        <f t="array" ref="AE125">_xlfn.IFS(I125="Cuando realicé el trámite para obtener la licencia de conducir en este municipio sí recibí toda la orientación que necesité para poder concluir el trámite",1,I125="Cuando realicé el trámite para obtener la licencia de conducir en este municipio no recibí toda la orientación que necesité para poder concluir el trámite",0)</f>
        <v>#N/A</v>
      </c>
      <c r="AF125" s="27" t="e" cm="1">
        <f t="array" ref="AF125">_xlfn.IFS(J125="Sí tienen la capacitación y los conocimientos suficientes para atender a la ciudadanía",1,J125="No tienen la capacitación y los conocimientos suficientes para atender a la ciudadanía",0)</f>
        <v>#N/A</v>
      </c>
      <c r="AG125" s="24" t="e" cm="1">
        <f t="array" ref="AG125">_xlfn.IFS(K125="Sí",1,K125="No",0)</f>
        <v>#N/A</v>
      </c>
      <c r="AH125" s="20" t="e" cm="1">
        <f t="array" ref="AH125">_xlfn.IFS(L125="Muy probable",1,L125="Nada probable",0,L125="No sé",0.5)</f>
        <v>#N/A</v>
      </c>
      <c r="AI125" s="24" t="e" cm="1">
        <f t="array" ref="AI125">_xlfn.IFS(M125="Es más fácil",1,M125="Es igual",0.5,M125="Es más difícil",0)</f>
        <v>#N/A</v>
      </c>
      <c r="AJ125" s="24" t="e" cm="1">
        <f t="array" ref="AJ125">_xlfn.IFS(N125="Pocos",1,N125="Los necesarios (ni muchos ni pocos)",0.5,N125="Muchos",0)</f>
        <v>#N/A</v>
      </c>
      <c r="AK125" s="24" t="e" cm="1">
        <f t="array" ref="AK125">_xlfn.IFS(O125="Barato",1,O125="Justo (ni caro ni barato)",0.5,O125="Caro",0)</f>
        <v>#N/A</v>
      </c>
      <c r="AL125" s="24" t="e" cm="1">
        <f t="array" ref="AL125">_xlfn.IFS(P125="Menos de 30 minutos",1,P125="Entre 31 minutos y 1 hora",0.8,P125="Entre 1 y 2 horas",0.6,P125="Entre 2 y 3 horas",0.4,P125="Más de 3 horas",0.2,P125="Me tomó más de un día",0)</f>
        <v>#N/A</v>
      </c>
      <c r="AM125" s="24" t="e" cm="1">
        <f t="array" ref="AM125">_xlfn.IFS(Q125="Poco",1,Q125="Normal (ni mucho ni poco)",0.5,Q125="Mucho",0)</f>
        <v>#N/A</v>
      </c>
      <c r="AN125" s="24" t="e" cm="1">
        <f t="array" ref="AN125">_xlfn.IFS(R125="Satisfecha (o)",1,R125="Normal",0.5,R125="Insatisfecha (o)",0)</f>
        <v>#N/A</v>
      </c>
      <c r="AO125" s="24" t="e" cm="1">
        <f t="array" ref="AO125">_xlfn.IFS(S125="Todas las personas reciben el mismo trato",1,S125="No estoy segura (o)",0.5,S125="Hay personas que reciben un trato diferente",0)</f>
        <v>#N/A</v>
      </c>
      <c r="AP125" s="8" t="e" cm="1">
        <f t="array" ref="AP125">_xlfn.IFS(T125="Es malo",0,T125="Es regular (ni bueno ni malo)",0.5,T125="Es bueno",1)</f>
        <v>#N/A</v>
      </c>
      <c r="AQ125" s="8" t="e" cm="1">
        <f t="array" ref="AQ125">_xlfn.IFS(U125="Sí",0,U125="No",1,U125="Prefieron no contestar",0.5)</f>
        <v>#N/A</v>
      </c>
    </row>
    <row r="126" spans="1:43" x14ac:dyDescent="0.2">
      <c r="A126" s="17">
        <v>118475544321</v>
      </c>
      <c r="B126" s="8" t="s">
        <v>11</v>
      </c>
      <c r="C126" s="8" t="s">
        <v>189</v>
      </c>
      <c r="D126" s="8" t="s">
        <v>86</v>
      </c>
      <c r="E126" s="8" t="s">
        <v>73</v>
      </c>
      <c r="F126" s="20" t="s">
        <v>174</v>
      </c>
      <c r="G126" s="22" t="s">
        <v>624</v>
      </c>
      <c r="H126" s="24" t="s">
        <v>624</v>
      </c>
      <c r="I126" s="25" t="s">
        <v>624</v>
      </c>
      <c r="J126" s="26" t="s">
        <v>624</v>
      </c>
      <c r="K126" s="24" t="s">
        <v>624</v>
      </c>
      <c r="L126" s="18" t="s">
        <v>624</v>
      </c>
      <c r="M126" s="24" t="s">
        <v>624</v>
      </c>
      <c r="N126" s="24" t="s">
        <v>624</v>
      </c>
      <c r="O126" s="24" t="s">
        <v>624</v>
      </c>
      <c r="P126" s="24" t="s">
        <v>624</v>
      </c>
      <c r="Q126" s="24" t="s">
        <v>624</v>
      </c>
      <c r="R126" s="24" t="s">
        <v>624</v>
      </c>
      <c r="S126" s="24"/>
      <c r="T126" s="8" t="s">
        <v>624</v>
      </c>
      <c r="U126" s="8"/>
      <c r="V126" s="5"/>
      <c r="W126" s="17">
        <v>118475544321</v>
      </c>
      <c r="X126" s="8" t="s">
        <v>11</v>
      </c>
      <c r="Y126" s="8" cm="1">
        <f t="array" ref="Y126">_xlfn.IFS(C126="Fue fácil",1,C126="Más o menos (ni fácil ni difícil)",0.5,C126="Fue difícil",0)</f>
        <v>1</v>
      </c>
      <c r="Z126" s="8" cm="1">
        <f t="array" ref="Z126">_xlfn.IFS(D126="Sí",1,D126="No",0)</f>
        <v>0</v>
      </c>
      <c r="AA126" s="8" cm="1">
        <f t="array" ref="AA126">_xlfn.IFS(E126="Sí las conozco",1,E126="No las conozco",0)</f>
        <v>1</v>
      </c>
      <c r="AB126" s="20" cm="1">
        <f t="array" ref="AB126">_xlfn.IFS(F126="Sí tenía pensado hacer el trámite",1,F126="No tenía pensado hacer el trámite",0)</f>
        <v>1</v>
      </c>
      <c r="AC126" s="22" t="e" cm="1">
        <f t="array" ref="AC126">_xlfn.IFS(G126="Sí",1,G126="No",0)</f>
        <v>#N/A</v>
      </c>
      <c r="AD126" s="24" t="e" cm="1">
        <f t="array" ref="AD126">_xlfn.IFS(H126="Es fácil",1,H126="Más o menos (no es ni fácil ni difícil)",0.5,H126="Es difícil",0)</f>
        <v>#N/A</v>
      </c>
      <c r="AE126" s="25" t="e" cm="1">
        <f t="array" ref="AE126">_xlfn.IFS(I126="Cuando realicé el trámite para obtener la licencia de conducir en este municipio sí recibí toda la orientación que necesité para poder concluir el trámite",1,I126="Cuando realicé el trámite para obtener la licencia de conducir en este municipio no recibí toda la orientación que necesité para poder concluir el trámite",0)</f>
        <v>#N/A</v>
      </c>
      <c r="AF126" s="27" t="e" cm="1">
        <f t="array" ref="AF126">_xlfn.IFS(J126="Sí tienen la capacitación y los conocimientos suficientes para atender a la ciudadanía",1,J126="No tienen la capacitación y los conocimientos suficientes para atender a la ciudadanía",0)</f>
        <v>#N/A</v>
      </c>
      <c r="AG126" s="24" t="e" cm="1">
        <f t="array" ref="AG126">_xlfn.IFS(K126="Sí",1,K126="No",0)</f>
        <v>#N/A</v>
      </c>
      <c r="AH126" s="20" t="e" cm="1">
        <f t="array" ref="AH126">_xlfn.IFS(L126="Muy probable",1,L126="Nada probable",0,L126="No sé",0.5)</f>
        <v>#N/A</v>
      </c>
      <c r="AI126" s="24" t="e" cm="1">
        <f t="array" ref="AI126">_xlfn.IFS(M126="Es más fácil",1,M126="Es igual",0.5,M126="Es más difícil",0)</f>
        <v>#N/A</v>
      </c>
      <c r="AJ126" s="24" t="e" cm="1">
        <f t="array" ref="AJ126">_xlfn.IFS(N126="Pocos",1,N126="Los necesarios (ni muchos ni pocos)",0.5,N126="Muchos",0)</f>
        <v>#N/A</v>
      </c>
      <c r="AK126" s="24" t="e" cm="1">
        <f t="array" ref="AK126">_xlfn.IFS(O126="Barato",1,O126="Justo (ni caro ni barato)",0.5,O126="Caro",0)</f>
        <v>#N/A</v>
      </c>
      <c r="AL126" s="24" t="e" cm="1">
        <f t="array" ref="AL126">_xlfn.IFS(P126="Menos de 30 minutos",1,P126="Entre 31 minutos y 1 hora",0.8,P126="Entre 1 y 2 horas",0.6,P126="Entre 2 y 3 horas",0.4,P126="Más de 3 horas",0.2,P126="Me tomó más de un día",0)</f>
        <v>#N/A</v>
      </c>
      <c r="AM126" s="24" t="e" cm="1">
        <f t="array" ref="AM126">_xlfn.IFS(Q126="Poco",1,Q126="Normal (ni mucho ni poco)",0.5,Q126="Mucho",0)</f>
        <v>#N/A</v>
      </c>
      <c r="AN126" s="24" t="e" cm="1">
        <f t="array" ref="AN126">_xlfn.IFS(R126="Satisfecha (o)",1,R126="Normal",0.5,R126="Insatisfecha (o)",0)</f>
        <v>#N/A</v>
      </c>
      <c r="AO126" s="24" t="e" cm="1">
        <f t="array" ref="AO126">_xlfn.IFS(S126="Todas las personas reciben el mismo trato",1,S126="No estoy segura (o)",0.5,S126="Hay personas que reciben un trato diferente",0)</f>
        <v>#N/A</v>
      </c>
      <c r="AP126" s="8" t="e" cm="1">
        <f t="array" ref="AP126">_xlfn.IFS(T126="Es malo",0,T126="Es regular (ni bueno ni malo)",0.5,T126="Es bueno",1)</f>
        <v>#N/A</v>
      </c>
      <c r="AQ126" s="8" t="e" cm="1">
        <f t="array" ref="AQ126">_xlfn.IFS(U126="Sí",0,U126="No",1,U126="Prefieron no contestar",0.5)</f>
        <v>#N/A</v>
      </c>
    </row>
    <row r="127" spans="1:43" x14ac:dyDescent="0.2">
      <c r="A127" s="17">
        <v>118472953438</v>
      </c>
      <c r="B127" s="8" t="s">
        <v>11</v>
      </c>
      <c r="C127" s="8" t="s">
        <v>189</v>
      </c>
      <c r="D127" s="8" t="s">
        <v>85</v>
      </c>
      <c r="E127" s="8" t="s">
        <v>73</v>
      </c>
      <c r="F127" s="20" t="s">
        <v>174</v>
      </c>
      <c r="G127" s="22" t="s">
        <v>85</v>
      </c>
      <c r="H127" s="24" t="s">
        <v>87</v>
      </c>
      <c r="I127" s="25" t="s">
        <v>90</v>
      </c>
      <c r="J127" s="26" t="s">
        <v>92</v>
      </c>
      <c r="K127" s="24" t="s">
        <v>85</v>
      </c>
      <c r="L127" s="18" t="s">
        <v>94</v>
      </c>
      <c r="M127" s="24" t="s">
        <v>99</v>
      </c>
      <c r="N127" s="24" t="s">
        <v>103</v>
      </c>
      <c r="O127" s="24" t="s">
        <v>107</v>
      </c>
      <c r="P127" s="24" t="s">
        <v>108</v>
      </c>
      <c r="Q127" s="24" t="s">
        <v>114</v>
      </c>
      <c r="R127" s="24" t="s">
        <v>117</v>
      </c>
      <c r="S127" s="24" t="s">
        <v>178</v>
      </c>
      <c r="T127" s="8" t="s">
        <v>131</v>
      </c>
      <c r="U127" s="8" t="s">
        <v>86</v>
      </c>
      <c r="V127" s="5"/>
      <c r="W127" s="17">
        <v>118472953438</v>
      </c>
      <c r="X127" s="8" t="s">
        <v>11</v>
      </c>
      <c r="Y127" s="8" cm="1">
        <f t="array" ref="Y127">_xlfn.IFS(C127="Fue fácil",1,C127="Más o menos (ni fácil ni difícil)",0.5,C127="Fue difícil",0)</f>
        <v>1</v>
      </c>
      <c r="Z127" s="8" cm="1">
        <f t="array" ref="Z127">_xlfn.IFS(D127="Sí",1,D127="No",0)</f>
        <v>1</v>
      </c>
      <c r="AA127" s="8" cm="1">
        <f t="array" ref="AA127">_xlfn.IFS(E127="Sí las conozco",1,E127="No las conozco",0)</f>
        <v>1</v>
      </c>
      <c r="AB127" s="20" cm="1">
        <f t="array" ref="AB127">_xlfn.IFS(F127="Sí tenía pensado hacer el trámite",1,F127="No tenía pensado hacer el trámite",0)</f>
        <v>1</v>
      </c>
      <c r="AC127" s="22" cm="1">
        <f t="array" ref="AC127">_xlfn.IFS(G127="Sí",1,G127="No",0)</f>
        <v>1</v>
      </c>
      <c r="AD127" s="24" cm="1">
        <f t="array" ref="AD127">_xlfn.IFS(H127="Es fácil",1,H127="Más o menos (no es ni fácil ni difícil)",0.5,H127="Es difícil",0)</f>
        <v>1</v>
      </c>
      <c r="AE127" s="25" cm="1">
        <f t="array" ref="AE127">_xlfn.IFS(I127="Cuando realicé el trámite para obtener la licencia de conducir en este municipio sí recibí toda la orientación que necesité para poder concluir el trámite",1,I127="Cuando realicé el trámite para obtener la licencia de conducir en este municipio no recibí toda la orientación que necesité para poder concluir el trámite",0)</f>
        <v>1</v>
      </c>
      <c r="AF127" s="27" cm="1">
        <f t="array" ref="AF127">_xlfn.IFS(J127="Sí tienen la capacitación y los conocimientos suficientes para atender a la ciudadanía",1,J127="No tienen la capacitación y los conocimientos suficientes para atender a la ciudadanía",0)</f>
        <v>1</v>
      </c>
      <c r="AG127" s="24" cm="1">
        <f t="array" ref="AG127">_xlfn.IFS(K127="Sí",1,K127="No",0)</f>
        <v>1</v>
      </c>
      <c r="AH127" s="20" cm="1">
        <f t="array" ref="AH127">_xlfn.IFS(L127="Muy probable",1,L127="Nada probable",0,L127="No sé",0.5)</f>
        <v>1</v>
      </c>
      <c r="AI127" s="24" cm="1">
        <f t="array" ref="AI127">_xlfn.IFS(M127="Es más fácil",1,M127="Es igual",0.5,M127="Es más difícil",0)</f>
        <v>1</v>
      </c>
      <c r="AJ127" s="24" cm="1">
        <f t="array" ref="AJ127">_xlfn.IFS(N127="Pocos",1,N127="Los necesarios (ni muchos ni pocos)",0.5,N127="Muchos",0)</f>
        <v>0.5</v>
      </c>
      <c r="AK127" s="24" cm="1">
        <f t="array" ref="AK127">_xlfn.IFS(O127="Barato",1,O127="Justo (ni caro ni barato)",0.5,O127="Caro",0)</f>
        <v>0</v>
      </c>
      <c r="AL127" s="24" cm="1">
        <f t="array" ref="AL127">_xlfn.IFS(P127="Menos de 30 minutos",1,P127="Entre 31 minutos y 1 hora",0.8,P127="Entre 1 y 2 horas",0.6,P127="Entre 2 y 3 horas",0.4,P127="Más de 3 horas",0.2,P127="Me tomó más de un día",0)</f>
        <v>1</v>
      </c>
      <c r="AM127" s="24" cm="1">
        <f t="array" ref="AM127">_xlfn.IFS(Q127="Poco",1,Q127="Normal (ni mucho ni poco)",0.5,Q127="Mucho",0)</f>
        <v>1</v>
      </c>
      <c r="AN127" s="24" cm="1">
        <f t="array" ref="AN127">_xlfn.IFS(R127="Satisfecha (o)",1,R127="Normal",0.5,R127="Insatisfecha (o)",0)</f>
        <v>1</v>
      </c>
      <c r="AO127" s="24" cm="1">
        <f t="array" ref="AO127">_xlfn.IFS(S127="Todas las personas reciben el mismo trato",1,S127="No estoy segura (o)",0.5,S127="Hay personas que reciben un trato diferente",0)</f>
        <v>0.5</v>
      </c>
      <c r="AP127" s="8" cm="1">
        <f t="array" ref="AP127">_xlfn.IFS(T127="Es malo",0,T127="Es regular (ni bueno ni malo)",0.5,T127="Es bueno",1)</f>
        <v>0.5</v>
      </c>
      <c r="AQ127" s="8" cm="1">
        <f t="array" ref="AQ127">_xlfn.IFS(U127="Sí",0,U127="No",1,U127="Prefieron no contestar",0.5)</f>
        <v>1</v>
      </c>
    </row>
    <row r="128" spans="1:43" x14ac:dyDescent="0.2">
      <c r="A128" s="17">
        <v>118472912038</v>
      </c>
      <c r="B128" s="8" t="s">
        <v>11</v>
      </c>
      <c r="C128" s="8" t="s">
        <v>189</v>
      </c>
      <c r="D128" s="8" t="s">
        <v>85</v>
      </c>
      <c r="E128" s="8" t="s">
        <v>73</v>
      </c>
      <c r="F128" s="20" t="s">
        <v>174</v>
      </c>
      <c r="G128" s="22" t="s">
        <v>85</v>
      </c>
      <c r="H128" s="24" t="s">
        <v>87</v>
      </c>
      <c r="I128" s="25" t="s">
        <v>90</v>
      </c>
      <c r="J128" s="26" t="s">
        <v>92</v>
      </c>
      <c r="K128" s="24" t="s">
        <v>85</v>
      </c>
      <c r="L128" s="18" t="s">
        <v>94</v>
      </c>
      <c r="M128" s="24" t="s">
        <v>99</v>
      </c>
      <c r="N128" s="24" t="s">
        <v>102</v>
      </c>
      <c r="O128" s="24" t="s">
        <v>106</v>
      </c>
      <c r="P128" s="24" t="s">
        <v>108</v>
      </c>
      <c r="Q128" s="24" t="s">
        <v>114</v>
      </c>
      <c r="R128" s="24" t="s">
        <v>117</v>
      </c>
      <c r="S128" s="24" t="s">
        <v>187</v>
      </c>
      <c r="T128" s="8" t="s">
        <v>132</v>
      </c>
      <c r="U128" s="8" t="s">
        <v>86</v>
      </c>
      <c r="V128" s="5"/>
      <c r="W128" s="17">
        <v>118472912038</v>
      </c>
      <c r="X128" s="8" t="s">
        <v>11</v>
      </c>
      <c r="Y128" s="8" cm="1">
        <f t="array" ref="Y128">_xlfn.IFS(C128="Fue fácil",1,C128="Más o menos (ni fácil ni difícil)",0.5,C128="Fue difícil",0)</f>
        <v>1</v>
      </c>
      <c r="Z128" s="8" cm="1">
        <f t="array" ref="Z128">_xlfn.IFS(D128="Sí",1,D128="No",0)</f>
        <v>1</v>
      </c>
      <c r="AA128" s="8" cm="1">
        <f t="array" ref="AA128">_xlfn.IFS(E128="Sí las conozco",1,E128="No las conozco",0)</f>
        <v>1</v>
      </c>
      <c r="AB128" s="20" cm="1">
        <f t="array" ref="AB128">_xlfn.IFS(F128="Sí tenía pensado hacer el trámite",1,F128="No tenía pensado hacer el trámite",0)</f>
        <v>1</v>
      </c>
      <c r="AC128" s="22" cm="1">
        <f t="array" ref="AC128">_xlfn.IFS(G128="Sí",1,G128="No",0)</f>
        <v>1</v>
      </c>
      <c r="AD128" s="24" cm="1">
        <f t="array" ref="AD128">_xlfn.IFS(H128="Es fácil",1,H128="Más o menos (no es ni fácil ni difícil)",0.5,H128="Es difícil",0)</f>
        <v>1</v>
      </c>
      <c r="AE128" s="25" cm="1">
        <f t="array" ref="AE128">_xlfn.IFS(I128="Cuando realicé el trámite para obtener la licencia de conducir en este municipio sí recibí toda la orientación que necesité para poder concluir el trámite",1,I128="Cuando realicé el trámite para obtener la licencia de conducir en este municipio no recibí toda la orientación que necesité para poder concluir el trámite",0)</f>
        <v>1</v>
      </c>
      <c r="AF128" s="27" cm="1">
        <f t="array" ref="AF128">_xlfn.IFS(J128="Sí tienen la capacitación y los conocimientos suficientes para atender a la ciudadanía",1,J128="No tienen la capacitación y los conocimientos suficientes para atender a la ciudadanía",0)</f>
        <v>1</v>
      </c>
      <c r="AG128" s="24" cm="1">
        <f t="array" ref="AG128">_xlfn.IFS(K128="Sí",1,K128="No",0)</f>
        <v>1</v>
      </c>
      <c r="AH128" s="20" cm="1">
        <f t="array" ref="AH128">_xlfn.IFS(L128="Muy probable",1,L128="Nada probable",0,L128="No sé",0.5)</f>
        <v>1</v>
      </c>
      <c r="AI128" s="24" cm="1">
        <f t="array" ref="AI128">_xlfn.IFS(M128="Es más fácil",1,M128="Es igual",0.5,M128="Es más difícil",0)</f>
        <v>1</v>
      </c>
      <c r="AJ128" s="24" cm="1">
        <f t="array" ref="AJ128">_xlfn.IFS(N128="Pocos",1,N128="Los necesarios (ni muchos ni pocos)",0.5,N128="Muchos",0)</f>
        <v>1</v>
      </c>
      <c r="AK128" s="24" cm="1">
        <f t="array" ref="AK128">_xlfn.IFS(O128="Barato",1,O128="Justo (ni caro ni barato)",0.5,O128="Caro",0)</f>
        <v>0.5</v>
      </c>
      <c r="AL128" s="24" cm="1">
        <f t="array" ref="AL128">_xlfn.IFS(P128="Menos de 30 minutos",1,P128="Entre 31 minutos y 1 hora",0.8,P128="Entre 1 y 2 horas",0.6,P128="Entre 2 y 3 horas",0.4,P128="Más de 3 horas",0.2,P128="Me tomó más de un día",0)</f>
        <v>1</v>
      </c>
      <c r="AM128" s="24" cm="1">
        <f t="array" ref="AM128">_xlfn.IFS(Q128="Poco",1,Q128="Normal (ni mucho ni poco)",0.5,Q128="Mucho",0)</f>
        <v>1</v>
      </c>
      <c r="AN128" s="24" cm="1">
        <f t="array" ref="AN128">_xlfn.IFS(R128="Satisfecha (o)",1,R128="Normal",0.5,R128="Insatisfecha (o)",0)</f>
        <v>1</v>
      </c>
      <c r="AO128" s="24" cm="1">
        <f t="array" ref="AO128">_xlfn.IFS(S128="Todas las personas reciben el mismo trato",1,S128="No estoy segura (o)",0.5,S128="Hay personas que reciben un trato diferente",0)</f>
        <v>1</v>
      </c>
      <c r="AP128" s="8" cm="1">
        <f t="array" ref="AP128">_xlfn.IFS(T128="Es malo",0,T128="Es regular (ni bueno ni malo)",0.5,T128="Es bueno",1)</f>
        <v>1</v>
      </c>
      <c r="AQ128" s="8" cm="1">
        <f t="array" ref="AQ128">_xlfn.IFS(U128="Sí",0,U128="No",1,U128="Prefieron no contestar",0.5)</f>
        <v>1</v>
      </c>
    </row>
    <row r="129" spans="1:43" x14ac:dyDescent="0.2">
      <c r="A129" s="17">
        <v>118472882537</v>
      </c>
      <c r="B129" s="8" t="s">
        <v>11</v>
      </c>
      <c r="C129" s="8" t="s">
        <v>189</v>
      </c>
      <c r="D129" s="8" t="s">
        <v>85</v>
      </c>
      <c r="E129" s="8" t="s">
        <v>73</v>
      </c>
      <c r="F129" s="20" t="s">
        <v>174</v>
      </c>
      <c r="G129" s="22" t="s">
        <v>85</v>
      </c>
      <c r="H129" s="24" t="s">
        <v>87</v>
      </c>
      <c r="I129" s="25" t="s">
        <v>90</v>
      </c>
      <c r="J129" s="26" t="s">
        <v>92</v>
      </c>
      <c r="K129" s="24" t="s">
        <v>85</v>
      </c>
      <c r="L129" s="18" t="s">
        <v>94</v>
      </c>
      <c r="M129" s="24" t="s">
        <v>624</v>
      </c>
      <c r="N129" s="24" t="s">
        <v>103</v>
      </c>
      <c r="O129" s="24" t="s">
        <v>106</v>
      </c>
      <c r="P129" s="24" t="s">
        <v>108</v>
      </c>
      <c r="Q129" s="24" t="s">
        <v>115</v>
      </c>
      <c r="R129" s="24" t="s">
        <v>117</v>
      </c>
      <c r="S129" s="24" t="s">
        <v>187</v>
      </c>
      <c r="T129" s="8" t="s">
        <v>131</v>
      </c>
      <c r="U129" s="8" t="s">
        <v>86</v>
      </c>
      <c r="V129" s="5"/>
      <c r="W129" s="17">
        <v>118472882537</v>
      </c>
      <c r="X129" s="8" t="s">
        <v>11</v>
      </c>
      <c r="Y129" s="8" cm="1">
        <f t="array" ref="Y129">_xlfn.IFS(C129="Fue fácil",1,C129="Más o menos (ni fácil ni difícil)",0.5,C129="Fue difícil",0)</f>
        <v>1</v>
      </c>
      <c r="Z129" s="8" cm="1">
        <f t="array" ref="Z129">_xlfn.IFS(D129="Sí",1,D129="No",0)</f>
        <v>1</v>
      </c>
      <c r="AA129" s="8" cm="1">
        <f t="array" ref="AA129">_xlfn.IFS(E129="Sí las conozco",1,E129="No las conozco",0)</f>
        <v>1</v>
      </c>
      <c r="AB129" s="20" cm="1">
        <f t="array" ref="AB129">_xlfn.IFS(F129="Sí tenía pensado hacer el trámite",1,F129="No tenía pensado hacer el trámite",0)</f>
        <v>1</v>
      </c>
      <c r="AC129" s="22" cm="1">
        <f t="array" ref="AC129">_xlfn.IFS(G129="Sí",1,G129="No",0)</f>
        <v>1</v>
      </c>
      <c r="AD129" s="24" cm="1">
        <f t="array" ref="AD129">_xlfn.IFS(H129="Es fácil",1,H129="Más o menos (no es ni fácil ni difícil)",0.5,H129="Es difícil",0)</f>
        <v>1</v>
      </c>
      <c r="AE129" s="25" cm="1">
        <f t="array" ref="AE129">_xlfn.IFS(I129="Cuando realicé el trámite para obtener la licencia de conducir en este municipio sí recibí toda la orientación que necesité para poder concluir el trámite",1,I129="Cuando realicé el trámite para obtener la licencia de conducir en este municipio no recibí toda la orientación que necesité para poder concluir el trámite",0)</f>
        <v>1</v>
      </c>
      <c r="AF129" s="27" cm="1">
        <f t="array" ref="AF129">_xlfn.IFS(J129="Sí tienen la capacitación y los conocimientos suficientes para atender a la ciudadanía",1,J129="No tienen la capacitación y los conocimientos suficientes para atender a la ciudadanía",0)</f>
        <v>1</v>
      </c>
      <c r="AG129" s="24" cm="1">
        <f t="array" ref="AG129">_xlfn.IFS(K129="Sí",1,K129="No",0)</f>
        <v>1</v>
      </c>
      <c r="AH129" s="20" cm="1">
        <f t="array" ref="AH129">_xlfn.IFS(L129="Muy probable",1,L129="Nada probable",0,L129="No sé",0.5)</f>
        <v>1</v>
      </c>
      <c r="AI129" s="24"/>
      <c r="AJ129" s="24" cm="1">
        <f t="array" ref="AJ129">_xlfn.IFS(N129="Pocos",1,N129="Los necesarios (ni muchos ni pocos)",0.5,N129="Muchos",0)</f>
        <v>0.5</v>
      </c>
      <c r="AK129" s="24" cm="1">
        <f t="array" ref="AK129">_xlfn.IFS(O129="Barato",1,O129="Justo (ni caro ni barato)",0.5,O129="Caro",0)</f>
        <v>0.5</v>
      </c>
      <c r="AL129" s="24" cm="1">
        <f t="array" ref="AL129">_xlfn.IFS(P129="Menos de 30 minutos",1,P129="Entre 31 minutos y 1 hora",0.8,P129="Entre 1 y 2 horas",0.6,P129="Entre 2 y 3 horas",0.4,P129="Más de 3 horas",0.2,P129="Me tomó más de un día",0)</f>
        <v>1</v>
      </c>
      <c r="AM129" s="24" cm="1">
        <f t="array" ref="AM129">_xlfn.IFS(Q129="Poco",1,Q129="Normal (ni mucho ni poco)",0.5,Q129="Mucho",0)</f>
        <v>0.5</v>
      </c>
      <c r="AN129" s="24" cm="1">
        <f t="array" ref="AN129">_xlfn.IFS(R129="Satisfecha (o)",1,R129="Normal",0.5,R129="Insatisfecha (o)",0)</f>
        <v>1</v>
      </c>
      <c r="AO129" s="24" cm="1">
        <f t="array" ref="AO129">_xlfn.IFS(S129="Todas las personas reciben el mismo trato",1,S129="No estoy segura (o)",0.5,S129="Hay personas que reciben un trato diferente",0)</f>
        <v>1</v>
      </c>
      <c r="AP129" s="8" cm="1">
        <f t="array" ref="AP129">_xlfn.IFS(T129="Es malo",0,T129="Es regular (ni bueno ni malo)",0.5,T129="Es bueno",1)</f>
        <v>0.5</v>
      </c>
      <c r="AQ129" s="8" cm="1">
        <f t="array" ref="AQ129">_xlfn.IFS(U129="Sí",0,U129="No",1,U129="Prefieron no contestar",0.5)</f>
        <v>1</v>
      </c>
    </row>
    <row r="130" spans="1:43" x14ac:dyDescent="0.2">
      <c r="A130" s="17">
        <v>118472880370</v>
      </c>
      <c r="B130" s="8" t="s">
        <v>11</v>
      </c>
      <c r="C130" s="8" t="s">
        <v>189</v>
      </c>
      <c r="D130" s="8" t="s">
        <v>85</v>
      </c>
      <c r="E130" s="8" t="s">
        <v>73</v>
      </c>
      <c r="F130" s="20" t="s">
        <v>174</v>
      </c>
      <c r="G130" s="22" t="s">
        <v>624</v>
      </c>
      <c r="H130" s="24" t="s">
        <v>624</v>
      </c>
      <c r="I130" s="25" t="s">
        <v>624</v>
      </c>
      <c r="J130" s="26" t="s">
        <v>624</v>
      </c>
      <c r="K130" s="24" t="s">
        <v>624</v>
      </c>
      <c r="L130" s="18" t="s">
        <v>624</v>
      </c>
      <c r="M130" s="24" t="s">
        <v>624</v>
      </c>
      <c r="N130" s="24" t="s">
        <v>624</v>
      </c>
      <c r="O130" s="24" t="s">
        <v>624</v>
      </c>
      <c r="P130" s="24" t="s">
        <v>624</v>
      </c>
      <c r="Q130" s="24" t="s">
        <v>624</v>
      </c>
      <c r="R130" s="24" t="s">
        <v>624</v>
      </c>
      <c r="S130" s="24"/>
      <c r="T130" s="8" t="s">
        <v>624</v>
      </c>
      <c r="U130" s="8"/>
      <c r="V130" s="5"/>
      <c r="W130" s="17">
        <v>118472880370</v>
      </c>
      <c r="X130" s="8" t="s">
        <v>11</v>
      </c>
      <c r="Y130" s="8" cm="1">
        <f t="array" ref="Y130">_xlfn.IFS(C130="Fue fácil",1,C130="Más o menos (ni fácil ni difícil)",0.5,C130="Fue difícil",0)</f>
        <v>1</v>
      </c>
      <c r="Z130" s="8" cm="1">
        <f t="array" ref="Z130">_xlfn.IFS(D130="Sí",1,D130="No",0)</f>
        <v>1</v>
      </c>
      <c r="AA130" s="8" cm="1">
        <f t="array" ref="AA130">_xlfn.IFS(E130="Sí las conozco",1,E130="No las conozco",0)</f>
        <v>1</v>
      </c>
      <c r="AB130" s="20" cm="1">
        <f t="array" ref="AB130">_xlfn.IFS(F130="Sí tenía pensado hacer el trámite",1,F130="No tenía pensado hacer el trámite",0)</f>
        <v>1</v>
      </c>
      <c r="AC130" s="22" t="e" cm="1">
        <f t="array" ref="AC130">_xlfn.IFS(G130="Sí",1,G130="No",0)</f>
        <v>#N/A</v>
      </c>
      <c r="AD130" s="24" t="e" cm="1">
        <f t="array" ref="AD130">_xlfn.IFS(H130="Es fácil",1,H130="Más o menos (no es ni fácil ni difícil)",0.5,H130="Es difícil",0)</f>
        <v>#N/A</v>
      </c>
      <c r="AE130" s="25" t="e" cm="1">
        <f t="array" ref="AE130">_xlfn.IFS(I130="Cuando realicé el trámite para obtener la licencia de conducir en este municipio sí recibí toda la orientación que necesité para poder concluir el trámite",1,I130="Cuando realicé el trámite para obtener la licencia de conducir en este municipio no recibí toda la orientación que necesité para poder concluir el trámite",0)</f>
        <v>#N/A</v>
      </c>
      <c r="AF130" s="27" t="e" cm="1">
        <f t="array" ref="AF130">_xlfn.IFS(J130="Sí tienen la capacitación y los conocimientos suficientes para atender a la ciudadanía",1,J130="No tienen la capacitación y los conocimientos suficientes para atender a la ciudadanía",0)</f>
        <v>#N/A</v>
      </c>
      <c r="AG130" s="24" t="e" cm="1">
        <f t="array" ref="AG130">_xlfn.IFS(K130="Sí",1,K130="No",0)</f>
        <v>#N/A</v>
      </c>
      <c r="AH130" s="20" t="e" cm="1">
        <f t="array" ref="AH130">_xlfn.IFS(L130="Muy probable",1,L130="Nada probable",0,L130="No sé",0.5)</f>
        <v>#N/A</v>
      </c>
      <c r="AI130" s="24" t="e" cm="1">
        <f t="array" ref="AI130">_xlfn.IFS(M130="Es más fácil",1,M130="Es igual",0.5,M130="Es más difícil",0)</f>
        <v>#N/A</v>
      </c>
      <c r="AJ130" s="24" t="e" cm="1">
        <f t="array" ref="AJ130">_xlfn.IFS(N130="Pocos",1,N130="Los necesarios (ni muchos ni pocos)",0.5,N130="Muchos",0)</f>
        <v>#N/A</v>
      </c>
      <c r="AK130" s="24" t="e" cm="1">
        <f t="array" ref="AK130">_xlfn.IFS(O130="Barato",1,O130="Justo (ni caro ni barato)",0.5,O130="Caro",0)</f>
        <v>#N/A</v>
      </c>
      <c r="AL130" s="24" t="e" cm="1">
        <f t="array" ref="AL130">_xlfn.IFS(P130="Menos de 30 minutos",1,P130="Entre 31 minutos y 1 hora",0.8,P130="Entre 1 y 2 horas",0.6,P130="Entre 2 y 3 horas",0.4,P130="Más de 3 horas",0.2,P130="Me tomó más de un día",0)</f>
        <v>#N/A</v>
      </c>
      <c r="AM130" s="24" t="e" cm="1">
        <f t="array" ref="AM130">_xlfn.IFS(Q130="Poco",1,Q130="Normal (ni mucho ni poco)",0.5,Q130="Mucho",0)</f>
        <v>#N/A</v>
      </c>
      <c r="AN130" s="24" t="e" cm="1">
        <f t="array" ref="AN130">_xlfn.IFS(R130="Satisfecha (o)",1,R130="Normal",0.5,R130="Insatisfecha (o)",0)</f>
        <v>#N/A</v>
      </c>
      <c r="AO130" s="24" t="e" cm="1">
        <f t="array" ref="AO130">_xlfn.IFS(S130="Todas las personas reciben el mismo trato",1,S130="No estoy segura (o)",0.5,S130="Hay personas que reciben un trato diferente",0)</f>
        <v>#N/A</v>
      </c>
      <c r="AP130" s="8" t="e" cm="1">
        <f t="array" ref="AP130">_xlfn.IFS(T130="Es malo",0,T130="Es regular (ni bueno ni malo)",0.5,T130="Es bueno",1)</f>
        <v>#N/A</v>
      </c>
      <c r="AQ130" s="8" t="e" cm="1">
        <f t="array" ref="AQ130">_xlfn.IFS(U130="Sí",0,U130="No",1,U130="Prefieron no contestar",0.5)</f>
        <v>#N/A</v>
      </c>
    </row>
    <row r="131" spans="1:43" x14ac:dyDescent="0.2">
      <c r="A131" s="17">
        <v>118472874381</v>
      </c>
      <c r="B131" s="8" t="s">
        <v>11</v>
      </c>
      <c r="C131" s="8"/>
      <c r="D131" s="8"/>
      <c r="E131" s="8" t="s">
        <v>624</v>
      </c>
      <c r="F131" s="20"/>
      <c r="G131" s="22" t="s">
        <v>624</v>
      </c>
      <c r="H131" s="24" t="s">
        <v>624</v>
      </c>
      <c r="I131" s="25" t="s">
        <v>624</v>
      </c>
      <c r="J131" s="26" t="s">
        <v>624</v>
      </c>
      <c r="K131" s="24" t="s">
        <v>624</v>
      </c>
      <c r="L131" s="18" t="s">
        <v>624</v>
      </c>
      <c r="M131" s="24" t="s">
        <v>624</v>
      </c>
      <c r="N131" s="24" t="s">
        <v>624</v>
      </c>
      <c r="O131" s="24" t="s">
        <v>624</v>
      </c>
      <c r="P131" s="24" t="s">
        <v>624</v>
      </c>
      <c r="Q131" s="24" t="s">
        <v>624</v>
      </c>
      <c r="R131" s="24" t="s">
        <v>624</v>
      </c>
      <c r="S131" s="24"/>
      <c r="T131" s="8" t="s">
        <v>624</v>
      </c>
      <c r="U131" s="8"/>
      <c r="V131" s="5"/>
      <c r="W131" s="17">
        <v>118472874381</v>
      </c>
      <c r="X131" s="8" t="s">
        <v>11</v>
      </c>
      <c r="Y131" s="8" t="e" cm="1">
        <f t="array" ref="Y131">_xlfn.IFS(C131="Fue fácil",1,C131="Más o menos (ni fácil ni difícil)",0.5,C131="Fue difícil",0)</f>
        <v>#N/A</v>
      </c>
      <c r="Z131" s="8" t="e" cm="1">
        <f t="array" ref="Z131">_xlfn.IFS(D131="Sí",1,D131="No",0)</f>
        <v>#N/A</v>
      </c>
      <c r="AA131" s="8" t="e" cm="1">
        <f t="array" ref="AA131">_xlfn.IFS(E131="Sí las conozco",1,E131="No las conozco",0)</f>
        <v>#N/A</v>
      </c>
      <c r="AB131" s="20" t="e" cm="1">
        <f t="array" ref="AB131">_xlfn.IFS(F131="Sí tenía pensado hacer el trámite",1,F131="No tenía pensado hacer el trámite",0)</f>
        <v>#N/A</v>
      </c>
      <c r="AC131" s="22" t="e" cm="1">
        <f t="array" ref="AC131">_xlfn.IFS(G131="Sí",1,G131="No",0)</f>
        <v>#N/A</v>
      </c>
      <c r="AD131" s="24" t="e" cm="1">
        <f t="array" ref="AD131">_xlfn.IFS(H131="Es fácil",1,H131="Más o menos (no es ni fácil ni difícil)",0.5,H131="Es difícil",0)</f>
        <v>#N/A</v>
      </c>
      <c r="AE131" s="25" t="e" cm="1">
        <f t="array" ref="AE131">_xlfn.IFS(I131="Cuando realicé el trámite para obtener la licencia de conducir en este municipio sí recibí toda la orientación que necesité para poder concluir el trámite",1,I131="Cuando realicé el trámite para obtener la licencia de conducir en este municipio no recibí toda la orientación que necesité para poder concluir el trámite",0)</f>
        <v>#N/A</v>
      </c>
      <c r="AF131" s="27" t="e" cm="1">
        <f t="array" ref="AF131">_xlfn.IFS(J131="Sí tienen la capacitación y los conocimientos suficientes para atender a la ciudadanía",1,J131="No tienen la capacitación y los conocimientos suficientes para atender a la ciudadanía",0)</f>
        <v>#N/A</v>
      </c>
      <c r="AG131" s="24" t="e" cm="1">
        <f t="array" ref="AG131">_xlfn.IFS(K131="Sí",1,K131="No",0)</f>
        <v>#N/A</v>
      </c>
      <c r="AH131" s="20" t="e" cm="1">
        <f t="array" ref="AH131">_xlfn.IFS(L131="Muy probable",1,L131="Nada probable",0,L131="No sé",0.5)</f>
        <v>#N/A</v>
      </c>
      <c r="AI131" s="24" t="e" cm="1">
        <f t="array" ref="AI131">_xlfn.IFS(M131="Es más fácil",1,M131="Es igual",0.5,M131="Es más difícil",0)</f>
        <v>#N/A</v>
      </c>
      <c r="AJ131" s="24" t="e" cm="1">
        <f t="array" ref="AJ131">_xlfn.IFS(N131="Pocos",1,N131="Los necesarios (ni muchos ni pocos)",0.5,N131="Muchos",0)</f>
        <v>#N/A</v>
      </c>
      <c r="AK131" s="24" t="e" cm="1">
        <f t="array" ref="AK131">_xlfn.IFS(O131="Barato",1,O131="Justo (ni caro ni barato)",0.5,O131="Caro",0)</f>
        <v>#N/A</v>
      </c>
      <c r="AL131" s="24" t="e" cm="1">
        <f t="array" ref="AL131">_xlfn.IFS(P131="Menos de 30 minutos",1,P131="Entre 31 minutos y 1 hora",0.8,P131="Entre 1 y 2 horas",0.6,P131="Entre 2 y 3 horas",0.4,P131="Más de 3 horas",0.2,P131="Me tomó más de un día",0)</f>
        <v>#N/A</v>
      </c>
      <c r="AM131" s="24" t="e" cm="1">
        <f t="array" ref="AM131">_xlfn.IFS(Q131="Poco",1,Q131="Normal (ni mucho ni poco)",0.5,Q131="Mucho",0)</f>
        <v>#N/A</v>
      </c>
      <c r="AN131" s="24" t="e" cm="1">
        <f t="array" ref="AN131">_xlfn.IFS(R131="Satisfecha (o)",1,R131="Normal",0.5,R131="Insatisfecha (o)",0)</f>
        <v>#N/A</v>
      </c>
      <c r="AO131" s="24" t="e" cm="1">
        <f t="array" ref="AO131">_xlfn.IFS(S131="Todas las personas reciben el mismo trato",1,S131="No estoy segura (o)",0.5,S131="Hay personas que reciben un trato diferente",0)</f>
        <v>#N/A</v>
      </c>
      <c r="AP131" s="8" t="e" cm="1">
        <f t="array" ref="AP131">_xlfn.IFS(T131="Es malo",0,T131="Es regular (ni bueno ni malo)",0.5,T131="Es bueno",1)</f>
        <v>#N/A</v>
      </c>
      <c r="AQ131" s="8" t="e" cm="1">
        <f t="array" ref="AQ131">_xlfn.IFS(U131="Sí",0,U131="No",1,U131="Prefieron no contestar",0.5)</f>
        <v>#N/A</v>
      </c>
    </row>
    <row r="132" spans="1:43" x14ac:dyDescent="0.2">
      <c r="A132" s="17">
        <v>118472837317</v>
      </c>
      <c r="B132" s="8" t="s">
        <v>11</v>
      </c>
      <c r="C132" s="8" t="s">
        <v>177</v>
      </c>
      <c r="D132" s="8" t="s">
        <v>85</v>
      </c>
      <c r="E132" s="8" t="s">
        <v>73</v>
      </c>
      <c r="F132" s="20" t="s">
        <v>174</v>
      </c>
      <c r="G132" s="22" t="s">
        <v>86</v>
      </c>
      <c r="H132" s="24" t="s">
        <v>88</v>
      </c>
      <c r="I132" s="25" t="s">
        <v>90</v>
      </c>
      <c r="J132" s="26" t="s">
        <v>92</v>
      </c>
      <c r="K132" s="24" t="s">
        <v>85</v>
      </c>
      <c r="L132" s="18" t="s">
        <v>94</v>
      </c>
      <c r="M132" s="24" t="s">
        <v>624</v>
      </c>
      <c r="N132" s="24" t="s">
        <v>624</v>
      </c>
      <c r="O132" s="24" t="s">
        <v>624</v>
      </c>
      <c r="P132" s="24" t="s">
        <v>624</v>
      </c>
      <c r="Q132" s="24" t="s">
        <v>624</v>
      </c>
      <c r="R132" s="24" t="s">
        <v>624</v>
      </c>
      <c r="S132" s="24"/>
      <c r="T132" s="8" t="s">
        <v>624</v>
      </c>
      <c r="U132" s="8"/>
      <c r="V132" s="5"/>
      <c r="W132" s="17">
        <v>118472837317</v>
      </c>
      <c r="X132" s="8" t="s">
        <v>11</v>
      </c>
      <c r="Y132" s="8" cm="1">
        <f t="array" ref="Y132">_xlfn.IFS(C132="Fue fácil",1,C132="Más o menos (ni fácil ni difícil)",0.5,C132="Fue difícil",0)</f>
        <v>0.5</v>
      </c>
      <c r="Z132" s="8" cm="1">
        <f t="array" ref="Z132">_xlfn.IFS(D132="Sí",1,D132="No",0)</f>
        <v>1</v>
      </c>
      <c r="AA132" s="8" cm="1">
        <f t="array" ref="AA132">_xlfn.IFS(E132="Sí las conozco",1,E132="No las conozco",0)</f>
        <v>1</v>
      </c>
      <c r="AB132" s="20" cm="1">
        <f t="array" ref="AB132">_xlfn.IFS(F132="Sí tenía pensado hacer el trámite",1,F132="No tenía pensado hacer el trámite",0)</f>
        <v>1</v>
      </c>
      <c r="AC132" s="22" cm="1">
        <f t="array" ref="AC132">_xlfn.IFS(G132="Sí",1,G132="No",0)</f>
        <v>0</v>
      </c>
      <c r="AD132" s="24" cm="1">
        <f t="array" ref="AD132">_xlfn.IFS(H132="Es fácil",1,H132="Más o menos (no es ni fácil ni difícil)",0.5,H132="Es difícil",0)</f>
        <v>0.5</v>
      </c>
      <c r="AE132" s="25" cm="1">
        <f t="array" ref="AE132">_xlfn.IFS(I132="Cuando realicé el trámite para obtener la licencia de conducir en este municipio sí recibí toda la orientación que necesité para poder concluir el trámite",1,I132="Cuando realicé el trámite para obtener la licencia de conducir en este municipio no recibí toda la orientación que necesité para poder concluir el trámite",0)</f>
        <v>1</v>
      </c>
      <c r="AF132" s="27" cm="1">
        <f t="array" ref="AF132">_xlfn.IFS(J132="Sí tienen la capacitación y los conocimientos suficientes para atender a la ciudadanía",1,J132="No tienen la capacitación y los conocimientos suficientes para atender a la ciudadanía",0)</f>
        <v>1</v>
      </c>
      <c r="AG132" s="24" cm="1">
        <f t="array" ref="AG132">_xlfn.IFS(K132="Sí",1,K132="No",0)</f>
        <v>1</v>
      </c>
      <c r="AH132" s="20" cm="1">
        <f t="array" ref="AH132">_xlfn.IFS(L132="Muy probable",1,L132="Nada probable",0,L132="No sé",0.5)</f>
        <v>1</v>
      </c>
      <c r="AI132" s="24" t="e" cm="1">
        <f t="array" ref="AI132">_xlfn.IFS(M132="Es más fácil",1,M132="Es igual",0.5,M132="Es más difícil",0)</f>
        <v>#N/A</v>
      </c>
      <c r="AJ132" s="24" t="e" cm="1">
        <f t="array" ref="AJ132">_xlfn.IFS(N132="Pocos",1,N132="Los necesarios (ni muchos ni pocos)",0.5,N132="Muchos",0)</f>
        <v>#N/A</v>
      </c>
      <c r="AK132" s="24" t="e" cm="1">
        <f t="array" ref="AK132">_xlfn.IFS(O132="Barato",1,O132="Justo (ni caro ni barato)",0.5,O132="Caro",0)</f>
        <v>#N/A</v>
      </c>
      <c r="AL132" s="24" t="e" cm="1">
        <f t="array" ref="AL132">_xlfn.IFS(P132="Menos de 30 minutos",1,P132="Entre 31 minutos y 1 hora",0.8,P132="Entre 1 y 2 horas",0.6,P132="Entre 2 y 3 horas",0.4,P132="Más de 3 horas",0.2,P132="Me tomó más de un día",0)</f>
        <v>#N/A</v>
      </c>
      <c r="AM132" s="24" t="e" cm="1">
        <f t="array" ref="AM132">_xlfn.IFS(Q132="Poco",1,Q132="Normal (ni mucho ni poco)",0.5,Q132="Mucho",0)</f>
        <v>#N/A</v>
      </c>
      <c r="AN132" s="24" t="e" cm="1">
        <f t="array" ref="AN132">_xlfn.IFS(R132="Satisfecha (o)",1,R132="Normal",0.5,R132="Insatisfecha (o)",0)</f>
        <v>#N/A</v>
      </c>
      <c r="AO132" s="24" t="e" cm="1">
        <f t="array" ref="AO132">_xlfn.IFS(S132="Todas las personas reciben el mismo trato",1,S132="No estoy segura (o)",0.5,S132="Hay personas que reciben un trato diferente",0)</f>
        <v>#N/A</v>
      </c>
      <c r="AP132" s="8" t="e" cm="1">
        <f t="array" ref="AP132">_xlfn.IFS(T132="Es malo",0,T132="Es regular (ni bueno ni malo)",0.5,T132="Es bueno",1)</f>
        <v>#N/A</v>
      </c>
      <c r="AQ132" s="8" t="e" cm="1">
        <f t="array" ref="AQ132">_xlfn.IFS(U132="Sí",0,U132="No",1,U132="Prefieron no contestar",0.5)</f>
        <v>#N/A</v>
      </c>
    </row>
    <row r="133" spans="1:43" x14ac:dyDescent="0.2">
      <c r="A133" s="17">
        <v>118472836484</v>
      </c>
      <c r="B133" s="8" t="s">
        <v>11</v>
      </c>
      <c r="C133" s="8" t="s">
        <v>189</v>
      </c>
      <c r="D133" s="8" t="s">
        <v>85</v>
      </c>
      <c r="E133" s="8" t="s">
        <v>73</v>
      </c>
      <c r="F133" s="20" t="s">
        <v>174</v>
      </c>
      <c r="G133" s="22" t="s">
        <v>85</v>
      </c>
      <c r="H133" s="24" t="s">
        <v>87</v>
      </c>
      <c r="I133" s="25" t="s">
        <v>90</v>
      </c>
      <c r="J133" s="26" t="s">
        <v>92</v>
      </c>
      <c r="K133" s="24" t="s">
        <v>85</v>
      </c>
      <c r="L133" s="18" t="s">
        <v>94</v>
      </c>
      <c r="M133" s="24" t="s">
        <v>624</v>
      </c>
      <c r="N133" s="24" t="s">
        <v>104</v>
      </c>
      <c r="O133" s="24" t="s">
        <v>106</v>
      </c>
      <c r="P133" s="24" t="s">
        <v>108</v>
      </c>
      <c r="Q133" s="24" t="s">
        <v>114</v>
      </c>
      <c r="R133" s="24" t="s">
        <v>117</v>
      </c>
      <c r="S133" s="24" t="s">
        <v>187</v>
      </c>
      <c r="T133" s="8" t="s">
        <v>131</v>
      </c>
      <c r="U133" s="8" t="s">
        <v>85</v>
      </c>
      <c r="V133" s="5"/>
      <c r="W133" s="17">
        <v>118472836484</v>
      </c>
      <c r="X133" s="8" t="s">
        <v>11</v>
      </c>
      <c r="Y133" s="8" cm="1">
        <f t="array" ref="Y133">_xlfn.IFS(C133="Fue fácil",1,C133="Más o menos (ni fácil ni difícil)",0.5,C133="Fue difícil",0)</f>
        <v>1</v>
      </c>
      <c r="Z133" s="8" cm="1">
        <f t="array" ref="Z133">_xlfn.IFS(D133="Sí",1,D133="No",0)</f>
        <v>1</v>
      </c>
      <c r="AA133" s="8" cm="1">
        <f t="array" ref="AA133">_xlfn.IFS(E133="Sí las conozco",1,E133="No las conozco",0)</f>
        <v>1</v>
      </c>
      <c r="AB133" s="20" cm="1">
        <f t="array" ref="AB133">_xlfn.IFS(F133="Sí tenía pensado hacer el trámite",1,F133="No tenía pensado hacer el trámite",0)</f>
        <v>1</v>
      </c>
      <c r="AC133" s="22" cm="1">
        <f t="array" ref="AC133">_xlfn.IFS(G133="Sí",1,G133="No",0)</f>
        <v>1</v>
      </c>
      <c r="AD133" s="24" cm="1">
        <f t="array" ref="AD133">_xlfn.IFS(H133="Es fácil",1,H133="Más o menos (no es ni fácil ni difícil)",0.5,H133="Es difícil",0)</f>
        <v>1</v>
      </c>
      <c r="AE133" s="25" cm="1">
        <f t="array" ref="AE133">_xlfn.IFS(I133="Cuando realicé el trámite para obtener la licencia de conducir en este municipio sí recibí toda la orientación que necesité para poder concluir el trámite",1,I133="Cuando realicé el trámite para obtener la licencia de conducir en este municipio no recibí toda la orientación que necesité para poder concluir el trámite",0)</f>
        <v>1</v>
      </c>
      <c r="AF133" s="27" cm="1">
        <f t="array" ref="AF133">_xlfn.IFS(J133="Sí tienen la capacitación y los conocimientos suficientes para atender a la ciudadanía",1,J133="No tienen la capacitación y los conocimientos suficientes para atender a la ciudadanía",0)</f>
        <v>1</v>
      </c>
      <c r="AG133" s="24" cm="1">
        <f t="array" ref="AG133">_xlfn.IFS(K133="Sí",1,K133="No",0)</f>
        <v>1</v>
      </c>
      <c r="AH133" s="20" cm="1">
        <f t="array" ref="AH133">_xlfn.IFS(L133="Muy probable",1,L133="Nada probable",0,L133="No sé",0.5)</f>
        <v>1</v>
      </c>
      <c r="AI133" s="24"/>
      <c r="AJ133" s="24" cm="1">
        <f t="array" ref="AJ133">_xlfn.IFS(N133="Pocos",1,N133="Los necesarios (ni muchos ni pocos)",0.5,N133="Muchos",0)</f>
        <v>0</v>
      </c>
      <c r="AK133" s="24" cm="1">
        <f t="array" ref="AK133">_xlfn.IFS(O133="Barato",1,O133="Justo (ni caro ni barato)",0.5,O133="Caro",0)</f>
        <v>0.5</v>
      </c>
      <c r="AL133" s="24" cm="1">
        <f t="array" ref="AL133">_xlfn.IFS(P133="Menos de 30 minutos",1,P133="Entre 31 minutos y 1 hora",0.8,P133="Entre 1 y 2 horas",0.6,P133="Entre 2 y 3 horas",0.4,P133="Más de 3 horas",0.2,P133="Me tomó más de un día",0)</f>
        <v>1</v>
      </c>
      <c r="AM133" s="24" cm="1">
        <f t="array" ref="AM133">_xlfn.IFS(Q133="Poco",1,Q133="Normal (ni mucho ni poco)",0.5,Q133="Mucho",0)</f>
        <v>1</v>
      </c>
      <c r="AN133" s="24" cm="1">
        <f t="array" ref="AN133">_xlfn.IFS(R133="Satisfecha (o)",1,R133="Normal",0.5,R133="Insatisfecha (o)",0)</f>
        <v>1</v>
      </c>
      <c r="AO133" s="24" cm="1">
        <f t="array" ref="AO133">_xlfn.IFS(S133="Todas las personas reciben el mismo trato",1,S133="No estoy segura (o)",0.5,S133="Hay personas que reciben un trato diferente",0)</f>
        <v>1</v>
      </c>
      <c r="AP133" s="8" cm="1">
        <f t="array" ref="AP133">_xlfn.IFS(T133="Es malo",0,T133="Es regular (ni bueno ni malo)",0.5,T133="Es bueno",1)</f>
        <v>0.5</v>
      </c>
      <c r="AQ133" s="8" cm="1">
        <f t="array" ref="AQ133">_xlfn.IFS(U133="Sí",0,U133="No",1,U133="Prefieron no contestar",0.5)</f>
        <v>0</v>
      </c>
    </row>
    <row r="134" spans="1:43" x14ac:dyDescent="0.2">
      <c r="A134" s="17">
        <v>118472834978</v>
      </c>
      <c r="B134" s="8" t="s">
        <v>11</v>
      </c>
      <c r="C134" s="8" t="s">
        <v>189</v>
      </c>
      <c r="D134" s="8" t="s">
        <v>85</v>
      </c>
      <c r="E134" s="8" t="s">
        <v>73</v>
      </c>
      <c r="F134" s="20" t="s">
        <v>174</v>
      </c>
      <c r="G134" s="22" t="s">
        <v>85</v>
      </c>
      <c r="H134" s="24" t="s">
        <v>87</v>
      </c>
      <c r="I134" s="25" t="s">
        <v>90</v>
      </c>
      <c r="J134" s="26" t="s">
        <v>92</v>
      </c>
      <c r="K134" s="24" t="s">
        <v>85</v>
      </c>
      <c r="L134" s="18" t="s">
        <v>94</v>
      </c>
      <c r="M134" s="24" t="s">
        <v>624</v>
      </c>
      <c r="N134" s="24" t="s">
        <v>103</v>
      </c>
      <c r="O134" s="24" t="s">
        <v>106</v>
      </c>
      <c r="P134" s="24" t="s">
        <v>111</v>
      </c>
      <c r="Q134" s="24" t="s">
        <v>115</v>
      </c>
      <c r="R134" s="24" t="s">
        <v>117</v>
      </c>
      <c r="S134" s="24" t="s">
        <v>187</v>
      </c>
      <c r="T134" s="8" t="s">
        <v>132</v>
      </c>
      <c r="U134" s="8" t="s">
        <v>86</v>
      </c>
      <c r="V134" s="5"/>
      <c r="W134" s="17">
        <v>118472834978</v>
      </c>
      <c r="X134" s="8" t="s">
        <v>11</v>
      </c>
      <c r="Y134" s="8" cm="1">
        <f t="array" ref="Y134">_xlfn.IFS(C134="Fue fácil",1,C134="Más o menos (ni fácil ni difícil)",0.5,C134="Fue difícil",0)</f>
        <v>1</v>
      </c>
      <c r="Z134" s="8" cm="1">
        <f t="array" ref="Z134">_xlfn.IFS(D134="Sí",1,D134="No",0)</f>
        <v>1</v>
      </c>
      <c r="AA134" s="8" cm="1">
        <f t="array" ref="AA134">_xlfn.IFS(E134="Sí las conozco",1,E134="No las conozco",0)</f>
        <v>1</v>
      </c>
      <c r="AB134" s="20" cm="1">
        <f t="array" ref="AB134">_xlfn.IFS(F134="Sí tenía pensado hacer el trámite",1,F134="No tenía pensado hacer el trámite",0)</f>
        <v>1</v>
      </c>
      <c r="AC134" s="22" cm="1">
        <f t="array" ref="AC134">_xlfn.IFS(G134="Sí",1,G134="No",0)</f>
        <v>1</v>
      </c>
      <c r="AD134" s="24" cm="1">
        <f t="array" ref="AD134">_xlfn.IFS(H134="Es fácil",1,H134="Más o menos (no es ni fácil ni difícil)",0.5,H134="Es difícil",0)</f>
        <v>1</v>
      </c>
      <c r="AE134" s="25" cm="1">
        <f t="array" ref="AE134">_xlfn.IFS(I134="Cuando realicé el trámite para obtener la licencia de conducir en este municipio sí recibí toda la orientación que necesité para poder concluir el trámite",1,I134="Cuando realicé el trámite para obtener la licencia de conducir en este municipio no recibí toda la orientación que necesité para poder concluir el trámite",0)</f>
        <v>1</v>
      </c>
      <c r="AF134" s="27" cm="1">
        <f t="array" ref="AF134">_xlfn.IFS(J134="Sí tienen la capacitación y los conocimientos suficientes para atender a la ciudadanía",1,J134="No tienen la capacitación y los conocimientos suficientes para atender a la ciudadanía",0)</f>
        <v>1</v>
      </c>
      <c r="AG134" s="24" cm="1">
        <f t="array" ref="AG134">_xlfn.IFS(K134="Sí",1,K134="No",0)</f>
        <v>1</v>
      </c>
      <c r="AH134" s="20" cm="1">
        <f t="array" ref="AH134">_xlfn.IFS(L134="Muy probable",1,L134="Nada probable",0,L134="No sé",0.5)</f>
        <v>1</v>
      </c>
      <c r="AI134" s="24"/>
      <c r="AJ134" s="24" cm="1">
        <f t="array" ref="AJ134">_xlfn.IFS(N134="Pocos",1,N134="Los necesarios (ni muchos ni pocos)",0.5,N134="Muchos",0)</f>
        <v>0.5</v>
      </c>
      <c r="AK134" s="24" cm="1">
        <f t="array" ref="AK134">_xlfn.IFS(O134="Barato",1,O134="Justo (ni caro ni barato)",0.5,O134="Caro",0)</f>
        <v>0.5</v>
      </c>
      <c r="AL134" s="24" cm="1">
        <f t="array" ref="AL134">_xlfn.IFS(P134="Menos de 30 minutos",1,P134="Entre 31 minutos y 1 hora",0.8,P134="Entre 1 y 2 horas",0.6,P134="Entre 2 y 3 horas",0.4,P134="Más de 3 horas",0.2,P134="Me tomó más de un día",0)</f>
        <v>0.4</v>
      </c>
      <c r="AM134" s="24" cm="1">
        <f t="array" ref="AM134">_xlfn.IFS(Q134="Poco",1,Q134="Normal (ni mucho ni poco)",0.5,Q134="Mucho",0)</f>
        <v>0.5</v>
      </c>
      <c r="AN134" s="24" cm="1">
        <f t="array" ref="AN134">_xlfn.IFS(R134="Satisfecha (o)",1,R134="Normal",0.5,R134="Insatisfecha (o)",0)</f>
        <v>1</v>
      </c>
      <c r="AO134" s="24" cm="1">
        <f t="array" ref="AO134">_xlfn.IFS(S134="Todas las personas reciben el mismo trato",1,S134="No estoy segura (o)",0.5,S134="Hay personas que reciben un trato diferente",0)</f>
        <v>1</v>
      </c>
      <c r="AP134" s="8" cm="1">
        <f t="array" ref="AP134">_xlfn.IFS(T134="Es malo",0,T134="Es regular (ni bueno ni malo)",0.5,T134="Es bueno",1)</f>
        <v>1</v>
      </c>
      <c r="AQ134" s="8" cm="1">
        <f t="array" ref="AQ134">_xlfn.IFS(U134="Sí",0,U134="No",1,U134="Prefieron no contestar",0.5)</f>
        <v>1</v>
      </c>
    </row>
    <row r="135" spans="1:43" x14ac:dyDescent="0.2">
      <c r="A135" s="17">
        <v>118472830122</v>
      </c>
      <c r="B135" s="8" t="s">
        <v>11</v>
      </c>
      <c r="C135" s="8" t="s">
        <v>189</v>
      </c>
      <c r="D135" s="8" t="s">
        <v>85</v>
      </c>
      <c r="E135" s="8" t="s">
        <v>73</v>
      </c>
      <c r="F135" s="20" t="s">
        <v>174</v>
      </c>
      <c r="G135" s="22" t="s">
        <v>85</v>
      </c>
      <c r="H135" s="24" t="s">
        <v>87</v>
      </c>
      <c r="I135" s="25" t="s">
        <v>90</v>
      </c>
      <c r="J135" s="26" t="s">
        <v>92</v>
      </c>
      <c r="K135" s="24" t="s">
        <v>85</v>
      </c>
      <c r="L135" s="18" t="s">
        <v>94</v>
      </c>
      <c r="M135" s="24" t="s">
        <v>624</v>
      </c>
      <c r="N135" s="24" t="s">
        <v>103</v>
      </c>
      <c r="O135" s="24" t="s">
        <v>106</v>
      </c>
      <c r="P135" s="24" t="s">
        <v>111</v>
      </c>
      <c r="Q135" s="24" t="s">
        <v>115</v>
      </c>
      <c r="R135" s="24" t="s">
        <v>117</v>
      </c>
      <c r="S135" s="24" t="s">
        <v>187</v>
      </c>
      <c r="T135" s="8" t="s">
        <v>132</v>
      </c>
      <c r="U135" s="8" t="s">
        <v>86</v>
      </c>
      <c r="V135" s="5"/>
      <c r="W135" s="17">
        <v>118472830122</v>
      </c>
      <c r="X135" s="8" t="s">
        <v>11</v>
      </c>
      <c r="Y135" s="8" cm="1">
        <f t="array" ref="Y135">_xlfn.IFS(C135="Fue fácil",1,C135="Más o menos (ni fácil ni difícil)",0.5,C135="Fue difícil",0)</f>
        <v>1</v>
      </c>
      <c r="Z135" s="8" cm="1">
        <f t="array" ref="Z135">_xlfn.IFS(D135="Sí",1,D135="No",0)</f>
        <v>1</v>
      </c>
      <c r="AA135" s="8" cm="1">
        <f t="array" ref="AA135">_xlfn.IFS(E135="Sí las conozco",1,E135="No las conozco",0)</f>
        <v>1</v>
      </c>
      <c r="AB135" s="20" cm="1">
        <f t="array" ref="AB135">_xlfn.IFS(F135="Sí tenía pensado hacer el trámite",1,F135="No tenía pensado hacer el trámite",0)</f>
        <v>1</v>
      </c>
      <c r="AC135" s="22" cm="1">
        <f t="array" ref="AC135">_xlfn.IFS(G135="Sí",1,G135="No",0)</f>
        <v>1</v>
      </c>
      <c r="AD135" s="24" cm="1">
        <f t="array" ref="AD135">_xlfn.IFS(H135="Es fácil",1,H135="Más o menos (no es ni fácil ni difícil)",0.5,H135="Es difícil",0)</f>
        <v>1</v>
      </c>
      <c r="AE135" s="25" cm="1">
        <f t="array" ref="AE135">_xlfn.IFS(I135="Cuando realicé el trámite para obtener la licencia de conducir en este municipio sí recibí toda la orientación que necesité para poder concluir el trámite",1,I135="Cuando realicé el trámite para obtener la licencia de conducir en este municipio no recibí toda la orientación que necesité para poder concluir el trámite",0)</f>
        <v>1</v>
      </c>
      <c r="AF135" s="27" cm="1">
        <f t="array" ref="AF135">_xlfn.IFS(J135="Sí tienen la capacitación y los conocimientos suficientes para atender a la ciudadanía",1,J135="No tienen la capacitación y los conocimientos suficientes para atender a la ciudadanía",0)</f>
        <v>1</v>
      </c>
      <c r="AG135" s="24" cm="1">
        <f t="array" ref="AG135">_xlfn.IFS(K135="Sí",1,K135="No",0)</f>
        <v>1</v>
      </c>
      <c r="AH135" s="20" cm="1">
        <f t="array" ref="AH135">_xlfn.IFS(L135="Muy probable",1,L135="Nada probable",0,L135="No sé",0.5)</f>
        <v>1</v>
      </c>
      <c r="AI135" s="24"/>
      <c r="AJ135" s="24" cm="1">
        <f t="array" ref="AJ135">_xlfn.IFS(N135="Pocos",1,N135="Los necesarios (ni muchos ni pocos)",0.5,N135="Muchos",0)</f>
        <v>0.5</v>
      </c>
      <c r="AK135" s="24" cm="1">
        <f t="array" ref="AK135">_xlfn.IFS(O135="Barato",1,O135="Justo (ni caro ni barato)",0.5,O135="Caro",0)</f>
        <v>0.5</v>
      </c>
      <c r="AL135" s="24" cm="1">
        <f t="array" ref="AL135">_xlfn.IFS(P135="Menos de 30 minutos",1,P135="Entre 31 minutos y 1 hora",0.8,P135="Entre 1 y 2 horas",0.6,P135="Entre 2 y 3 horas",0.4,P135="Más de 3 horas",0.2,P135="Me tomó más de un día",0)</f>
        <v>0.4</v>
      </c>
      <c r="AM135" s="24" cm="1">
        <f t="array" ref="AM135">_xlfn.IFS(Q135="Poco",1,Q135="Normal (ni mucho ni poco)",0.5,Q135="Mucho",0)</f>
        <v>0.5</v>
      </c>
      <c r="AN135" s="24" cm="1">
        <f t="array" ref="AN135">_xlfn.IFS(R135="Satisfecha (o)",1,R135="Normal",0.5,R135="Insatisfecha (o)",0)</f>
        <v>1</v>
      </c>
      <c r="AO135" s="24" cm="1">
        <f t="array" ref="AO135">_xlfn.IFS(S135="Todas las personas reciben el mismo trato",1,S135="No estoy segura (o)",0.5,S135="Hay personas que reciben un trato diferente",0)</f>
        <v>1</v>
      </c>
      <c r="AP135" s="8" cm="1">
        <f t="array" ref="AP135">_xlfn.IFS(T135="Es malo",0,T135="Es regular (ni bueno ni malo)",0.5,T135="Es bueno",1)</f>
        <v>1</v>
      </c>
      <c r="AQ135" s="8" cm="1">
        <f t="array" ref="AQ135">_xlfn.IFS(U135="Sí",0,U135="No",1,U135="Prefieron no contestar",0.5)</f>
        <v>1</v>
      </c>
    </row>
    <row r="136" spans="1:43" x14ac:dyDescent="0.2">
      <c r="A136" s="17">
        <v>118471990485</v>
      </c>
      <c r="B136" s="8" t="s">
        <v>11</v>
      </c>
      <c r="C136" s="8" t="s">
        <v>189</v>
      </c>
      <c r="D136" s="8" t="s">
        <v>85</v>
      </c>
      <c r="E136" s="8" t="s">
        <v>73</v>
      </c>
      <c r="F136" s="20" t="s">
        <v>174</v>
      </c>
      <c r="G136" s="22" t="s">
        <v>624</v>
      </c>
      <c r="H136" s="24" t="s">
        <v>624</v>
      </c>
      <c r="I136" s="25" t="s">
        <v>624</v>
      </c>
      <c r="J136" s="26" t="s">
        <v>624</v>
      </c>
      <c r="K136" s="24" t="s">
        <v>624</v>
      </c>
      <c r="L136" s="18" t="s">
        <v>624</v>
      </c>
      <c r="M136" s="24" t="s">
        <v>624</v>
      </c>
      <c r="N136" s="24" t="s">
        <v>624</v>
      </c>
      <c r="O136" s="24" t="s">
        <v>624</v>
      </c>
      <c r="P136" s="24" t="s">
        <v>624</v>
      </c>
      <c r="Q136" s="24" t="s">
        <v>624</v>
      </c>
      <c r="R136" s="24" t="s">
        <v>624</v>
      </c>
      <c r="S136" s="24"/>
      <c r="T136" s="8" t="s">
        <v>624</v>
      </c>
      <c r="U136" s="8"/>
      <c r="V136" s="5"/>
      <c r="W136" s="17">
        <v>118471990485</v>
      </c>
      <c r="X136" s="8" t="s">
        <v>11</v>
      </c>
      <c r="Y136" s="8" cm="1">
        <f t="array" ref="Y136">_xlfn.IFS(C136="Fue fácil",1,C136="Más o menos (ni fácil ni difícil)",0.5,C136="Fue difícil",0)</f>
        <v>1</v>
      </c>
      <c r="Z136" s="8" cm="1">
        <f t="array" ref="Z136">_xlfn.IFS(D136="Sí",1,D136="No",0)</f>
        <v>1</v>
      </c>
      <c r="AA136" s="8" cm="1">
        <f t="array" ref="AA136">_xlfn.IFS(E136="Sí las conozco",1,E136="No las conozco",0)</f>
        <v>1</v>
      </c>
      <c r="AB136" s="20" cm="1">
        <f t="array" ref="AB136">_xlfn.IFS(F136="Sí tenía pensado hacer el trámite",1,F136="No tenía pensado hacer el trámite",0)</f>
        <v>1</v>
      </c>
      <c r="AC136" s="22" t="e" cm="1">
        <f t="array" ref="AC136">_xlfn.IFS(G136="Sí",1,G136="No",0)</f>
        <v>#N/A</v>
      </c>
      <c r="AD136" s="24" t="e" cm="1">
        <f t="array" ref="AD136">_xlfn.IFS(H136="Es fácil",1,H136="Más o menos (no es ni fácil ni difícil)",0.5,H136="Es difícil",0)</f>
        <v>#N/A</v>
      </c>
      <c r="AE136" s="25" t="e" cm="1">
        <f t="array" ref="AE136">_xlfn.IFS(I136="Cuando realicé el trámite para obtener la licencia de conducir en este municipio sí recibí toda la orientación que necesité para poder concluir el trámite",1,I136="Cuando realicé el trámite para obtener la licencia de conducir en este municipio no recibí toda la orientación que necesité para poder concluir el trámite",0)</f>
        <v>#N/A</v>
      </c>
      <c r="AF136" s="27" t="e" cm="1">
        <f t="array" ref="AF136">_xlfn.IFS(J136="Sí tienen la capacitación y los conocimientos suficientes para atender a la ciudadanía",1,J136="No tienen la capacitación y los conocimientos suficientes para atender a la ciudadanía",0)</f>
        <v>#N/A</v>
      </c>
      <c r="AG136" s="24" t="e" cm="1">
        <f t="array" ref="AG136">_xlfn.IFS(K136="Sí",1,K136="No",0)</f>
        <v>#N/A</v>
      </c>
      <c r="AH136" s="20" t="e" cm="1">
        <f t="array" ref="AH136">_xlfn.IFS(L136="Muy probable",1,L136="Nada probable",0,L136="No sé",0.5)</f>
        <v>#N/A</v>
      </c>
      <c r="AI136" s="24" t="e" cm="1">
        <f t="array" ref="AI136">_xlfn.IFS(M136="Es más fácil",1,M136="Es igual",0.5,M136="Es más difícil",0)</f>
        <v>#N/A</v>
      </c>
      <c r="AJ136" s="24" t="e" cm="1">
        <f t="array" ref="AJ136">_xlfn.IFS(N136="Pocos",1,N136="Los necesarios (ni muchos ni pocos)",0.5,N136="Muchos",0)</f>
        <v>#N/A</v>
      </c>
      <c r="AK136" s="24" t="e" cm="1">
        <f t="array" ref="AK136">_xlfn.IFS(O136="Barato",1,O136="Justo (ni caro ni barato)",0.5,O136="Caro",0)</f>
        <v>#N/A</v>
      </c>
      <c r="AL136" s="24" t="e" cm="1">
        <f t="array" ref="AL136">_xlfn.IFS(P136="Menos de 30 minutos",1,P136="Entre 31 minutos y 1 hora",0.8,P136="Entre 1 y 2 horas",0.6,P136="Entre 2 y 3 horas",0.4,P136="Más de 3 horas",0.2,P136="Me tomó más de un día",0)</f>
        <v>#N/A</v>
      </c>
      <c r="AM136" s="24" t="e" cm="1">
        <f t="array" ref="AM136">_xlfn.IFS(Q136="Poco",1,Q136="Normal (ni mucho ni poco)",0.5,Q136="Mucho",0)</f>
        <v>#N/A</v>
      </c>
      <c r="AN136" s="24" t="e" cm="1">
        <f t="array" ref="AN136">_xlfn.IFS(R136="Satisfecha (o)",1,R136="Normal",0.5,R136="Insatisfecha (o)",0)</f>
        <v>#N/A</v>
      </c>
      <c r="AO136" s="24" t="e" cm="1">
        <f t="array" ref="AO136">_xlfn.IFS(S136="Todas las personas reciben el mismo trato",1,S136="No estoy segura (o)",0.5,S136="Hay personas que reciben un trato diferente",0)</f>
        <v>#N/A</v>
      </c>
      <c r="AP136" s="8" t="e" cm="1">
        <f t="array" ref="AP136">_xlfn.IFS(T136="Es malo",0,T136="Es regular (ni bueno ni malo)",0.5,T136="Es bueno",1)</f>
        <v>#N/A</v>
      </c>
      <c r="AQ136" s="8" t="e" cm="1">
        <f t="array" ref="AQ136">_xlfn.IFS(U136="Sí",0,U136="No",1,U136="Prefieron no contestar",0.5)</f>
        <v>#N/A</v>
      </c>
    </row>
    <row r="137" spans="1:43" x14ac:dyDescent="0.2">
      <c r="A137" s="17">
        <v>118471862873</v>
      </c>
      <c r="B137" s="8" t="s">
        <v>11</v>
      </c>
      <c r="C137" s="8" t="s">
        <v>189</v>
      </c>
      <c r="D137" s="8" t="s">
        <v>85</v>
      </c>
      <c r="E137" s="8" t="s">
        <v>73</v>
      </c>
      <c r="F137" s="20" t="s">
        <v>174</v>
      </c>
      <c r="G137" s="22" t="s">
        <v>85</v>
      </c>
      <c r="H137" s="24" t="s">
        <v>87</v>
      </c>
      <c r="I137" s="25" t="s">
        <v>90</v>
      </c>
      <c r="J137" s="26" t="s">
        <v>92</v>
      </c>
      <c r="K137" s="24" t="s">
        <v>85</v>
      </c>
      <c r="L137" s="18" t="s">
        <v>94</v>
      </c>
      <c r="M137" s="24" t="s">
        <v>99</v>
      </c>
      <c r="N137" s="24" t="s">
        <v>103</v>
      </c>
      <c r="O137" s="24" t="s">
        <v>106</v>
      </c>
      <c r="P137" s="24" t="s">
        <v>109</v>
      </c>
      <c r="Q137" s="24" t="s">
        <v>115</v>
      </c>
      <c r="R137" s="24" t="s">
        <v>117</v>
      </c>
      <c r="S137" s="24" t="s">
        <v>187</v>
      </c>
      <c r="T137" s="8" t="s">
        <v>132</v>
      </c>
      <c r="U137" s="8" t="s">
        <v>86</v>
      </c>
      <c r="V137" s="5"/>
      <c r="W137" s="17">
        <v>118471862873</v>
      </c>
      <c r="X137" s="8" t="s">
        <v>11</v>
      </c>
      <c r="Y137" s="8" cm="1">
        <f t="array" ref="Y137">_xlfn.IFS(C137="Fue fácil",1,C137="Más o menos (ni fácil ni difícil)",0.5,C137="Fue difícil",0)</f>
        <v>1</v>
      </c>
      <c r="Z137" s="8" cm="1">
        <f t="array" ref="Z137">_xlfn.IFS(D137="Sí",1,D137="No",0)</f>
        <v>1</v>
      </c>
      <c r="AA137" s="8" cm="1">
        <f t="array" ref="AA137">_xlfn.IFS(E137="Sí las conozco",1,E137="No las conozco",0)</f>
        <v>1</v>
      </c>
      <c r="AB137" s="20" cm="1">
        <f t="array" ref="AB137">_xlfn.IFS(F137="Sí tenía pensado hacer el trámite",1,F137="No tenía pensado hacer el trámite",0)</f>
        <v>1</v>
      </c>
      <c r="AC137" s="22" cm="1">
        <f t="array" ref="AC137">_xlfn.IFS(G137="Sí",1,G137="No",0)</f>
        <v>1</v>
      </c>
      <c r="AD137" s="24" cm="1">
        <f t="array" ref="AD137">_xlfn.IFS(H137="Es fácil",1,H137="Más o menos (no es ni fácil ni difícil)",0.5,H137="Es difícil",0)</f>
        <v>1</v>
      </c>
      <c r="AE137" s="25" cm="1">
        <f t="array" ref="AE137">_xlfn.IFS(I137="Cuando realicé el trámite para obtener la licencia de conducir en este municipio sí recibí toda la orientación que necesité para poder concluir el trámite",1,I137="Cuando realicé el trámite para obtener la licencia de conducir en este municipio no recibí toda la orientación que necesité para poder concluir el trámite",0)</f>
        <v>1</v>
      </c>
      <c r="AF137" s="27" cm="1">
        <f t="array" ref="AF137">_xlfn.IFS(J137="Sí tienen la capacitación y los conocimientos suficientes para atender a la ciudadanía",1,J137="No tienen la capacitación y los conocimientos suficientes para atender a la ciudadanía",0)</f>
        <v>1</v>
      </c>
      <c r="AG137" s="24" cm="1">
        <f t="array" ref="AG137">_xlfn.IFS(K137="Sí",1,K137="No",0)</f>
        <v>1</v>
      </c>
      <c r="AH137" s="20" cm="1">
        <f t="array" ref="AH137">_xlfn.IFS(L137="Muy probable",1,L137="Nada probable",0,L137="No sé",0.5)</f>
        <v>1</v>
      </c>
      <c r="AI137" s="24" cm="1">
        <f t="array" ref="AI137">_xlfn.IFS(M137="Es más fácil",1,M137="Es igual",0.5,M137="Es más difícil",0)</f>
        <v>1</v>
      </c>
      <c r="AJ137" s="24" cm="1">
        <f t="array" ref="AJ137">_xlfn.IFS(N137="Pocos",1,N137="Los necesarios (ni muchos ni pocos)",0.5,N137="Muchos",0)</f>
        <v>0.5</v>
      </c>
      <c r="AK137" s="24" cm="1">
        <f t="array" ref="AK137">_xlfn.IFS(O137="Barato",1,O137="Justo (ni caro ni barato)",0.5,O137="Caro",0)</f>
        <v>0.5</v>
      </c>
      <c r="AL137" s="24" cm="1">
        <f t="array" ref="AL137">_xlfn.IFS(P137="Menos de 30 minutos",1,P137="Entre 31 minutos y 1 hora",0.8,P137="Entre 1 y 2 horas",0.6,P137="Entre 2 y 3 horas",0.4,P137="Más de 3 horas",0.2,P137="Me tomó más de un día",0)</f>
        <v>0.8</v>
      </c>
      <c r="AM137" s="24" cm="1">
        <f t="array" ref="AM137">_xlfn.IFS(Q137="Poco",1,Q137="Normal (ni mucho ni poco)",0.5,Q137="Mucho",0)</f>
        <v>0.5</v>
      </c>
      <c r="AN137" s="24" cm="1">
        <f t="array" ref="AN137">_xlfn.IFS(R137="Satisfecha (o)",1,R137="Normal",0.5,R137="Insatisfecha (o)",0)</f>
        <v>1</v>
      </c>
      <c r="AO137" s="24" cm="1">
        <f t="array" ref="AO137">_xlfn.IFS(S137="Todas las personas reciben el mismo trato",1,S137="No estoy segura (o)",0.5,S137="Hay personas que reciben un trato diferente",0)</f>
        <v>1</v>
      </c>
      <c r="AP137" s="8" cm="1">
        <f t="array" ref="AP137">_xlfn.IFS(T137="Es malo",0,T137="Es regular (ni bueno ni malo)",0.5,T137="Es bueno",1)</f>
        <v>1</v>
      </c>
      <c r="AQ137" s="8" cm="1">
        <f t="array" ref="AQ137">_xlfn.IFS(U137="Sí",0,U137="No",1,U137="Prefieron no contestar",0.5)</f>
        <v>1</v>
      </c>
    </row>
    <row r="138" spans="1:43" x14ac:dyDescent="0.2">
      <c r="A138" s="17">
        <v>118471746345</v>
      </c>
      <c r="B138" s="8" t="s">
        <v>11</v>
      </c>
      <c r="C138" s="8" t="s">
        <v>189</v>
      </c>
      <c r="D138" s="8" t="s">
        <v>86</v>
      </c>
      <c r="E138" s="8" t="s">
        <v>73</v>
      </c>
      <c r="F138" s="20" t="s">
        <v>174</v>
      </c>
      <c r="G138" s="22" t="s">
        <v>85</v>
      </c>
      <c r="H138" s="24" t="s">
        <v>87</v>
      </c>
      <c r="I138" s="25" t="s">
        <v>90</v>
      </c>
      <c r="J138" s="26" t="s">
        <v>92</v>
      </c>
      <c r="K138" s="24" t="s">
        <v>85</v>
      </c>
      <c r="L138" s="18" t="s">
        <v>94</v>
      </c>
      <c r="M138" s="24" t="s">
        <v>99</v>
      </c>
      <c r="N138" s="24" t="s">
        <v>102</v>
      </c>
      <c r="O138" s="24" t="s">
        <v>106</v>
      </c>
      <c r="P138" s="24" t="s">
        <v>108</v>
      </c>
      <c r="Q138" s="24" t="s">
        <v>114</v>
      </c>
      <c r="R138" s="24" t="s">
        <v>117</v>
      </c>
      <c r="S138" s="24" t="s">
        <v>187</v>
      </c>
      <c r="T138" s="8" t="s">
        <v>132</v>
      </c>
      <c r="U138" s="8" t="s">
        <v>86</v>
      </c>
      <c r="V138" s="5"/>
      <c r="W138" s="17">
        <v>118471746345</v>
      </c>
      <c r="X138" s="8" t="s">
        <v>11</v>
      </c>
      <c r="Y138" s="8" cm="1">
        <f t="array" ref="Y138">_xlfn.IFS(C138="Fue fácil",1,C138="Más o menos (ni fácil ni difícil)",0.5,C138="Fue difícil",0)</f>
        <v>1</v>
      </c>
      <c r="Z138" s="8" cm="1">
        <f t="array" ref="Z138">_xlfn.IFS(D138="Sí",1,D138="No",0)</f>
        <v>0</v>
      </c>
      <c r="AA138" s="8" cm="1">
        <f t="array" ref="AA138">_xlfn.IFS(E138="Sí las conozco",1,E138="No las conozco",0)</f>
        <v>1</v>
      </c>
      <c r="AB138" s="20" cm="1">
        <f t="array" ref="AB138">_xlfn.IFS(F138="Sí tenía pensado hacer el trámite",1,F138="No tenía pensado hacer el trámite",0)</f>
        <v>1</v>
      </c>
      <c r="AC138" s="22" cm="1">
        <f t="array" ref="AC138">_xlfn.IFS(G138="Sí",1,G138="No",0)</f>
        <v>1</v>
      </c>
      <c r="AD138" s="24" cm="1">
        <f t="array" ref="AD138">_xlfn.IFS(H138="Es fácil",1,H138="Más o menos (no es ni fácil ni difícil)",0.5,H138="Es difícil",0)</f>
        <v>1</v>
      </c>
      <c r="AE138" s="25" cm="1">
        <f t="array" ref="AE138">_xlfn.IFS(I138="Cuando realicé el trámite para obtener la licencia de conducir en este municipio sí recibí toda la orientación que necesité para poder concluir el trámite",1,I138="Cuando realicé el trámite para obtener la licencia de conducir en este municipio no recibí toda la orientación que necesité para poder concluir el trámite",0)</f>
        <v>1</v>
      </c>
      <c r="AF138" s="27" cm="1">
        <f t="array" ref="AF138">_xlfn.IFS(J138="Sí tienen la capacitación y los conocimientos suficientes para atender a la ciudadanía",1,J138="No tienen la capacitación y los conocimientos suficientes para atender a la ciudadanía",0)</f>
        <v>1</v>
      </c>
      <c r="AG138" s="24" cm="1">
        <f t="array" ref="AG138">_xlfn.IFS(K138="Sí",1,K138="No",0)</f>
        <v>1</v>
      </c>
      <c r="AH138" s="20" cm="1">
        <f t="array" ref="AH138">_xlfn.IFS(L138="Muy probable",1,L138="Nada probable",0,L138="No sé",0.5)</f>
        <v>1</v>
      </c>
      <c r="AI138" s="24" cm="1">
        <f t="array" ref="AI138">_xlfn.IFS(M138="Es más fácil",1,M138="Es igual",0.5,M138="Es más difícil",0)</f>
        <v>1</v>
      </c>
      <c r="AJ138" s="24" cm="1">
        <f t="array" ref="AJ138">_xlfn.IFS(N138="Pocos",1,N138="Los necesarios (ni muchos ni pocos)",0.5,N138="Muchos",0)</f>
        <v>1</v>
      </c>
      <c r="AK138" s="24" cm="1">
        <f t="array" ref="AK138">_xlfn.IFS(O138="Barato",1,O138="Justo (ni caro ni barato)",0.5,O138="Caro",0)</f>
        <v>0.5</v>
      </c>
      <c r="AL138" s="24" cm="1">
        <f t="array" ref="AL138">_xlfn.IFS(P138="Menos de 30 minutos",1,P138="Entre 31 minutos y 1 hora",0.8,P138="Entre 1 y 2 horas",0.6,P138="Entre 2 y 3 horas",0.4,P138="Más de 3 horas",0.2,P138="Me tomó más de un día",0)</f>
        <v>1</v>
      </c>
      <c r="AM138" s="24" cm="1">
        <f t="array" ref="AM138">_xlfn.IFS(Q138="Poco",1,Q138="Normal (ni mucho ni poco)",0.5,Q138="Mucho",0)</f>
        <v>1</v>
      </c>
      <c r="AN138" s="24" cm="1">
        <f t="array" ref="AN138">_xlfn.IFS(R138="Satisfecha (o)",1,R138="Normal",0.5,R138="Insatisfecha (o)",0)</f>
        <v>1</v>
      </c>
      <c r="AO138" s="24" cm="1">
        <f t="array" ref="AO138">_xlfn.IFS(S138="Todas las personas reciben el mismo trato",1,S138="No estoy segura (o)",0.5,S138="Hay personas que reciben un trato diferente",0)</f>
        <v>1</v>
      </c>
      <c r="AP138" s="8" cm="1">
        <f t="array" ref="AP138">_xlfn.IFS(T138="Es malo",0,T138="Es regular (ni bueno ni malo)",0.5,T138="Es bueno",1)</f>
        <v>1</v>
      </c>
      <c r="AQ138" s="8" cm="1">
        <f t="array" ref="AQ138">_xlfn.IFS(U138="Sí",0,U138="No",1,U138="Prefieron no contestar",0.5)</f>
        <v>1</v>
      </c>
    </row>
    <row r="139" spans="1:43" x14ac:dyDescent="0.2">
      <c r="A139" s="17">
        <v>118470840362</v>
      </c>
      <c r="B139" s="8" t="s">
        <v>11</v>
      </c>
      <c r="C139" s="8" t="s">
        <v>173</v>
      </c>
      <c r="D139" s="8" t="s">
        <v>86</v>
      </c>
      <c r="E139" s="8" t="s">
        <v>73</v>
      </c>
      <c r="F139" s="20" t="s">
        <v>174</v>
      </c>
      <c r="G139" s="22" t="s">
        <v>86</v>
      </c>
      <c r="H139" s="24" t="s">
        <v>88</v>
      </c>
      <c r="I139" s="25" t="s">
        <v>90</v>
      </c>
      <c r="J139" s="26" t="s">
        <v>92</v>
      </c>
      <c r="K139" s="24" t="s">
        <v>85</v>
      </c>
      <c r="L139" s="18" t="s">
        <v>94</v>
      </c>
      <c r="M139" s="24" t="s">
        <v>99</v>
      </c>
      <c r="N139" s="24" t="s">
        <v>102</v>
      </c>
      <c r="O139" s="24" t="s">
        <v>107</v>
      </c>
      <c r="P139" s="24" t="s">
        <v>109</v>
      </c>
      <c r="Q139" s="24" t="s">
        <v>116</v>
      </c>
      <c r="R139" s="24" t="s">
        <v>117</v>
      </c>
      <c r="S139" s="24" t="s">
        <v>192</v>
      </c>
      <c r="T139" s="8" t="s">
        <v>130</v>
      </c>
      <c r="U139" s="8" t="s">
        <v>86</v>
      </c>
      <c r="V139" s="5"/>
      <c r="W139" s="17">
        <v>118470840362</v>
      </c>
      <c r="X139" s="8" t="s">
        <v>11</v>
      </c>
      <c r="Y139" s="8" cm="1">
        <f t="array" ref="Y139">_xlfn.IFS(C139="Fue fácil",1,C139="Más o menos (ni fácil ni difícil)",0.5,C139="Fue difícil",0)</f>
        <v>0</v>
      </c>
      <c r="Z139" s="8" cm="1">
        <f t="array" ref="Z139">_xlfn.IFS(D139="Sí",1,D139="No",0)</f>
        <v>0</v>
      </c>
      <c r="AA139" s="8" cm="1">
        <f t="array" ref="AA139">_xlfn.IFS(E139="Sí las conozco",1,E139="No las conozco",0)</f>
        <v>1</v>
      </c>
      <c r="AB139" s="20" cm="1">
        <f t="array" ref="AB139">_xlfn.IFS(F139="Sí tenía pensado hacer el trámite",1,F139="No tenía pensado hacer el trámite",0)</f>
        <v>1</v>
      </c>
      <c r="AC139" s="22" cm="1">
        <f t="array" ref="AC139">_xlfn.IFS(G139="Sí",1,G139="No",0)</f>
        <v>0</v>
      </c>
      <c r="AD139" s="24" cm="1">
        <f t="array" ref="AD139">_xlfn.IFS(H139="Es fácil",1,H139="Más o menos (no es ni fácil ni difícil)",0.5,H139="Es difícil",0)</f>
        <v>0.5</v>
      </c>
      <c r="AE139" s="25" cm="1">
        <f t="array" ref="AE139">_xlfn.IFS(I139="Cuando realicé el trámite para obtener la licencia de conducir en este municipio sí recibí toda la orientación que necesité para poder concluir el trámite",1,I139="Cuando realicé el trámite para obtener la licencia de conducir en este municipio no recibí toda la orientación que necesité para poder concluir el trámite",0)</f>
        <v>1</v>
      </c>
      <c r="AF139" s="27" cm="1">
        <f t="array" ref="AF139">_xlfn.IFS(J139="Sí tienen la capacitación y los conocimientos suficientes para atender a la ciudadanía",1,J139="No tienen la capacitación y los conocimientos suficientes para atender a la ciudadanía",0)</f>
        <v>1</v>
      </c>
      <c r="AG139" s="24" cm="1">
        <f t="array" ref="AG139">_xlfn.IFS(K139="Sí",1,K139="No",0)</f>
        <v>1</v>
      </c>
      <c r="AH139" s="20" cm="1">
        <f t="array" ref="AH139">_xlfn.IFS(L139="Muy probable",1,L139="Nada probable",0,L139="No sé",0.5)</f>
        <v>1</v>
      </c>
      <c r="AI139" s="24" cm="1">
        <f t="array" ref="AI139">_xlfn.IFS(M139="Es más fácil",1,M139="Es igual",0.5,M139="Es más difícil",0)</f>
        <v>1</v>
      </c>
      <c r="AJ139" s="24" cm="1">
        <f t="array" ref="AJ139">_xlfn.IFS(N139="Pocos",1,N139="Los necesarios (ni muchos ni pocos)",0.5,N139="Muchos",0)</f>
        <v>1</v>
      </c>
      <c r="AK139" s="24" cm="1">
        <f t="array" ref="AK139">_xlfn.IFS(O139="Barato",1,O139="Justo (ni caro ni barato)",0.5,O139="Caro",0)</f>
        <v>0</v>
      </c>
      <c r="AL139" s="24" cm="1">
        <f t="array" ref="AL139">_xlfn.IFS(P139="Menos de 30 minutos",1,P139="Entre 31 minutos y 1 hora",0.8,P139="Entre 1 y 2 horas",0.6,P139="Entre 2 y 3 horas",0.4,P139="Más de 3 horas",0.2,P139="Me tomó más de un día",0)</f>
        <v>0.8</v>
      </c>
      <c r="AM139" s="24" cm="1">
        <f t="array" ref="AM139">_xlfn.IFS(Q139="Poco",1,Q139="Normal (ni mucho ni poco)",0.5,Q139="Mucho",0)</f>
        <v>0</v>
      </c>
      <c r="AN139" s="24" cm="1">
        <f t="array" ref="AN139">_xlfn.IFS(R139="Satisfecha (o)",1,R139="Normal",0.5,R139="Insatisfecha (o)",0)</f>
        <v>1</v>
      </c>
      <c r="AO139" s="24" cm="1">
        <f t="array" ref="AO139">_xlfn.IFS(S139="Todas las personas reciben el mismo trato",1,S139="No estoy segura (o)",0.5,S139="Hay personas que reciben un trato diferente",0)</f>
        <v>0</v>
      </c>
      <c r="AP139" s="8" cm="1">
        <f t="array" ref="AP139">_xlfn.IFS(T139="Es malo",0,T139="Es regular (ni bueno ni malo)",0.5,T139="Es bueno",1)</f>
        <v>0</v>
      </c>
      <c r="AQ139" s="8" cm="1">
        <f t="array" ref="AQ139">_xlfn.IFS(U139="Sí",0,U139="No",1,U139="Prefieron no contestar",0.5)</f>
        <v>1</v>
      </c>
    </row>
    <row r="140" spans="1:43" x14ac:dyDescent="0.2">
      <c r="A140" s="17">
        <v>118470800072</v>
      </c>
      <c r="B140" s="8" t="s">
        <v>11</v>
      </c>
      <c r="C140" s="8" t="s">
        <v>189</v>
      </c>
      <c r="D140" s="8" t="s">
        <v>85</v>
      </c>
      <c r="E140" s="8" t="s">
        <v>73</v>
      </c>
      <c r="F140" s="20" t="s">
        <v>174</v>
      </c>
      <c r="G140" s="22" t="s">
        <v>85</v>
      </c>
      <c r="H140" s="24" t="s">
        <v>87</v>
      </c>
      <c r="I140" s="25" t="s">
        <v>90</v>
      </c>
      <c r="J140" s="26" t="s">
        <v>92</v>
      </c>
      <c r="K140" s="24" t="s">
        <v>85</v>
      </c>
      <c r="L140" s="18" t="s">
        <v>94</v>
      </c>
      <c r="M140" s="24" t="s">
        <v>624</v>
      </c>
      <c r="N140" s="24" t="s">
        <v>103</v>
      </c>
      <c r="O140" s="24" t="s">
        <v>106</v>
      </c>
      <c r="P140" s="24" t="s">
        <v>111</v>
      </c>
      <c r="Q140" s="24" t="s">
        <v>115</v>
      </c>
      <c r="R140" s="24" t="s">
        <v>117</v>
      </c>
      <c r="S140" s="24" t="s">
        <v>187</v>
      </c>
      <c r="T140" s="8" t="s">
        <v>132</v>
      </c>
      <c r="U140" s="8" t="s">
        <v>86</v>
      </c>
      <c r="V140" s="5"/>
      <c r="W140" s="17">
        <v>118470800072</v>
      </c>
      <c r="X140" s="8" t="s">
        <v>11</v>
      </c>
      <c r="Y140" s="8" cm="1">
        <f t="array" ref="Y140">_xlfn.IFS(C140="Fue fácil",1,C140="Más o menos (ni fácil ni difícil)",0.5,C140="Fue difícil",0)</f>
        <v>1</v>
      </c>
      <c r="Z140" s="8" cm="1">
        <f t="array" ref="Z140">_xlfn.IFS(D140="Sí",1,D140="No",0)</f>
        <v>1</v>
      </c>
      <c r="AA140" s="8" cm="1">
        <f t="array" ref="AA140">_xlfn.IFS(E140="Sí las conozco",1,E140="No las conozco",0)</f>
        <v>1</v>
      </c>
      <c r="AB140" s="20" cm="1">
        <f t="array" ref="AB140">_xlfn.IFS(F140="Sí tenía pensado hacer el trámite",1,F140="No tenía pensado hacer el trámite",0)</f>
        <v>1</v>
      </c>
      <c r="AC140" s="22" cm="1">
        <f t="array" ref="AC140">_xlfn.IFS(G140="Sí",1,G140="No",0)</f>
        <v>1</v>
      </c>
      <c r="AD140" s="24" cm="1">
        <f t="array" ref="AD140">_xlfn.IFS(H140="Es fácil",1,H140="Más o menos (no es ni fácil ni difícil)",0.5,H140="Es difícil",0)</f>
        <v>1</v>
      </c>
      <c r="AE140" s="25" cm="1">
        <f t="array" ref="AE140">_xlfn.IFS(I140="Cuando realicé el trámite para obtener la licencia de conducir en este municipio sí recibí toda la orientación que necesité para poder concluir el trámite",1,I140="Cuando realicé el trámite para obtener la licencia de conducir en este municipio no recibí toda la orientación que necesité para poder concluir el trámite",0)</f>
        <v>1</v>
      </c>
      <c r="AF140" s="27" cm="1">
        <f t="array" ref="AF140">_xlfn.IFS(J140="Sí tienen la capacitación y los conocimientos suficientes para atender a la ciudadanía",1,J140="No tienen la capacitación y los conocimientos suficientes para atender a la ciudadanía",0)</f>
        <v>1</v>
      </c>
      <c r="AG140" s="24" cm="1">
        <f t="array" ref="AG140">_xlfn.IFS(K140="Sí",1,K140="No",0)</f>
        <v>1</v>
      </c>
      <c r="AH140" s="20" cm="1">
        <f t="array" ref="AH140">_xlfn.IFS(L140="Muy probable",1,L140="Nada probable",0,L140="No sé",0.5)</f>
        <v>1</v>
      </c>
      <c r="AI140" s="24"/>
      <c r="AJ140" s="24" cm="1">
        <f t="array" ref="AJ140">_xlfn.IFS(N140="Pocos",1,N140="Los necesarios (ni muchos ni pocos)",0.5,N140="Muchos",0)</f>
        <v>0.5</v>
      </c>
      <c r="AK140" s="24" cm="1">
        <f t="array" ref="AK140">_xlfn.IFS(O140="Barato",1,O140="Justo (ni caro ni barato)",0.5,O140="Caro",0)</f>
        <v>0.5</v>
      </c>
      <c r="AL140" s="24" cm="1">
        <f t="array" ref="AL140">_xlfn.IFS(P140="Menos de 30 minutos",1,P140="Entre 31 minutos y 1 hora",0.8,P140="Entre 1 y 2 horas",0.6,P140="Entre 2 y 3 horas",0.4,P140="Más de 3 horas",0.2,P140="Me tomó más de un día",0)</f>
        <v>0.4</v>
      </c>
      <c r="AM140" s="24" cm="1">
        <f t="array" ref="AM140">_xlfn.IFS(Q140="Poco",1,Q140="Normal (ni mucho ni poco)",0.5,Q140="Mucho",0)</f>
        <v>0.5</v>
      </c>
      <c r="AN140" s="24" cm="1">
        <f t="array" ref="AN140">_xlfn.IFS(R140="Satisfecha (o)",1,R140="Normal",0.5,R140="Insatisfecha (o)",0)</f>
        <v>1</v>
      </c>
      <c r="AO140" s="24" cm="1">
        <f t="array" ref="AO140">_xlfn.IFS(S140="Todas las personas reciben el mismo trato",1,S140="No estoy segura (o)",0.5,S140="Hay personas que reciben un trato diferente",0)</f>
        <v>1</v>
      </c>
      <c r="AP140" s="8" cm="1">
        <f t="array" ref="AP140">_xlfn.IFS(T140="Es malo",0,T140="Es regular (ni bueno ni malo)",0.5,T140="Es bueno",1)</f>
        <v>1</v>
      </c>
      <c r="AQ140" s="8" cm="1">
        <f t="array" ref="AQ140">_xlfn.IFS(U140="Sí",0,U140="No",1,U140="Prefieron no contestar",0.5)</f>
        <v>1</v>
      </c>
    </row>
    <row r="141" spans="1:43" x14ac:dyDescent="0.2">
      <c r="A141" s="17">
        <v>118470751741</v>
      </c>
      <c r="B141" s="8" t="s">
        <v>11</v>
      </c>
      <c r="C141" s="8" t="s">
        <v>189</v>
      </c>
      <c r="D141" s="8" t="s">
        <v>86</v>
      </c>
      <c r="E141" s="8" t="s">
        <v>73</v>
      </c>
      <c r="F141" s="20" t="s">
        <v>174</v>
      </c>
      <c r="G141" s="22" t="s">
        <v>85</v>
      </c>
      <c r="H141" s="24" t="s">
        <v>87</v>
      </c>
      <c r="I141" s="25" t="s">
        <v>90</v>
      </c>
      <c r="J141" s="26" t="s">
        <v>92</v>
      </c>
      <c r="K141" s="24" t="s">
        <v>85</v>
      </c>
      <c r="L141" s="18" t="s">
        <v>94</v>
      </c>
      <c r="M141" s="24" t="s">
        <v>624</v>
      </c>
      <c r="N141" s="24" t="s">
        <v>103</v>
      </c>
      <c r="O141" s="24" t="s">
        <v>106</v>
      </c>
      <c r="P141" s="24" t="s">
        <v>108</v>
      </c>
      <c r="Q141" s="24" t="s">
        <v>115</v>
      </c>
      <c r="R141" s="24" t="s">
        <v>117</v>
      </c>
      <c r="S141" s="24" t="s">
        <v>187</v>
      </c>
      <c r="T141" s="8" t="s">
        <v>131</v>
      </c>
      <c r="U141" s="8" t="s">
        <v>86</v>
      </c>
      <c r="V141" s="5"/>
      <c r="W141" s="17">
        <v>118470751741</v>
      </c>
      <c r="X141" s="8" t="s">
        <v>11</v>
      </c>
      <c r="Y141" s="8" cm="1">
        <f t="array" ref="Y141">_xlfn.IFS(C141="Fue fácil",1,C141="Más o menos (ni fácil ni difícil)",0.5,C141="Fue difícil",0)</f>
        <v>1</v>
      </c>
      <c r="Z141" s="8" cm="1">
        <f t="array" ref="Z141">_xlfn.IFS(D141="Sí",1,D141="No",0)</f>
        <v>0</v>
      </c>
      <c r="AA141" s="8" cm="1">
        <f t="array" ref="AA141">_xlfn.IFS(E141="Sí las conozco",1,E141="No las conozco",0)</f>
        <v>1</v>
      </c>
      <c r="AB141" s="20" cm="1">
        <f t="array" ref="AB141">_xlfn.IFS(F141="Sí tenía pensado hacer el trámite",1,F141="No tenía pensado hacer el trámite",0)</f>
        <v>1</v>
      </c>
      <c r="AC141" s="22" cm="1">
        <f t="array" ref="AC141">_xlfn.IFS(G141="Sí",1,G141="No",0)</f>
        <v>1</v>
      </c>
      <c r="AD141" s="24" cm="1">
        <f t="array" ref="AD141">_xlfn.IFS(H141="Es fácil",1,H141="Más o menos (no es ni fácil ni difícil)",0.5,H141="Es difícil",0)</f>
        <v>1</v>
      </c>
      <c r="AE141" s="25" cm="1">
        <f t="array" ref="AE141">_xlfn.IFS(I141="Cuando realicé el trámite para obtener la licencia de conducir en este municipio sí recibí toda la orientación que necesité para poder concluir el trámite",1,I141="Cuando realicé el trámite para obtener la licencia de conducir en este municipio no recibí toda la orientación que necesité para poder concluir el trámite",0)</f>
        <v>1</v>
      </c>
      <c r="AF141" s="27" cm="1">
        <f t="array" ref="AF141">_xlfn.IFS(J141="Sí tienen la capacitación y los conocimientos suficientes para atender a la ciudadanía",1,J141="No tienen la capacitación y los conocimientos suficientes para atender a la ciudadanía",0)</f>
        <v>1</v>
      </c>
      <c r="AG141" s="24" cm="1">
        <f t="array" ref="AG141">_xlfn.IFS(K141="Sí",1,K141="No",0)</f>
        <v>1</v>
      </c>
      <c r="AH141" s="20" cm="1">
        <f t="array" ref="AH141">_xlfn.IFS(L141="Muy probable",1,L141="Nada probable",0,L141="No sé",0.5)</f>
        <v>1</v>
      </c>
      <c r="AI141" s="24"/>
      <c r="AJ141" s="24" cm="1">
        <f t="array" ref="AJ141">_xlfn.IFS(N141="Pocos",1,N141="Los necesarios (ni muchos ni pocos)",0.5,N141="Muchos",0)</f>
        <v>0.5</v>
      </c>
      <c r="AK141" s="24" cm="1">
        <f t="array" ref="AK141">_xlfn.IFS(O141="Barato",1,O141="Justo (ni caro ni barato)",0.5,O141="Caro",0)</f>
        <v>0.5</v>
      </c>
      <c r="AL141" s="24" cm="1">
        <f t="array" ref="AL141">_xlfn.IFS(P141="Menos de 30 minutos",1,P141="Entre 31 minutos y 1 hora",0.8,P141="Entre 1 y 2 horas",0.6,P141="Entre 2 y 3 horas",0.4,P141="Más de 3 horas",0.2,P141="Me tomó más de un día",0)</f>
        <v>1</v>
      </c>
      <c r="AM141" s="24" cm="1">
        <f t="array" ref="AM141">_xlfn.IFS(Q141="Poco",1,Q141="Normal (ni mucho ni poco)",0.5,Q141="Mucho",0)</f>
        <v>0.5</v>
      </c>
      <c r="AN141" s="24" cm="1">
        <f t="array" ref="AN141">_xlfn.IFS(R141="Satisfecha (o)",1,R141="Normal",0.5,R141="Insatisfecha (o)",0)</f>
        <v>1</v>
      </c>
      <c r="AO141" s="24" cm="1">
        <f t="array" ref="AO141">_xlfn.IFS(S141="Todas las personas reciben el mismo trato",1,S141="No estoy segura (o)",0.5,S141="Hay personas que reciben un trato diferente",0)</f>
        <v>1</v>
      </c>
      <c r="AP141" s="8" cm="1">
        <f t="array" ref="AP141">_xlfn.IFS(T141="Es malo",0,T141="Es regular (ni bueno ni malo)",0.5,T141="Es bueno",1)</f>
        <v>0.5</v>
      </c>
      <c r="AQ141" s="8" cm="1">
        <f t="array" ref="AQ141">_xlfn.IFS(U141="Sí",0,U141="No",1,U141="Prefieron no contestar",0.5)</f>
        <v>1</v>
      </c>
    </row>
    <row r="142" spans="1:43" x14ac:dyDescent="0.2">
      <c r="A142" s="17">
        <v>118470705511</v>
      </c>
      <c r="B142" s="8" t="s">
        <v>11</v>
      </c>
      <c r="C142" s="8" t="s">
        <v>189</v>
      </c>
      <c r="D142" s="8" t="s">
        <v>85</v>
      </c>
      <c r="E142" s="8" t="s">
        <v>73</v>
      </c>
      <c r="F142" s="20" t="s">
        <v>174</v>
      </c>
      <c r="G142" s="22" t="s">
        <v>85</v>
      </c>
      <c r="H142" s="24" t="s">
        <v>87</v>
      </c>
      <c r="I142" s="25" t="s">
        <v>90</v>
      </c>
      <c r="J142" s="26" t="s">
        <v>92</v>
      </c>
      <c r="K142" s="24" t="s">
        <v>85</v>
      </c>
      <c r="L142" s="18" t="s">
        <v>94</v>
      </c>
      <c r="M142" s="24" t="s">
        <v>624</v>
      </c>
      <c r="N142" s="24" t="s">
        <v>103</v>
      </c>
      <c r="O142" s="24" t="s">
        <v>106</v>
      </c>
      <c r="P142" s="24" t="s">
        <v>109</v>
      </c>
      <c r="Q142" s="24" t="s">
        <v>115</v>
      </c>
      <c r="R142" s="24" t="s">
        <v>117</v>
      </c>
      <c r="S142" s="24" t="s">
        <v>187</v>
      </c>
      <c r="T142" s="8" t="s">
        <v>132</v>
      </c>
      <c r="U142" s="8" t="s">
        <v>86</v>
      </c>
      <c r="V142" s="5"/>
      <c r="W142" s="17">
        <v>118470705511</v>
      </c>
      <c r="X142" s="8" t="s">
        <v>11</v>
      </c>
      <c r="Y142" s="8" cm="1">
        <f t="array" ref="Y142">_xlfn.IFS(C142="Fue fácil",1,C142="Más o menos (ni fácil ni difícil)",0.5,C142="Fue difícil",0)</f>
        <v>1</v>
      </c>
      <c r="Z142" s="8" cm="1">
        <f t="array" ref="Z142">_xlfn.IFS(D142="Sí",1,D142="No",0)</f>
        <v>1</v>
      </c>
      <c r="AA142" s="8" cm="1">
        <f t="array" ref="AA142">_xlfn.IFS(E142="Sí las conozco",1,E142="No las conozco",0)</f>
        <v>1</v>
      </c>
      <c r="AB142" s="20" cm="1">
        <f t="array" ref="AB142">_xlfn.IFS(F142="Sí tenía pensado hacer el trámite",1,F142="No tenía pensado hacer el trámite",0)</f>
        <v>1</v>
      </c>
      <c r="AC142" s="22" cm="1">
        <f t="array" ref="AC142">_xlfn.IFS(G142="Sí",1,G142="No",0)</f>
        <v>1</v>
      </c>
      <c r="AD142" s="24" cm="1">
        <f t="array" ref="AD142">_xlfn.IFS(H142="Es fácil",1,H142="Más o menos (no es ni fácil ni difícil)",0.5,H142="Es difícil",0)</f>
        <v>1</v>
      </c>
      <c r="AE142" s="25" cm="1">
        <f t="array" ref="AE142">_xlfn.IFS(I142="Cuando realicé el trámite para obtener la licencia de conducir en este municipio sí recibí toda la orientación que necesité para poder concluir el trámite",1,I142="Cuando realicé el trámite para obtener la licencia de conducir en este municipio no recibí toda la orientación que necesité para poder concluir el trámite",0)</f>
        <v>1</v>
      </c>
      <c r="AF142" s="27" cm="1">
        <f t="array" ref="AF142">_xlfn.IFS(J142="Sí tienen la capacitación y los conocimientos suficientes para atender a la ciudadanía",1,J142="No tienen la capacitación y los conocimientos suficientes para atender a la ciudadanía",0)</f>
        <v>1</v>
      </c>
      <c r="AG142" s="24" cm="1">
        <f t="array" ref="AG142">_xlfn.IFS(K142="Sí",1,K142="No",0)</f>
        <v>1</v>
      </c>
      <c r="AH142" s="20" cm="1">
        <f t="array" ref="AH142">_xlfn.IFS(L142="Muy probable",1,L142="Nada probable",0,L142="No sé",0.5)</f>
        <v>1</v>
      </c>
      <c r="AI142" s="24"/>
      <c r="AJ142" s="24" cm="1">
        <f t="array" ref="AJ142">_xlfn.IFS(N142="Pocos",1,N142="Los necesarios (ni muchos ni pocos)",0.5,N142="Muchos",0)</f>
        <v>0.5</v>
      </c>
      <c r="AK142" s="24" cm="1">
        <f t="array" ref="AK142">_xlfn.IFS(O142="Barato",1,O142="Justo (ni caro ni barato)",0.5,O142="Caro",0)</f>
        <v>0.5</v>
      </c>
      <c r="AL142" s="24" cm="1">
        <f t="array" ref="AL142">_xlfn.IFS(P142="Menos de 30 minutos",1,P142="Entre 31 minutos y 1 hora",0.8,P142="Entre 1 y 2 horas",0.6,P142="Entre 2 y 3 horas",0.4,P142="Más de 3 horas",0.2,P142="Me tomó más de un día",0)</f>
        <v>0.8</v>
      </c>
      <c r="AM142" s="24" cm="1">
        <f t="array" ref="AM142">_xlfn.IFS(Q142="Poco",1,Q142="Normal (ni mucho ni poco)",0.5,Q142="Mucho",0)</f>
        <v>0.5</v>
      </c>
      <c r="AN142" s="24" cm="1">
        <f t="array" ref="AN142">_xlfn.IFS(R142="Satisfecha (o)",1,R142="Normal",0.5,R142="Insatisfecha (o)",0)</f>
        <v>1</v>
      </c>
      <c r="AO142" s="24" cm="1">
        <f t="array" ref="AO142">_xlfn.IFS(S142="Todas las personas reciben el mismo trato",1,S142="No estoy segura (o)",0.5,S142="Hay personas que reciben un trato diferente",0)</f>
        <v>1</v>
      </c>
      <c r="AP142" s="8" cm="1">
        <f t="array" ref="AP142">_xlfn.IFS(T142="Es malo",0,T142="Es regular (ni bueno ni malo)",0.5,T142="Es bueno",1)</f>
        <v>1</v>
      </c>
      <c r="AQ142" s="8" cm="1">
        <f t="array" ref="AQ142">_xlfn.IFS(U142="Sí",0,U142="No",1,U142="Prefieron no contestar",0.5)</f>
        <v>1</v>
      </c>
    </row>
    <row r="143" spans="1:43" x14ac:dyDescent="0.2">
      <c r="A143" s="17">
        <v>118469669481</v>
      </c>
      <c r="B143" s="8" t="s">
        <v>11</v>
      </c>
      <c r="C143" s="8" t="s">
        <v>189</v>
      </c>
      <c r="D143" s="8" t="s">
        <v>85</v>
      </c>
      <c r="E143" s="8" t="s">
        <v>73</v>
      </c>
      <c r="F143" s="20" t="s">
        <v>174</v>
      </c>
      <c r="G143" s="22" t="s">
        <v>85</v>
      </c>
      <c r="H143" s="24" t="s">
        <v>87</v>
      </c>
      <c r="I143" s="25" t="s">
        <v>90</v>
      </c>
      <c r="J143" s="26" t="s">
        <v>92</v>
      </c>
      <c r="K143" s="24" t="s">
        <v>85</v>
      </c>
      <c r="L143" s="18" t="s">
        <v>94</v>
      </c>
      <c r="M143" s="24" t="s">
        <v>99</v>
      </c>
      <c r="N143" s="24" t="s">
        <v>103</v>
      </c>
      <c r="O143" s="24" t="s">
        <v>106</v>
      </c>
      <c r="P143" s="24" t="s">
        <v>108</v>
      </c>
      <c r="Q143" s="24" t="s">
        <v>115</v>
      </c>
      <c r="R143" s="24" t="s">
        <v>117</v>
      </c>
      <c r="S143" s="24" t="s">
        <v>187</v>
      </c>
      <c r="T143" s="8" t="s">
        <v>132</v>
      </c>
      <c r="U143" s="8" t="s">
        <v>86</v>
      </c>
      <c r="V143" s="5"/>
      <c r="W143" s="17">
        <v>118469669481</v>
      </c>
      <c r="X143" s="8" t="s">
        <v>11</v>
      </c>
      <c r="Y143" s="8" cm="1">
        <f t="array" ref="Y143">_xlfn.IFS(C143="Fue fácil",1,C143="Más o menos (ni fácil ni difícil)",0.5,C143="Fue difícil",0)</f>
        <v>1</v>
      </c>
      <c r="Z143" s="8" cm="1">
        <f t="array" ref="Z143">_xlfn.IFS(D143="Sí",1,D143="No",0)</f>
        <v>1</v>
      </c>
      <c r="AA143" s="8" cm="1">
        <f t="array" ref="AA143">_xlfn.IFS(E143="Sí las conozco",1,E143="No las conozco",0)</f>
        <v>1</v>
      </c>
      <c r="AB143" s="20" cm="1">
        <f t="array" ref="AB143">_xlfn.IFS(F143="Sí tenía pensado hacer el trámite",1,F143="No tenía pensado hacer el trámite",0)</f>
        <v>1</v>
      </c>
      <c r="AC143" s="22" cm="1">
        <f t="array" ref="AC143">_xlfn.IFS(G143="Sí",1,G143="No",0)</f>
        <v>1</v>
      </c>
      <c r="AD143" s="24" cm="1">
        <f t="array" ref="AD143">_xlfn.IFS(H143="Es fácil",1,H143="Más o menos (no es ni fácil ni difícil)",0.5,H143="Es difícil",0)</f>
        <v>1</v>
      </c>
      <c r="AE143" s="25" cm="1">
        <f t="array" ref="AE143">_xlfn.IFS(I143="Cuando realicé el trámite para obtener la licencia de conducir en este municipio sí recibí toda la orientación que necesité para poder concluir el trámite",1,I143="Cuando realicé el trámite para obtener la licencia de conducir en este municipio no recibí toda la orientación que necesité para poder concluir el trámite",0)</f>
        <v>1</v>
      </c>
      <c r="AF143" s="27" cm="1">
        <f t="array" ref="AF143">_xlfn.IFS(J143="Sí tienen la capacitación y los conocimientos suficientes para atender a la ciudadanía",1,J143="No tienen la capacitación y los conocimientos suficientes para atender a la ciudadanía",0)</f>
        <v>1</v>
      </c>
      <c r="AG143" s="24" cm="1">
        <f t="array" ref="AG143">_xlfn.IFS(K143="Sí",1,K143="No",0)</f>
        <v>1</v>
      </c>
      <c r="AH143" s="20" cm="1">
        <f t="array" ref="AH143">_xlfn.IFS(L143="Muy probable",1,L143="Nada probable",0,L143="No sé",0.5)</f>
        <v>1</v>
      </c>
      <c r="AI143" s="24" cm="1">
        <f t="array" ref="AI143">_xlfn.IFS(M143="Es más fácil",1,M143="Es igual",0.5,M143="Es más difícil",0)</f>
        <v>1</v>
      </c>
      <c r="AJ143" s="24" cm="1">
        <f t="array" ref="AJ143">_xlfn.IFS(N143="Pocos",1,N143="Los necesarios (ni muchos ni pocos)",0.5,N143="Muchos",0)</f>
        <v>0.5</v>
      </c>
      <c r="AK143" s="24" cm="1">
        <f t="array" ref="AK143">_xlfn.IFS(O143="Barato",1,O143="Justo (ni caro ni barato)",0.5,O143="Caro",0)</f>
        <v>0.5</v>
      </c>
      <c r="AL143" s="24" cm="1">
        <f t="array" ref="AL143">_xlfn.IFS(P143="Menos de 30 minutos",1,P143="Entre 31 minutos y 1 hora",0.8,P143="Entre 1 y 2 horas",0.6,P143="Entre 2 y 3 horas",0.4,P143="Más de 3 horas",0.2,P143="Me tomó más de un día",0)</f>
        <v>1</v>
      </c>
      <c r="AM143" s="24" cm="1">
        <f t="array" ref="AM143">_xlfn.IFS(Q143="Poco",1,Q143="Normal (ni mucho ni poco)",0.5,Q143="Mucho",0)</f>
        <v>0.5</v>
      </c>
      <c r="AN143" s="24" cm="1">
        <f t="array" ref="AN143">_xlfn.IFS(R143="Satisfecha (o)",1,R143="Normal",0.5,R143="Insatisfecha (o)",0)</f>
        <v>1</v>
      </c>
      <c r="AO143" s="24" cm="1">
        <f t="array" ref="AO143">_xlfn.IFS(S143="Todas las personas reciben el mismo trato",1,S143="No estoy segura (o)",0.5,S143="Hay personas que reciben un trato diferente",0)</f>
        <v>1</v>
      </c>
      <c r="AP143" s="8" cm="1">
        <f t="array" ref="AP143">_xlfn.IFS(T143="Es malo",0,T143="Es regular (ni bueno ni malo)",0.5,T143="Es bueno",1)</f>
        <v>1</v>
      </c>
      <c r="AQ143" s="8" cm="1">
        <f t="array" ref="AQ143">_xlfn.IFS(U143="Sí",0,U143="No",1,U143="Prefieron no contestar",0.5)</f>
        <v>1</v>
      </c>
    </row>
    <row r="144" spans="1:43" x14ac:dyDescent="0.2">
      <c r="A144" s="17">
        <v>118469640127</v>
      </c>
      <c r="B144" s="8" t="s">
        <v>11</v>
      </c>
      <c r="C144" s="8" t="s">
        <v>189</v>
      </c>
      <c r="D144" s="8" t="s">
        <v>85</v>
      </c>
      <c r="E144" s="8" t="s">
        <v>73</v>
      </c>
      <c r="F144" s="20" t="s">
        <v>174</v>
      </c>
      <c r="G144" s="22" t="s">
        <v>85</v>
      </c>
      <c r="H144" s="24" t="s">
        <v>87</v>
      </c>
      <c r="I144" s="25" t="s">
        <v>90</v>
      </c>
      <c r="J144" s="26" t="s">
        <v>92</v>
      </c>
      <c r="K144" s="24" t="s">
        <v>85</v>
      </c>
      <c r="L144" s="18" t="s">
        <v>94</v>
      </c>
      <c r="M144" s="24" t="s">
        <v>99</v>
      </c>
      <c r="N144" s="24" t="s">
        <v>102</v>
      </c>
      <c r="O144" s="24" t="s">
        <v>106</v>
      </c>
      <c r="P144" s="24" t="s">
        <v>108</v>
      </c>
      <c r="Q144" s="24" t="s">
        <v>115</v>
      </c>
      <c r="R144" s="24" t="s">
        <v>117</v>
      </c>
      <c r="S144" s="24" t="s">
        <v>178</v>
      </c>
      <c r="T144" s="8" t="s">
        <v>130</v>
      </c>
      <c r="U144" s="8" t="s">
        <v>86</v>
      </c>
      <c r="V144" s="5"/>
      <c r="W144" s="17">
        <v>118469640127</v>
      </c>
      <c r="X144" s="8" t="s">
        <v>11</v>
      </c>
      <c r="Y144" s="8" cm="1">
        <f t="array" ref="Y144">_xlfn.IFS(C144="Fue fácil",1,C144="Más o menos (ni fácil ni difícil)",0.5,C144="Fue difícil",0)</f>
        <v>1</v>
      </c>
      <c r="Z144" s="8" cm="1">
        <f t="array" ref="Z144">_xlfn.IFS(D144="Sí",1,D144="No",0)</f>
        <v>1</v>
      </c>
      <c r="AA144" s="8" cm="1">
        <f t="array" ref="AA144">_xlfn.IFS(E144="Sí las conozco",1,E144="No las conozco",0)</f>
        <v>1</v>
      </c>
      <c r="AB144" s="20" cm="1">
        <f t="array" ref="AB144">_xlfn.IFS(F144="Sí tenía pensado hacer el trámite",1,F144="No tenía pensado hacer el trámite",0)</f>
        <v>1</v>
      </c>
      <c r="AC144" s="22" cm="1">
        <f t="array" ref="AC144">_xlfn.IFS(G144="Sí",1,G144="No",0)</f>
        <v>1</v>
      </c>
      <c r="AD144" s="24" cm="1">
        <f t="array" ref="AD144">_xlfn.IFS(H144="Es fácil",1,H144="Más o menos (no es ni fácil ni difícil)",0.5,H144="Es difícil",0)</f>
        <v>1</v>
      </c>
      <c r="AE144" s="25" cm="1">
        <f t="array" ref="AE144">_xlfn.IFS(I144="Cuando realicé el trámite para obtener la licencia de conducir en este municipio sí recibí toda la orientación que necesité para poder concluir el trámite",1,I144="Cuando realicé el trámite para obtener la licencia de conducir en este municipio no recibí toda la orientación que necesité para poder concluir el trámite",0)</f>
        <v>1</v>
      </c>
      <c r="AF144" s="27" cm="1">
        <f t="array" ref="AF144">_xlfn.IFS(J144="Sí tienen la capacitación y los conocimientos suficientes para atender a la ciudadanía",1,J144="No tienen la capacitación y los conocimientos suficientes para atender a la ciudadanía",0)</f>
        <v>1</v>
      </c>
      <c r="AG144" s="24" cm="1">
        <f t="array" ref="AG144">_xlfn.IFS(K144="Sí",1,K144="No",0)</f>
        <v>1</v>
      </c>
      <c r="AH144" s="20" cm="1">
        <f t="array" ref="AH144">_xlfn.IFS(L144="Muy probable",1,L144="Nada probable",0,L144="No sé",0.5)</f>
        <v>1</v>
      </c>
      <c r="AI144" s="24" cm="1">
        <f t="array" ref="AI144">_xlfn.IFS(M144="Es más fácil",1,M144="Es igual",0.5,M144="Es más difícil",0)</f>
        <v>1</v>
      </c>
      <c r="AJ144" s="24" cm="1">
        <f t="array" ref="AJ144">_xlfn.IFS(N144="Pocos",1,N144="Los necesarios (ni muchos ni pocos)",0.5,N144="Muchos",0)</f>
        <v>1</v>
      </c>
      <c r="AK144" s="24" cm="1">
        <f t="array" ref="AK144">_xlfn.IFS(O144="Barato",1,O144="Justo (ni caro ni barato)",0.5,O144="Caro",0)</f>
        <v>0.5</v>
      </c>
      <c r="AL144" s="24" cm="1">
        <f t="array" ref="AL144">_xlfn.IFS(P144="Menos de 30 minutos",1,P144="Entre 31 minutos y 1 hora",0.8,P144="Entre 1 y 2 horas",0.6,P144="Entre 2 y 3 horas",0.4,P144="Más de 3 horas",0.2,P144="Me tomó más de un día",0)</f>
        <v>1</v>
      </c>
      <c r="AM144" s="24" cm="1">
        <f t="array" ref="AM144">_xlfn.IFS(Q144="Poco",1,Q144="Normal (ni mucho ni poco)",0.5,Q144="Mucho",0)</f>
        <v>0.5</v>
      </c>
      <c r="AN144" s="24" cm="1">
        <f t="array" ref="AN144">_xlfn.IFS(R144="Satisfecha (o)",1,R144="Normal",0.5,R144="Insatisfecha (o)",0)</f>
        <v>1</v>
      </c>
      <c r="AO144" s="24" cm="1">
        <f t="array" ref="AO144">_xlfn.IFS(S144="Todas las personas reciben el mismo trato",1,S144="No estoy segura (o)",0.5,S144="Hay personas que reciben un trato diferente",0)</f>
        <v>0.5</v>
      </c>
      <c r="AP144" s="8" cm="1">
        <f t="array" ref="AP144">_xlfn.IFS(T144="Es malo",0,T144="Es regular (ni bueno ni malo)",0.5,T144="Es bueno",1)</f>
        <v>0</v>
      </c>
      <c r="AQ144" s="8" cm="1">
        <f t="array" ref="AQ144">_xlfn.IFS(U144="Sí",0,U144="No",1,U144="Prefieron no contestar",0.5)</f>
        <v>1</v>
      </c>
    </row>
    <row r="145" spans="1:43" x14ac:dyDescent="0.2">
      <c r="A145" s="17">
        <v>118469550003</v>
      </c>
      <c r="B145" s="8" t="s">
        <v>11</v>
      </c>
      <c r="C145" s="8" t="s">
        <v>189</v>
      </c>
      <c r="D145" s="8" t="s">
        <v>85</v>
      </c>
      <c r="E145" s="8" t="s">
        <v>73</v>
      </c>
      <c r="F145" s="20" t="s">
        <v>174</v>
      </c>
      <c r="G145" s="22" t="s">
        <v>85</v>
      </c>
      <c r="H145" s="24" t="s">
        <v>87</v>
      </c>
      <c r="I145" s="25" t="s">
        <v>90</v>
      </c>
      <c r="J145" s="26" t="s">
        <v>92</v>
      </c>
      <c r="K145" s="24" t="s">
        <v>85</v>
      </c>
      <c r="L145" s="18" t="s">
        <v>94</v>
      </c>
      <c r="M145" s="24" t="s">
        <v>99</v>
      </c>
      <c r="N145" s="24" t="s">
        <v>102</v>
      </c>
      <c r="O145" s="24" t="s">
        <v>105</v>
      </c>
      <c r="P145" s="24" t="s">
        <v>108</v>
      </c>
      <c r="Q145" s="24" t="s">
        <v>114</v>
      </c>
      <c r="R145" s="24" t="s">
        <v>117</v>
      </c>
      <c r="S145" s="24" t="s">
        <v>187</v>
      </c>
      <c r="T145" s="8" t="s">
        <v>132</v>
      </c>
      <c r="U145" s="8" t="s">
        <v>86</v>
      </c>
      <c r="V145" s="5"/>
      <c r="W145" s="17">
        <v>118469550003</v>
      </c>
      <c r="X145" s="8" t="s">
        <v>11</v>
      </c>
      <c r="Y145" s="8" cm="1">
        <f t="array" ref="Y145">_xlfn.IFS(C145="Fue fácil",1,C145="Más o menos (ni fácil ni difícil)",0.5,C145="Fue difícil",0)</f>
        <v>1</v>
      </c>
      <c r="Z145" s="8" cm="1">
        <f t="array" ref="Z145">_xlfn.IFS(D145="Sí",1,D145="No",0)</f>
        <v>1</v>
      </c>
      <c r="AA145" s="8" cm="1">
        <f t="array" ref="AA145">_xlfn.IFS(E145="Sí las conozco",1,E145="No las conozco",0)</f>
        <v>1</v>
      </c>
      <c r="AB145" s="20" cm="1">
        <f t="array" ref="AB145">_xlfn.IFS(F145="Sí tenía pensado hacer el trámite",1,F145="No tenía pensado hacer el trámite",0)</f>
        <v>1</v>
      </c>
      <c r="AC145" s="22" cm="1">
        <f t="array" ref="AC145">_xlfn.IFS(G145="Sí",1,G145="No",0)</f>
        <v>1</v>
      </c>
      <c r="AD145" s="24" cm="1">
        <f t="array" ref="AD145">_xlfn.IFS(H145="Es fácil",1,H145="Más o menos (no es ni fácil ni difícil)",0.5,H145="Es difícil",0)</f>
        <v>1</v>
      </c>
      <c r="AE145" s="25" cm="1">
        <f t="array" ref="AE145">_xlfn.IFS(I145="Cuando realicé el trámite para obtener la licencia de conducir en este municipio sí recibí toda la orientación que necesité para poder concluir el trámite",1,I145="Cuando realicé el trámite para obtener la licencia de conducir en este municipio no recibí toda la orientación que necesité para poder concluir el trámite",0)</f>
        <v>1</v>
      </c>
      <c r="AF145" s="27" cm="1">
        <f t="array" ref="AF145">_xlfn.IFS(J145="Sí tienen la capacitación y los conocimientos suficientes para atender a la ciudadanía",1,J145="No tienen la capacitación y los conocimientos suficientes para atender a la ciudadanía",0)</f>
        <v>1</v>
      </c>
      <c r="AG145" s="24" cm="1">
        <f t="array" ref="AG145">_xlfn.IFS(K145="Sí",1,K145="No",0)</f>
        <v>1</v>
      </c>
      <c r="AH145" s="20" cm="1">
        <f t="array" ref="AH145">_xlfn.IFS(L145="Muy probable",1,L145="Nada probable",0,L145="No sé",0.5)</f>
        <v>1</v>
      </c>
      <c r="AI145" s="24" cm="1">
        <f t="array" ref="AI145">_xlfn.IFS(M145="Es más fácil",1,M145="Es igual",0.5,M145="Es más difícil",0)</f>
        <v>1</v>
      </c>
      <c r="AJ145" s="24" cm="1">
        <f t="array" ref="AJ145">_xlfn.IFS(N145="Pocos",1,N145="Los necesarios (ni muchos ni pocos)",0.5,N145="Muchos",0)</f>
        <v>1</v>
      </c>
      <c r="AK145" s="24" cm="1">
        <f t="array" ref="AK145">_xlfn.IFS(O145="Barato",1,O145="Justo (ni caro ni barato)",0.5,O145="Caro",0)</f>
        <v>1</v>
      </c>
      <c r="AL145" s="24" cm="1">
        <f t="array" ref="AL145">_xlfn.IFS(P145="Menos de 30 minutos",1,P145="Entre 31 minutos y 1 hora",0.8,P145="Entre 1 y 2 horas",0.6,P145="Entre 2 y 3 horas",0.4,P145="Más de 3 horas",0.2,P145="Me tomó más de un día",0)</f>
        <v>1</v>
      </c>
      <c r="AM145" s="24" cm="1">
        <f t="array" ref="AM145">_xlfn.IFS(Q145="Poco",1,Q145="Normal (ni mucho ni poco)",0.5,Q145="Mucho",0)</f>
        <v>1</v>
      </c>
      <c r="AN145" s="24" cm="1">
        <f t="array" ref="AN145">_xlfn.IFS(R145="Satisfecha (o)",1,R145="Normal",0.5,R145="Insatisfecha (o)",0)</f>
        <v>1</v>
      </c>
      <c r="AO145" s="24" cm="1">
        <f t="array" ref="AO145">_xlfn.IFS(S145="Todas las personas reciben el mismo trato",1,S145="No estoy segura (o)",0.5,S145="Hay personas que reciben un trato diferente",0)</f>
        <v>1</v>
      </c>
      <c r="AP145" s="8" cm="1">
        <f t="array" ref="AP145">_xlfn.IFS(T145="Es malo",0,T145="Es regular (ni bueno ni malo)",0.5,T145="Es bueno",1)</f>
        <v>1</v>
      </c>
      <c r="AQ145" s="8" cm="1">
        <f t="array" ref="AQ145">_xlfn.IFS(U145="Sí",0,U145="No",1,U145="Prefieron no contestar",0.5)</f>
        <v>1</v>
      </c>
    </row>
    <row r="146" spans="1:43" x14ac:dyDescent="0.2">
      <c r="A146" s="17">
        <v>118469400517</v>
      </c>
      <c r="B146" s="8" t="s">
        <v>11</v>
      </c>
      <c r="C146" s="8" t="s">
        <v>189</v>
      </c>
      <c r="D146" s="8" t="s">
        <v>85</v>
      </c>
      <c r="E146" s="8" t="s">
        <v>73</v>
      </c>
      <c r="F146" s="20" t="s">
        <v>174</v>
      </c>
      <c r="G146" s="22" t="s">
        <v>86</v>
      </c>
      <c r="H146" s="24" t="s">
        <v>87</v>
      </c>
      <c r="I146" s="25" t="s">
        <v>90</v>
      </c>
      <c r="J146" s="26" t="s">
        <v>92</v>
      </c>
      <c r="K146" s="24" t="s">
        <v>85</v>
      </c>
      <c r="L146" s="18" t="s">
        <v>94</v>
      </c>
      <c r="M146" s="24" t="s">
        <v>100</v>
      </c>
      <c r="N146" s="24" t="s">
        <v>103</v>
      </c>
      <c r="O146" s="24" t="s">
        <v>106</v>
      </c>
      <c r="P146" s="24" t="s">
        <v>109</v>
      </c>
      <c r="Q146" s="24" t="s">
        <v>115</v>
      </c>
      <c r="R146" s="24" t="s">
        <v>117</v>
      </c>
      <c r="S146" s="24"/>
      <c r="T146" s="8" t="s">
        <v>624</v>
      </c>
      <c r="U146" s="8"/>
      <c r="V146" s="5"/>
      <c r="W146" s="17">
        <v>118469400517</v>
      </c>
      <c r="X146" s="8" t="s">
        <v>11</v>
      </c>
      <c r="Y146" s="8" cm="1">
        <f t="array" ref="Y146">_xlfn.IFS(C146="Fue fácil",1,C146="Más o menos (ni fácil ni difícil)",0.5,C146="Fue difícil",0)</f>
        <v>1</v>
      </c>
      <c r="Z146" s="8" cm="1">
        <f t="array" ref="Z146">_xlfn.IFS(D146="Sí",1,D146="No",0)</f>
        <v>1</v>
      </c>
      <c r="AA146" s="8" cm="1">
        <f t="array" ref="AA146">_xlfn.IFS(E146="Sí las conozco",1,E146="No las conozco",0)</f>
        <v>1</v>
      </c>
      <c r="AB146" s="20" cm="1">
        <f t="array" ref="AB146">_xlfn.IFS(F146="Sí tenía pensado hacer el trámite",1,F146="No tenía pensado hacer el trámite",0)</f>
        <v>1</v>
      </c>
      <c r="AC146" s="22" cm="1">
        <f t="array" ref="AC146">_xlfn.IFS(G146="Sí",1,G146="No",0)</f>
        <v>0</v>
      </c>
      <c r="AD146" s="24" cm="1">
        <f t="array" ref="AD146">_xlfn.IFS(H146="Es fácil",1,H146="Más o menos (no es ni fácil ni difícil)",0.5,H146="Es difícil",0)</f>
        <v>1</v>
      </c>
      <c r="AE146" s="25" cm="1">
        <f t="array" ref="AE146">_xlfn.IFS(I146="Cuando realicé el trámite para obtener la licencia de conducir en este municipio sí recibí toda la orientación que necesité para poder concluir el trámite",1,I146="Cuando realicé el trámite para obtener la licencia de conducir en este municipio no recibí toda la orientación que necesité para poder concluir el trámite",0)</f>
        <v>1</v>
      </c>
      <c r="AF146" s="27" cm="1">
        <f t="array" ref="AF146">_xlfn.IFS(J146="Sí tienen la capacitación y los conocimientos suficientes para atender a la ciudadanía",1,J146="No tienen la capacitación y los conocimientos suficientes para atender a la ciudadanía",0)</f>
        <v>1</v>
      </c>
      <c r="AG146" s="24" cm="1">
        <f t="array" ref="AG146">_xlfn.IFS(K146="Sí",1,K146="No",0)</f>
        <v>1</v>
      </c>
      <c r="AH146" s="20" cm="1">
        <f t="array" ref="AH146">_xlfn.IFS(L146="Muy probable",1,L146="Nada probable",0,L146="No sé",0.5)</f>
        <v>1</v>
      </c>
      <c r="AI146" s="24" cm="1">
        <f t="array" ref="AI146">_xlfn.IFS(M146="Es más fácil",1,M146="Es igual",0.5,M146="Es más difícil",0)</f>
        <v>0.5</v>
      </c>
      <c r="AJ146" s="24" cm="1">
        <f t="array" ref="AJ146">_xlfn.IFS(N146="Pocos",1,N146="Los necesarios (ni muchos ni pocos)",0.5,N146="Muchos",0)</f>
        <v>0.5</v>
      </c>
      <c r="AK146" s="24" cm="1">
        <f t="array" ref="AK146">_xlfn.IFS(O146="Barato",1,O146="Justo (ni caro ni barato)",0.5,O146="Caro",0)</f>
        <v>0.5</v>
      </c>
      <c r="AL146" s="24" cm="1">
        <f t="array" ref="AL146">_xlfn.IFS(P146="Menos de 30 minutos",1,P146="Entre 31 minutos y 1 hora",0.8,P146="Entre 1 y 2 horas",0.6,P146="Entre 2 y 3 horas",0.4,P146="Más de 3 horas",0.2,P146="Me tomó más de un día",0)</f>
        <v>0.8</v>
      </c>
      <c r="AM146" s="24" cm="1">
        <f t="array" ref="AM146">_xlfn.IFS(Q146="Poco",1,Q146="Normal (ni mucho ni poco)",0.5,Q146="Mucho",0)</f>
        <v>0.5</v>
      </c>
      <c r="AN146" s="24" cm="1">
        <f t="array" ref="AN146">_xlfn.IFS(R146="Satisfecha (o)",1,R146="Normal",0.5,R146="Insatisfecha (o)",0)</f>
        <v>1</v>
      </c>
      <c r="AO146" s="24"/>
      <c r="AP146" s="8"/>
      <c r="AQ146" s="8"/>
    </row>
    <row r="147" spans="1:43" x14ac:dyDescent="0.2">
      <c r="A147" s="17">
        <v>118468779918</v>
      </c>
      <c r="B147" s="8" t="s">
        <v>11</v>
      </c>
      <c r="C147" s="8" t="s">
        <v>189</v>
      </c>
      <c r="D147" s="8" t="s">
        <v>85</v>
      </c>
      <c r="E147" s="8" t="s">
        <v>73</v>
      </c>
      <c r="F147" s="20" t="s">
        <v>174</v>
      </c>
      <c r="G147" s="22" t="s">
        <v>85</v>
      </c>
      <c r="H147" s="24" t="s">
        <v>87</v>
      </c>
      <c r="I147" s="25" t="s">
        <v>90</v>
      </c>
      <c r="J147" s="26" t="s">
        <v>92</v>
      </c>
      <c r="K147" s="24" t="s">
        <v>85</v>
      </c>
      <c r="L147" s="18" t="s">
        <v>94</v>
      </c>
      <c r="M147" s="24" t="s">
        <v>100</v>
      </c>
      <c r="N147" s="24" t="s">
        <v>103</v>
      </c>
      <c r="O147" s="24" t="s">
        <v>106</v>
      </c>
      <c r="P147" s="24" t="s">
        <v>108</v>
      </c>
      <c r="Q147" s="24" t="s">
        <v>114</v>
      </c>
      <c r="R147" s="24" t="s">
        <v>117</v>
      </c>
      <c r="S147" s="24" t="s">
        <v>187</v>
      </c>
      <c r="T147" s="8" t="s">
        <v>132</v>
      </c>
      <c r="U147" s="8" t="s">
        <v>86</v>
      </c>
      <c r="V147" s="5"/>
      <c r="W147" s="17">
        <v>118468779918</v>
      </c>
      <c r="X147" s="8" t="s">
        <v>11</v>
      </c>
      <c r="Y147" s="8" cm="1">
        <f t="array" ref="Y147">_xlfn.IFS(C147="Fue fácil",1,C147="Más o menos (ni fácil ni difícil)",0.5,C147="Fue difícil",0)</f>
        <v>1</v>
      </c>
      <c r="Z147" s="8" cm="1">
        <f t="array" ref="Z147">_xlfn.IFS(D147="Sí",1,D147="No",0)</f>
        <v>1</v>
      </c>
      <c r="AA147" s="8" cm="1">
        <f t="array" ref="AA147">_xlfn.IFS(E147="Sí las conozco",1,E147="No las conozco",0)</f>
        <v>1</v>
      </c>
      <c r="AB147" s="20" cm="1">
        <f t="array" ref="AB147">_xlfn.IFS(F147="Sí tenía pensado hacer el trámite",1,F147="No tenía pensado hacer el trámite",0)</f>
        <v>1</v>
      </c>
      <c r="AC147" s="22" cm="1">
        <f t="array" ref="AC147">_xlfn.IFS(G147="Sí",1,G147="No",0)</f>
        <v>1</v>
      </c>
      <c r="AD147" s="24" cm="1">
        <f t="array" ref="AD147">_xlfn.IFS(H147="Es fácil",1,H147="Más o menos (no es ni fácil ni difícil)",0.5,H147="Es difícil",0)</f>
        <v>1</v>
      </c>
      <c r="AE147" s="25" cm="1">
        <f t="array" ref="AE147">_xlfn.IFS(I147="Cuando realicé el trámite para obtener la licencia de conducir en este municipio sí recibí toda la orientación que necesité para poder concluir el trámite",1,I147="Cuando realicé el trámite para obtener la licencia de conducir en este municipio no recibí toda la orientación que necesité para poder concluir el trámite",0)</f>
        <v>1</v>
      </c>
      <c r="AF147" s="27" cm="1">
        <f t="array" ref="AF147">_xlfn.IFS(J147="Sí tienen la capacitación y los conocimientos suficientes para atender a la ciudadanía",1,J147="No tienen la capacitación y los conocimientos suficientes para atender a la ciudadanía",0)</f>
        <v>1</v>
      </c>
      <c r="AG147" s="24" cm="1">
        <f t="array" ref="AG147">_xlfn.IFS(K147="Sí",1,K147="No",0)</f>
        <v>1</v>
      </c>
      <c r="AH147" s="20" cm="1">
        <f t="array" ref="AH147">_xlfn.IFS(L147="Muy probable",1,L147="Nada probable",0,L147="No sé",0.5)</f>
        <v>1</v>
      </c>
      <c r="AI147" s="24" cm="1">
        <f t="array" ref="AI147">_xlfn.IFS(M147="Es más fácil",1,M147="Es igual",0.5,M147="Es más difícil",0)</f>
        <v>0.5</v>
      </c>
      <c r="AJ147" s="24" cm="1">
        <f t="array" ref="AJ147">_xlfn.IFS(N147="Pocos",1,N147="Los necesarios (ni muchos ni pocos)",0.5,N147="Muchos",0)</f>
        <v>0.5</v>
      </c>
      <c r="AK147" s="24" cm="1">
        <f t="array" ref="AK147">_xlfn.IFS(O147="Barato",1,O147="Justo (ni caro ni barato)",0.5,O147="Caro",0)</f>
        <v>0.5</v>
      </c>
      <c r="AL147" s="24" cm="1">
        <f t="array" ref="AL147">_xlfn.IFS(P147="Menos de 30 minutos",1,P147="Entre 31 minutos y 1 hora",0.8,P147="Entre 1 y 2 horas",0.6,P147="Entre 2 y 3 horas",0.4,P147="Más de 3 horas",0.2,P147="Me tomó más de un día",0)</f>
        <v>1</v>
      </c>
      <c r="AM147" s="24" cm="1">
        <f t="array" ref="AM147">_xlfn.IFS(Q147="Poco",1,Q147="Normal (ni mucho ni poco)",0.5,Q147="Mucho",0)</f>
        <v>1</v>
      </c>
      <c r="AN147" s="24" cm="1">
        <f t="array" ref="AN147">_xlfn.IFS(R147="Satisfecha (o)",1,R147="Normal",0.5,R147="Insatisfecha (o)",0)</f>
        <v>1</v>
      </c>
      <c r="AO147" s="24" cm="1">
        <f t="array" ref="AO147">_xlfn.IFS(S147="Todas las personas reciben el mismo trato",1,S147="No estoy segura (o)",0.5,S147="Hay personas que reciben un trato diferente",0)</f>
        <v>1</v>
      </c>
      <c r="AP147" s="8" cm="1">
        <f t="array" ref="AP147">_xlfn.IFS(T147="Es malo",0,T147="Es regular (ni bueno ni malo)",0.5,T147="Es bueno",1)</f>
        <v>1</v>
      </c>
      <c r="AQ147" s="8" cm="1">
        <f t="array" ref="AQ147">_xlfn.IFS(U147="Sí",0,U147="No",1,U147="Prefieron no contestar",0.5)</f>
        <v>1</v>
      </c>
    </row>
    <row r="148" spans="1:43" x14ac:dyDescent="0.2">
      <c r="A148" s="17">
        <v>118468764366</v>
      </c>
      <c r="B148" s="8" t="s">
        <v>11</v>
      </c>
      <c r="C148" s="8"/>
      <c r="D148" s="8"/>
      <c r="E148" s="8" t="s">
        <v>624</v>
      </c>
      <c r="F148" s="20"/>
      <c r="G148" s="22" t="s">
        <v>624</v>
      </c>
      <c r="H148" s="24" t="s">
        <v>624</v>
      </c>
      <c r="I148" s="25" t="s">
        <v>624</v>
      </c>
      <c r="J148" s="26" t="s">
        <v>624</v>
      </c>
      <c r="K148" s="24" t="s">
        <v>624</v>
      </c>
      <c r="L148" s="18" t="s">
        <v>624</v>
      </c>
      <c r="M148" s="24" t="s">
        <v>624</v>
      </c>
      <c r="N148" s="24" t="s">
        <v>624</v>
      </c>
      <c r="O148" s="24" t="s">
        <v>624</v>
      </c>
      <c r="P148" s="24" t="s">
        <v>624</v>
      </c>
      <c r="Q148" s="24" t="s">
        <v>624</v>
      </c>
      <c r="R148" s="24" t="s">
        <v>624</v>
      </c>
      <c r="S148" s="24"/>
      <c r="T148" s="8" t="s">
        <v>624</v>
      </c>
      <c r="U148" s="8"/>
      <c r="V148" s="5"/>
      <c r="W148" s="17">
        <v>118468764366</v>
      </c>
      <c r="X148" s="8" t="s">
        <v>11</v>
      </c>
      <c r="Y148" s="8" t="e" cm="1">
        <f t="array" ref="Y148">_xlfn.IFS(C148="Fue fácil",1,C148="Más o menos (ni fácil ni difícil)",0.5,C148="Fue difícil",0)</f>
        <v>#N/A</v>
      </c>
      <c r="Z148" s="8" t="e" cm="1">
        <f t="array" ref="Z148">_xlfn.IFS(D148="Sí",1,D148="No",0)</f>
        <v>#N/A</v>
      </c>
      <c r="AA148" s="8" t="e" cm="1">
        <f t="array" ref="AA148">_xlfn.IFS(E148="Sí las conozco",1,E148="No las conozco",0)</f>
        <v>#N/A</v>
      </c>
      <c r="AB148" s="20" t="e" cm="1">
        <f t="array" ref="AB148">_xlfn.IFS(F148="Sí tenía pensado hacer el trámite",1,F148="No tenía pensado hacer el trámite",0)</f>
        <v>#N/A</v>
      </c>
      <c r="AC148" s="22" t="e" cm="1">
        <f t="array" ref="AC148">_xlfn.IFS(G148="Sí",1,G148="No",0)</f>
        <v>#N/A</v>
      </c>
      <c r="AD148" s="24" t="e" cm="1">
        <f t="array" ref="AD148">_xlfn.IFS(H148="Es fácil",1,H148="Más o menos (no es ni fácil ni difícil)",0.5,H148="Es difícil",0)</f>
        <v>#N/A</v>
      </c>
      <c r="AE148" s="25" t="e" cm="1">
        <f t="array" ref="AE148">_xlfn.IFS(I148="Cuando realicé el trámite para obtener la licencia de conducir en este municipio sí recibí toda la orientación que necesité para poder concluir el trámite",1,I148="Cuando realicé el trámite para obtener la licencia de conducir en este municipio no recibí toda la orientación que necesité para poder concluir el trámite",0)</f>
        <v>#N/A</v>
      </c>
      <c r="AF148" s="27" t="e" cm="1">
        <f t="array" ref="AF148">_xlfn.IFS(J148="Sí tienen la capacitación y los conocimientos suficientes para atender a la ciudadanía",1,J148="No tienen la capacitación y los conocimientos suficientes para atender a la ciudadanía",0)</f>
        <v>#N/A</v>
      </c>
      <c r="AG148" s="24" t="e" cm="1">
        <f t="array" ref="AG148">_xlfn.IFS(K148="Sí",1,K148="No",0)</f>
        <v>#N/A</v>
      </c>
      <c r="AH148" s="20" t="e" cm="1">
        <f t="array" ref="AH148">_xlfn.IFS(L148="Muy probable",1,L148="Nada probable",0,L148="No sé",0.5)</f>
        <v>#N/A</v>
      </c>
      <c r="AI148" s="24" t="e" cm="1">
        <f t="array" ref="AI148">_xlfn.IFS(M148="Es más fácil",1,M148="Es igual",0.5,M148="Es más difícil",0)</f>
        <v>#N/A</v>
      </c>
      <c r="AJ148" s="24" t="e" cm="1">
        <f t="array" ref="AJ148">_xlfn.IFS(N148="Pocos",1,N148="Los necesarios (ni muchos ni pocos)",0.5,N148="Muchos",0)</f>
        <v>#N/A</v>
      </c>
      <c r="AK148" s="24" t="e" cm="1">
        <f t="array" ref="AK148">_xlfn.IFS(O148="Barato",1,O148="Justo (ni caro ni barato)",0.5,O148="Caro",0)</f>
        <v>#N/A</v>
      </c>
      <c r="AL148" s="24" t="e" cm="1">
        <f t="array" ref="AL148">_xlfn.IFS(P148="Menos de 30 minutos",1,P148="Entre 31 minutos y 1 hora",0.8,P148="Entre 1 y 2 horas",0.6,P148="Entre 2 y 3 horas",0.4,P148="Más de 3 horas",0.2,P148="Me tomó más de un día",0)</f>
        <v>#N/A</v>
      </c>
      <c r="AM148" s="24" t="e" cm="1">
        <f t="array" ref="AM148">_xlfn.IFS(Q148="Poco",1,Q148="Normal (ni mucho ni poco)",0.5,Q148="Mucho",0)</f>
        <v>#N/A</v>
      </c>
      <c r="AN148" s="24" t="e" cm="1">
        <f t="array" ref="AN148">_xlfn.IFS(R148="Satisfecha (o)",1,R148="Normal",0.5,R148="Insatisfecha (o)",0)</f>
        <v>#N/A</v>
      </c>
      <c r="AO148" s="24" t="e" cm="1">
        <f t="array" ref="AO148">_xlfn.IFS(S148="Todas las personas reciben el mismo trato",1,S148="No estoy segura (o)",0.5,S148="Hay personas que reciben un trato diferente",0)</f>
        <v>#N/A</v>
      </c>
      <c r="AP148" s="8" t="e" cm="1">
        <f t="array" ref="AP148">_xlfn.IFS(T148="Es malo",0,T148="Es regular (ni bueno ni malo)",0.5,T148="Es bueno",1)</f>
        <v>#N/A</v>
      </c>
      <c r="AQ148" s="8" t="e" cm="1">
        <f t="array" ref="AQ148">_xlfn.IFS(U148="Sí",0,U148="No",1,U148="Prefieron no contestar",0.5)</f>
        <v>#N/A</v>
      </c>
    </row>
    <row r="149" spans="1:43" x14ac:dyDescent="0.2">
      <c r="A149" s="17">
        <v>118468740859</v>
      </c>
      <c r="B149" s="8" t="s">
        <v>11</v>
      </c>
      <c r="C149" s="8" t="s">
        <v>189</v>
      </c>
      <c r="D149" s="8" t="s">
        <v>85</v>
      </c>
      <c r="E149" s="8" t="s">
        <v>73</v>
      </c>
      <c r="F149" s="20"/>
      <c r="G149" s="22" t="s">
        <v>624</v>
      </c>
      <c r="H149" s="24" t="s">
        <v>624</v>
      </c>
      <c r="I149" s="25" t="s">
        <v>624</v>
      </c>
      <c r="J149" s="26" t="s">
        <v>624</v>
      </c>
      <c r="K149" s="24" t="s">
        <v>624</v>
      </c>
      <c r="L149" s="18" t="s">
        <v>624</v>
      </c>
      <c r="M149" s="24" t="s">
        <v>624</v>
      </c>
      <c r="N149" s="24" t="s">
        <v>624</v>
      </c>
      <c r="O149" s="24" t="s">
        <v>624</v>
      </c>
      <c r="P149" s="24" t="s">
        <v>624</v>
      </c>
      <c r="Q149" s="24" t="s">
        <v>624</v>
      </c>
      <c r="R149" s="24" t="s">
        <v>624</v>
      </c>
      <c r="S149" s="24"/>
      <c r="T149" s="8" t="s">
        <v>624</v>
      </c>
      <c r="U149" s="8"/>
      <c r="V149" s="5"/>
      <c r="W149" s="17">
        <v>118468740859</v>
      </c>
      <c r="X149" s="8" t="s">
        <v>11</v>
      </c>
      <c r="Y149" s="8" cm="1">
        <f t="array" ref="Y149">_xlfn.IFS(C149="Fue fácil",1,C149="Más o menos (ni fácil ni difícil)",0.5,C149="Fue difícil",0)</f>
        <v>1</v>
      </c>
      <c r="Z149" s="8" cm="1">
        <f t="array" ref="Z149">_xlfn.IFS(D149="Sí",1,D149="No",0)</f>
        <v>1</v>
      </c>
      <c r="AA149" s="8" cm="1">
        <f t="array" ref="AA149">_xlfn.IFS(E149="Sí las conozco",1,E149="No las conozco",0)</f>
        <v>1</v>
      </c>
      <c r="AB149" s="20" t="e" cm="1">
        <f t="array" ref="AB149">_xlfn.IFS(F149="Sí tenía pensado hacer el trámite",1,F149="No tenía pensado hacer el trámite",0)</f>
        <v>#N/A</v>
      </c>
      <c r="AC149" s="22" t="e" cm="1">
        <f t="array" ref="AC149">_xlfn.IFS(G149="Sí",1,G149="No",0)</f>
        <v>#N/A</v>
      </c>
      <c r="AD149" s="24" t="e" cm="1">
        <f t="array" ref="AD149">_xlfn.IFS(H149="Es fácil",1,H149="Más o menos (no es ni fácil ni difícil)",0.5,H149="Es difícil",0)</f>
        <v>#N/A</v>
      </c>
      <c r="AE149" s="25" t="e" cm="1">
        <f t="array" ref="AE149">_xlfn.IFS(I149="Cuando realicé el trámite para obtener la licencia de conducir en este municipio sí recibí toda la orientación que necesité para poder concluir el trámite",1,I149="Cuando realicé el trámite para obtener la licencia de conducir en este municipio no recibí toda la orientación que necesité para poder concluir el trámite",0)</f>
        <v>#N/A</v>
      </c>
      <c r="AF149" s="27" t="e" cm="1">
        <f t="array" ref="AF149">_xlfn.IFS(J149="Sí tienen la capacitación y los conocimientos suficientes para atender a la ciudadanía",1,J149="No tienen la capacitación y los conocimientos suficientes para atender a la ciudadanía",0)</f>
        <v>#N/A</v>
      </c>
      <c r="AG149" s="24" t="e" cm="1">
        <f t="array" ref="AG149">_xlfn.IFS(K149="Sí",1,K149="No",0)</f>
        <v>#N/A</v>
      </c>
      <c r="AH149" s="20" t="e" cm="1">
        <f t="array" ref="AH149">_xlfn.IFS(L149="Muy probable",1,L149="Nada probable",0,L149="No sé",0.5)</f>
        <v>#N/A</v>
      </c>
      <c r="AI149" s="24" t="e" cm="1">
        <f t="array" ref="AI149">_xlfn.IFS(M149="Es más fácil",1,M149="Es igual",0.5,M149="Es más difícil",0)</f>
        <v>#N/A</v>
      </c>
      <c r="AJ149" s="24" t="e" cm="1">
        <f t="array" ref="AJ149">_xlfn.IFS(N149="Pocos",1,N149="Los necesarios (ni muchos ni pocos)",0.5,N149="Muchos",0)</f>
        <v>#N/A</v>
      </c>
      <c r="AK149" s="24" t="e" cm="1">
        <f t="array" ref="AK149">_xlfn.IFS(O149="Barato",1,O149="Justo (ni caro ni barato)",0.5,O149="Caro",0)</f>
        <v>#N/A</v>
      </c>
      <c r="AL149" s="24" t="e" cm="1">
        <f t="array" ref="AL149">_xlfn.IFS(P149="Menos de 30 minutos",1,P149="Entre 31 minutos y 1 hora",0.8,P149="Entre 1 y 2 horas",0.6,P149="Entre 2 y 3 horas",0.4,P149="Más de 3 horas",0.2,P149="Me tomó más de un día",0)</f>
        <v>#N/A</v>
      </c>
      <c r="AM149" s="24" t="e" cm="1">
        <f t="array" ref="AM149">_xlfn.IFS(Q149="Poco",1,Q149="Normal (ni mucho ni poco)",0.5,Q149="Mucho",0)</f>
        <v>#N/A</v>
      </c>
      <c r="AN149" s="24" t="e" cm="1">
        <f t="array" ref="AN149">_xlfn.IFS(R149="Satisfecha (o)",1,R149="Normal",0.5,R149="Insatisfecha (o)",0)</f>
        <v>#N/A</v>
      </c>
      <c r="AO149" s="24" t="e" cm="1">
        <f t="array" ref="AO149">_xlfn.IFS(S149="Todas las personas reciben el mismo trato",1,S149="No estoy segura (o)",0.5,S149="Hay personas que reciben un trato diferente",0)</f>
        <v>#N/A</v>
      </c>
      <c r="AP149" s="8" t="e" cm="1">
        <f t="array" ref="AP149">_xlfn.IFS(T149="Es malo",0,T149="Es regular (ni bueno ni malo)",0.5,T149="Es bueno",1)</f>
        <v>#N/A</v>
      </c>
      <c r="AQ149" s="8" t="e" cm="1">
        <f t="array" ref="AQ149">_xlfn.IFS(U149="Sí",0,U149="No",1,U149="Prefieron no contestar",0.5)</f>
        <v>#N/A</v>
      </c>
    </row>
    <row r="150" spans="1:43" x14ac:dyDescent="0.2">
      <c r="A150" s="17">
        <v>118468618849</v>
      </c>
      <c r="B150" s="8" t="s">
        <v>11</v>
      </c>
      <c r="C150" s="8" t="s">
        <v>189</v>
      </c>
      <c r="D150" s="8" t="s">
        <v>85</v>
      </c>
      <c r="E150" s="8" t="s">
        <v>74</v>
      </c>
      <c r="F150" s="20" t="s">
        <v>174</v>
      </c>
      <c r="G150" s="22" t="s">
        <v>85</v>
      </c>
      <c r="H150" s="24" t="s">
        <v>87</v>
      </c>
      <c r="I150" s="25" t="s">
        <v>90</v>
      </c>
      <c r="J150" s="26" t="s">
        <v>92</v>
      </c>
      <c r="K150" s="24" t="s">
        <v>85</v>
      </c>
      <c r="L150" s="18" t="s">
        <v>94</v>
      </c>
      <c r="M150" s="24" t="s">
        <v>101</v>
      </c>
      <c r="N150" s="24" t="s">
        <v>104</v>
      </c>
      <c r="O150" s="24" t="s">
        <v>105</v>
      </c>
      <c r="P150" s="24" t="s">
        <v>108</v>
      </c>
      <c r="Q150" s="24" t="s">
        <v>114</v>
      </c>
      <c r="R150" s="24" t="s">
        <v>117</v>
      </c>
      <c r="S150" s="24" t="s">
        <v>187</v>
      </c>
      <c r="T150" s="8" t="s">
        <v>131</v>
      </c>
      <c r="U150" s="8" t="s">
        <v>86</v>
      </c>
      <c r="V150" s="5"/>
      <c r="W150" s="17">
        <v>118468618849</v>
      </c>
      <c r="X150" s="8" t="s">
        <v>11</v>
      </c>
      <c r="Y150" s="8" cm="1">
        <f t="array" ref="Y150">_xlfn.IFS(C150="Fue fácil",1,C150="Más o menos (ni fácil ni difícil)",0.5,C150="Fue difícil",0)</f>
        <v>1</v>
      </c>
      <c r="Z150" s="8" cm="1">
        <f t="array" ref="Z150">_xlfn.IFS(D150="Sí",1,D150="No",0)</f>
        <v>1</v>
      </c>
      <c r="AA150" s="8" cm="1">
        <f t="array" ref="AA150">_xlfn.IFS(E150="Sí las conozco",1,E150="No las conozco",0)</f>
        <v>0</v>
      </c>
      <c r="AB150" s="20" cm="1">
        <f t="array" ref="AB150">_xlfn.IFS(F150="Sí tenía pensado hacer el trámite",1,F150="No tenía pensado hacer el trámite",0)</f>
        <v>1</v>
      </c>
      <c r="AC150" s="22" cm="1">
        <f t="array" ref="AC150">_xlfn.IFS(G150="Sí",1,G150="No",0)</f>
        <v>1</v>
      </c>
      <c r="AD150" s="24" cm="1">
        <f t="array" ref="AD150">_xlfn.IFS(H150="Es fácil",1,H150="Más o menos (no es ni fácil ni difícil)",0.5,H150="Es difícil",0)</f>
        <v>1</v>
      </c>
      <c r="AE150" s="25" cm="1">
        <f t="array" ref="AE150">_xlfn.IFS(I150="Cuando realicé el trámite para obtener la licencia de conducir en este municipio sí recibí toda la orientación que necesité para poder concluir el trámite",1,I150="Cuando realicé el trámite para obtener la licencia de conducir en este municipio no recibí toda la orientación que necesité para poder concluir el trámite",0)</f>
        <v>1</v>
      </c>
      <c r="AF150" s="27" cm="1">
        <f t="array" ref="AF150">_xlfn.IFS(J150="Sí tienen la capacitación y los conocimientos suficientes para atender a la ciudadanía",1,J150="No tienen la capacitación y los conocimientos suficientes para atender a la ciudadanía",0)</f>
        <v>1</v>
      </c>
      <c r="AG150" s="24" cm="1">
        <f t="array" ref="AG150">_xlfn.IFS(K150="Sí",1,K150="No",0)</f>
        <v>1</v>
      </c>
      <c r="AH150" s="20" cm="1">
        <f t="array" ref="AH150">_xlfn.IFS(L150="Muy probable",1,L150="Nada probable",0,L150="No sé",0.5)</f>
        <v>1</v>
      </c>
      <c r="AI150" s="24" cm="1">
        <f t="array" ref="AI150">_xlfn.IFS(M150="Es más fácil",1,M150="Es igual",0.5,M150="Es más difícil",0)</f>
        <v>0</v>
      </c>
      <c r="AJ150" s="24" cm="1">
        <f t="array" ref="AJ150">_xlfn.IFS(N150="Pocos",1,N150="Los necesarios (ni muchos ni pocos)",0.5,N150="Muchos",0)</f>
        <v>0</v>
      </c>
      <c r="AK150" s="24" cm="1">
        <f t="array" ref="AK150">_xlfn.IFS(O150="Barato",1,O150="Justo (ni caro ni barato)",0.5,O150="Caro",0)</f>
        <v>1</v>
      </c>
      <c r="AL150" s="24" cm="1">
        <f t="array" ref="AL150">_xlfn.IFS(P150="Menos de 30 minutos",1,P150="Entre 31 minutos y 1 hora",0.8,P150="Entre 1 y 2 horas",0.6,P150="Entre 2 y 3 horas",0.4,P150="Más de 3 horas",0.2,P150="Me tomó más de un día",0)</f>
        <v>1</v>
      </c>
      <c r="AM150" s="24" cm="1">
        <f t="array" ref="AM150">_xlfn.IFS(Q150="Poco",1,Q150="Normal (ni mucho ni poco)",0.5,Q150="Mucho",0)</f>
        <v>1</v>
      </c>
      <c r="AN150" s="24" cm="1">
        <f t="array" ref="AN150">_xlfn.IFS(R150="Satisfecha (o)",1,R150="Normal",0.5,R150="Insatisfecha (o)",0)</f>
        <v>1</v>
      </c>
      <c r="AO150" s="24" cm="1">
        <f t="array" ref="AO150">_xlfn.IFS(S150="Todas las personas reciben el mismo trato",1,S150="No estoy segura (o)",0.5,S150="Hay personas que reciben un trato diferente",0)</f>
        <v>1</v>
      </c>
      <c r="AP150" s="8" cm="1">
        <f t="array" ref="AP150">_xlfn.IFS(T150="Es malo",0,T150="Es regular (ni bueno ni malo)",0.5,T150="Es bueno",1)</f>
        <v>0.5</v>
      </c>
      <c r="AQ150" s="8" cm="1">
        <f t="array" ref="AQ150">_xlfn.IFS(U150="Sí",0,U150="No",1,U150="Prefieron no contestar",0.5)</f>
        <v>1</v>
      </c>
    </row>
    <row r="151" spans="1:43" x14ac:dyDescent="0.2">
      <c r="A151" s="17">
        <v>118468612426</v>
      </c>
      <c r="B151" s="8" t="s">
        <v>11</v>
      </c>
      <c r="C151" s="8" t="s">
        <v>189</v>
      </c>
      <c r="D151" s="8" t="s">
        <v>86</v>
      </c>
      <c r="E151" s="8" t="s">
        <v>73</v>
      </c>
      <c r="F151" s="20" t="s">
        <v>174</v>
      </c>
      <c r="G151" s="22" t="s">
        <v>624</v>
      </c>
      <c r="H151" s="24" t="s">
        <v>624</v>
      </c>
      <c r="I151" s="25" t="s">
        <v>624</v>
      </c>
      <c r="J151" s="26" t="s">
        <v>624</v>
      </c>
      <c r="K151" s="24" t="s">
        <v>624</v>
      </c>
      <c r="L151" s="18" t="s">
        <v>624</v>
      </c>
      <c r="M151" s="24" t="s">
        <v>624</v>
      </c>
      <c r="N151" s="24" t="s">
        <v>624</v>
      </c>
      <c r="O151" s="24" t="s">
        <v>624</v>
      </c>
      <c r="P151" s="24" t="s">
        <v>624</v>
      </c>
      <c r="Q151" s="24" t="s">
        <v>624</v>
      </c>
      <c r="R151" s="24" t="s">
        <v>624</v>
      </c>
      <c r="S151" s="24"/>
      <c r="T151" s="8" t="s">
        <v>624</v>
      </c>
      <c r="U151" s="8"/>
      <c r="V151" s="5"/>
      <c r="W151" s="17">
        <v>118468612426</v>
      </c>
      <c r="X151" s="8" t="s">
        <v>11</v>
      </c>
      <c r="Y151" s="8" cm="1">
        <f t="array" ref="Y151">_xlfn.IFS(C151="Fue fácil",1,C151="Más o menos (ni fácil ni difícil)",0.5,C151="Fue difícil",0)</f>
        <v>1</v>
      </c>
      <c r="Z151" s="8" cm="1">
        <f t="array" ref="Z151">_xlfn.IFS(D151="Sí",1,D151="No",0)</f>
        <v>0</v>
      </c>
      <c r="AA151" s="8" cm="1">
        <f t="array" ref="AA151">_xlfn.IFS(E151="Sí las conozco",1,E151="No las conozco",0)</f>
        <v>1</v>
      </c>
      <c r="AB151" s="20" cm="1">
        <f t="array" ref="AB151">_xlfn.IFS(F151="Sí tenía pensado hacer el trámite",1,F151="No tenía pensado hacer el trámite",0)</f>
        <v>1</v>
      </c>
      <c r="AC151" s="22" t="e" cm="1">
        <f t="array" ref="AC151">_xlfn.IFS(G151="Sí",1,G151="No",0)</f>
        <v>#N/A</v>
      </c>
      <c r="AD151" s="24" t="e" cm="1">
        <f t="array" ref="AD151">_xlfn.IFS(H151="Es fácil",1,H151="Más o menos (no es ni fácil ni difícil)",0.5,H151="Es difícil",0)</f>
        <v>#N/A</v>
      </c>
      <c r="AE151" s="25" t="e" cm="1">
        <f t="array" ref="AE151">_xlfn.IFS(I151="Cuando realicé el trámite para obtener la licencia de conducir en este municipio sí recibí toda la orientación que necesité para poder concluir el trámite",1,I151="Cuando realicé el trámite para obtener la licencia de conducir en este municipio no recibí toda la orientación que necesité para poder concluir el trámite",0)</f>
        <v>#N/A</v>
      </c>
      <c r="AF151" s="27" t="e" cm="1">
        <f t="array" ref="AF151">_xlfn.IFS(J151="Sí tienen la capacitación y los conocimientos suficientes para atender a la ciudadanía",1,J151="No tienen la capacitación y los conocimientos suficientes para atender a la ciudadanía",0)</f>
        <v>#N/A</v>
      </c>
      <c r="AG151" s="24" t="e" cm="1">
        <f t="array" ref="AG151">_xlfn.IFS(K151="Sí",1,K151="No",0)</f>
        <v>#N/A</v>
      </c>
      <c r="AH151" s="20" t="e" cm="1">
        <f t="array" ref="AH151">_xlfn.IFS(L151="Muy probable",1,L151="Nada probable",0,L151="No sé",0.5)</f>
        <v>#N/A</v>
      </c>
      <c r="AI151" s="24" t="e" cm="1">
        <f t="array" ref="AI151">_xlfn.IFS(M151="Es más fácil",1,M151="Es igual",0.5,M151="Es más difícil",0)</f>
        <v>#N/A</v>
      </c>
      <c r="AJ151" s="24" t="e" cm="1">
        <f t="array" ref="AJ151">_xlfn.IFS(N151="Pocos",1,N151="Los necesarios (ni muchos ni pocos)",0.5,N151="Muchos",0)</f>
        <v>#N/A</v>
      </c>
      <c r="AK151" s="24" t="e" cm="1">
        <f t="array" ref="AK151">_xlfn.IFS(O151="Barato",1,O151="Justo (ni caro ni barato)",0.5,O151="Caro",0)</f>
        <v>#N/A</v>
      </c>
      <c r="AL151" s="24" t="e" cm="1">
        <f t="array" ref="AL151">_xlfn.IFS(P151="Menos de 30 minutos",1,P151="Entre 31 minutos y 1 hora",0.8,P151="Entre 1 y 2 horas",0.6,P151="Entre 2 y 3 horas",0.4,P151="Más de 3 horas",0.2,P151="Me tomó más de un día",0)</f>
        <v>#N/A</v>
      </c>
      <c r="AM151" s="24" t="e" cm="1">
        <f t="array" ref="AM151">_xlfn.IFS(Q151="Poco",1,Q151="Normal (ni mucho ni poco)",0.5,Q151="Mucho",0)</f>
        <v>#N/A</v>
      </c>
      <c r="AN151" s="24" t="e" cm="1">
        <f t="array" ref="AN151">_xlfn.IFS(R151="Satisfecha (o)",1,R151="Normal",0.5,R151="Insatisfecha (o)",0)</f>
        <v>#N/A</v>
      </c>
      <c r="AO151" s="24" t="e" cm="1">
        <f t="array" ref="AO151">_xlfn.IFS(S151="Todas las personas reciben el mismo trato",1,S151="No estoy segura (o)",0.5,S151="Hay personas que reciben un trato diferente",0)</f>
        <v>#N/A</v>
      </c>
      <c r="AP151" s="8" t="e" cm="1">
        <f t="array" ref="AP151">_xlfn.IFS(T151="Es malo",0,T151="Es regular (ni bueno ni malo)",0.5,T151="Es bueno",1)</f>
        <v>#N/A</v>
      </c>
      <c r="AQ151" s="8" t="e" cm="1">
        <f t="array" ref="AQ151">_xlfn.IFS(U151="Sí",0,U151="No",1,U151="Prefieron no contestar",0.5)</f>
        <v>#N/A</v>
      </c>
    </row>
    <row r="152" spans="1:43" x14ac:dyDescent="0.2">
      <c r="A152" s="17">
        <v>118468605656</v>
      </c>
      <c r="B152" s="8" t="s">
        <v>11</v>
      </c>
      <c r="C152" s="8" t="s">
        <v>189</v>
      </c>
      <c r="D152" s="8" t="s">
        <v>86</v>
      </c>
      <c r="E152" s="8" t="s">
        <v>73</v>
      </c>
      <c r="F152" s="20" t="s">
        <v>174</v>
      </c>
      <c r="G152" s="22" t="s">
        <v>85</v>
      </c>
      <c r="H152" s="24" t="s">
        <v>87</v>
      </c>
      <c r="I152" s="25" t="s">
        <v>90</v>
      </c>
      <c r="J152" s="26" t="s">
        <v>92</v>
      </c>
      <c r="K152" s="24" t="s">
        <v>85</v>
      </c>
      <c r="L152" s="18" t="s">
        <v>94</v>
      </c>
      <c r="M152" s="24" t="s">
        <v>99</v>
      </c>
      <c r="N152" s="24" t="s">
        <v>103</v>
      </c>
      <c r="O152" s="24" t="s">
        <v>106</v>
      </c>
      <c r="P152" s="24" t="s">
        <v>108</v>
      </c>
      <c r="Q152" s="24" t="s">
        <v>114</v>
      </c>
      <c r="R152" s="24" t="s">
        <v>117</v>
      </c>
      <c r="S152" s="24" t="s">
        <v>187</v>
      </c>
      <c r="T152" s="8" t="s">
        <v>131</v>
      </c>
      <c r="U152" s="8" t="s">
        <v>86</v>
      </c>
      <c r="V152" s="5"/>
      <c r="W152" s="17">
        <v>118468605656</v>
      </c>
      <c r="X152" s="8" t="s">
        <v>11</v>
      </c>
      <c r="Y152" s="8" cm="1">
        <f t="array" ref="Y152">_xlfn.IFS(C152="Fue fácil",1,C152="Más o menos (ni fácil ni difícil)",0.5,C152="Fue difícil",0)</f>
        <v>1</v>
      </c>
      <c r="Z152" s="8" cm="1">
        <f t="array" ref="Z152">_xlfn.IFS(D152="Sí",1,D152="No",0)</f>
        <v>0</v>
      </c>
      <c r="AA152" s="8" cm="1">
        <f t="array" ref="AA152">_xlfn.IFS(E152="Sí las conozco",1,E152="No las conozco",0)</f>
        <v>1</v>
      </c>
      <c r="AB152" s="20" cm="1">
        <f t="array" ref="AB152">_xlfn.IFS(F152="Sí tenía pensado hacer el trámite",1,F152="No tenía pensado hacer el trámite",0)</f>
        <v>1</v>
      </c>
      <c r="AC152" s="22" cm="1">
        <f t="array" ref="AC152">_xlfn.IFS(G152="Sí",1,G152="No",0)</f>
        <v>1</v>
      </c>
      <c r="AD152" s="24" cm="1">
        <f t="array" ref="AD152">_xlfn.IFS(H152="Es fácil",1,H152="Más o menos (no es ni fácil ni difícil)",0.5,H152="Es difícil",0)</f>
        <v>1</v>
      </c>
      <c r="AE152" s="25" cm="1">
        <f t="array" ref="AE152">_xlfn.IFS(I152="Cuando realicé el trámite para obtener la licencia de conducir en este municipio sí recibí toda la orientación que necesité para poder concluir el trámite",1,I152="Cuando realicé el trámite para obtener la licencia de conducir en este municipio no recibí toda la orientación que necesité para poder concluir el trámite",0)</f>
        <v>1</v>
      </c>
      <c r="AF152" s="27" cm="1">
        <f t="array" ref="AF152">_xlfn.IFS(J152="Sí tienen la capacitación y los conocimientos suficientes para atender a la ciudadanía",1,J152="No tienen la capacitación y los conocimientos suficientes para atender a la ciudadanía",0)</f>
        <v>1</v>
      </c>
      <c r="AG152" s="24" cm="1">
        <f t="array" ref="AG152">_xlfn.IFS(K152="Sí",1,K152="No",0)</f>
        <v>1</v>
      </c>
      <c r="AH152" s="20" cm="1">
        <f t="array" ref="AH152">_xlfn.IFS(L152="Muy probable",1,L152="Nada probable",0,L152="No sé",0.5)</f>
        <v>1</v>
      </c>
      <c r="AI152" s="24" cm="1">
        <f t="array" ref="AI152">_xlfn.IFS(M152="Es más fácil",1,M152="Es igual",0.5,M152="Es más difícil",0)</f>
        <v>1</v>
      </c>
      <c r="AJ152" s="24" cm="1">
        <f t="array" ref="AJ152">_xlfn.IFS(N152="Pocos",1,N152="Los necesarios (ni muchos ni pocos)",0.5,N152="Muchos",0)</f>
        <v>0.5</v>
      </c>
      <c r="AK152" s="24" cm="1">
        <f t="array" ref="AK152">_xlfn.IFS(O152="Barato",1,O152="Justo (ni caro ni barato)",0.5,O152="Caro",0)</f>
        <v>0.5</v>
      </c>
      <c r="AL152" s="24" cm="1">
        <f t="array" ref="AL152">_xlfn.IFS(P152="Menos de 30 minutos",1,P152="Entre 31 minutos y 1 hora",0.8,P152="Entre 1 y 2 horas",0.6,P152="Entre 2 y 3 horas",0.4,P152="Más de 3 horas",0.2,P152="Me tomó más de un día",0)</f>
        <v>1</v>
      </c>
      <c r="AM152" s="24" cm="1">
        <f t="array" ref="AM152">_xlfn.IFS(Q152="Poco",1,Q152="Normal (ni mucho ni poco)",0.5,Q152="Mucho",0)</f>
        <v>1</v>
      </c>
      <c r="AN152" s="24" cm="1">
        <f t="array" ref="AN152">_xlfn.IFS(R152="Satisfecha (o)",1,R152="Normal",0.5,R152="Insatisfecha (o)",0)</f>
        <v>1</v>
      </c>
      <c r="AO152" s="24" cm="1">
        <f t="array" ref="AO152">_xlfn.IFS(S152="Todas las personas reciben el mismo trato",1,S152="No estoy segura (o)",0.5,S152="Hay personas que reciben un trato diferente",0)</f>
        <v>1</v>
      </c>
      <c r="AP152" s="8" cm="1">
        <f t="array" ref="AP152">_xlfn.IFS(T152="Es malo",0,T152="Es regular (ni bueno ni malo)",0.5,T152="Es bueno",1)</f>
        <v>0.5</v>
      </c>
      <c r="AQ152" s="8" cm="1">
        <f t="array" ref="AQ152">_xlfn.IFS(U152="Sí",0,U152="No",1,U152="Prefieron no contestar",0.5)</f>
        <v>1</v>
      </c>
    </row>
    <row r="153" spans="1:43" x14ac:dyDescent="0.2">
      <c r="A153" s="17">
        <v>118468501677</v>
      </c>
      <c r="B153" s="8" t="s">
        <v>11</v>
      </c>
      <c r="C153" s="8" t="s">
        <v>189</v>
      </c>
      <c r="D153" s="8" t="s">
        <v>86</v>
      </c>
      <c r="E153" s="8" t="s">
        <v>73</v>
      </c>
      <c r="F153" s="20" t="s">
        <v>174</v>
      </c>
      <c r="G153" s="22" t="s">
        <v>85</v>
      </c>
      <c r="H153" s="24" t="s">
        <v>87</v>
      </c>
      <c r="I153" s="25" t="s">
        <v>90</v>
      </c>
      <c r="J153" s="26" t="s">
        <v>92</v>
      </c>
      <c r="K153" s="24" t="s">
        <v>85</v>
      </c>
      <c r="L153" s="18" t="s">
        <v>94</v>
      </c>
      <c r="M153" s="24" t="s">
        <v>99</v>
      </c>
      <c r="N153" s="24" t="s">
        <v>103</v>
      </c>
      <c r="O153" s="24" t="s">
        <v>106</v>
      </c>
      <c r="P153" s="24" t="s">
        <v>108</v>
      </c>
      <c r="Q153" s="24" t="s">
        <v>114</v>
      </c>
      <c r="R153" s="24" t="s">
        <v>117</v>
      </c>
      <c r="S153" s="24"/>
      <c r="T153" s="8" t="s">
        <v>624</v>
      </c>
      <c r="U153" s="8"/>
      <c r="V153" s="5"/>
      <c r="W153" s="17">
        <v>118468501677</v>
      </c>
      <c r="X153" s="8" t="s">
        <v>11</v>
      </c>
      <c r="Y153" s="8" cm="1">
        <f t="array" ref="Y153">_xlfn.IFS(C153="Fue fácil",1,C153="Más o menos (ni fácil ni difícil)",0.5,C153="Fue difícil",0)</f>
        <v>1</v>
      </c>
      <c r="Z153" s="8" cm="1">
        <f t="array" ref="Z153">_xlfn.IFS(D153="Sí",1,D153="No",0)</f>
        <v>0</v>
      </c>
      <c r="AA153" s="8" cm="1">
        <f t="array" ref="AA153">_xlfn.IFS(E153="Sí las conozco",1,E153="No las conozco",0)</f>
        <v>1</v>
      </c>
      <c r="AB153" s="20" cm="1">
        <f t="array" ref="AB153">_xlfn.IFS(F153="Sí tenía pensado hacer el trámite",1,F153="No tenía pensado hacer el trámite",0)</f>
        <v>1</v>
      </c>
      <c r="AC153" s="22" cm="1">
        <f t="array" ref="AC153">_xlfn.IFS(G153="Sí",1,G153="No",0)</f>
        <v>1</v>
      </c>
      <c r="AD153" s="24" cm="1">
        <f t="array" ref="AD153">_xlfn.IFS(H153="Es fácil",1,H153="Más o menos (no es ni fácil ni difícil)",0.5,H153="Es difícil",0)</f>
        <v>1</v>
      </c>
      <c r="AE153" s="25" cm="1">
        <f t="array" ref="AE153">_xlfn.IFS(I153="Cuando realicé el trámite para obtener la licencia de conducir en este municipio sí recibí toda la orientación que necesité para poder concluir el trámite",1,I153="Cuando realicé el trámite para obtener la licencia de conducir en este municipio no recibí toda la orientación que necesité para poder concluir el trámite",0)</f>
        <v>1</v>
      </c>
      <c r="AF153" s="27" cm="1">
        <f t="array" ref="AF153">_xlfn.IFS(J153="Sí tienen la capacitación y los conocimientos suficientes para atender a la ciudadanía",1,J153="No tienen la capacitación y los conocimientos suficientes para atender a la ciudadanía",0)</f>
        <v>1</v>
      </c>
      <c r="AG153" s="24" cm="1">
        <f t="array" ref="AG153">_xlfn.IFS(K153="Sí",1,K153="No",0)</f>
        <v>1</v>
      </c>
      <c r="AH153" s="20" cm="1">
        <f t="array" ref="AH153">_xlfn.IFS(L153="Muy probable",1,L153="Nada probable",0,L153="No sé",0.5)</f>
        <v>1</v>
      </c>
      <c r="AI153" s="24" cm="1">
        <f t="array" ref="AI153">_xlfn.IFS(M153="Es más fácil",1,M153="Es igual",0.5,M153="Es más difícil",0)</f>
        <v>1</v>
      </c>
      <c r="AJ153" s="24" cm="1">
        <f t="array" ref="AJ153">_xlfn.IFS(N153="Pocos",1,N153="Los necesarios (ni muchos ni pocos)",0.5,N153="Muchos",0)</f>
        <v>0.5</v>
      </c>
      <c r="AK153" s="24" cm="1">
        <f t="array" ref="AK153">_xlfn.IFS(O153="Barato",1,O153="Justo (ni caro ni barato)",0.5,O153="Caro",0)</f>
        <v>0.5</v>
      </c>
      <c r="AL153" s="24" cm="1">
        <f t="array" ref="AL153">_xlfn.IFS(P153="Menos de 30 minutos",1,P153="Entre 31 minutos y 1 hora",0.8,P153="Entre 1 y 2 horas",0.6,P153="Entre 2 y 3 horas",0.4,P153="Más de 3 horas",0.2,P153="Me tomó más de un día",0)</f>
        <v>1</v>
      </c>
      <c r="AM153" s="24" cm="1">
        <f t="array" ref="AM153">_xlfn.IFS(Q153="Poco",1,Q153="Normal (ni mucho ni poco)",0.5,Q153="Mucho",0)</f>
        <v>1</v>
      </c>
      <c r="AN153" s="24" cm="1">
        <f t="array" ref="AN153">_xlfn.IFS(R153="Satisfecha (o)",1,R153="Normal",0.5,R153="Insatisfecha (o)",0)</f>
        <v>1</v>
      </c>
      <c r="AO153" s="24"/>
      <c r="AP153" s="8"/>
      <c r="AQ153" s="8"/>
    </row>
    <row r="154" spans="1:43" x14ac:dyDescent="0.2">
      <c r="A154" s="17">
        <v>118468394299</v>
      </c>
      <c r="B154" s="8" t="s">
        <v>11</v>
      </c>
      <c r="C154" s="8" t="s">
        <v>189</v>
      </c>
      <c r="D154" s="8" t="s">
        <v>85</v>
      </c>
      <c r="E154" s="8" t="s">
        <v>73</v>
      </c>
      <c r="F154" s="20" t="s">
        <v>174</v>
      </c>
      <c r="G154" s="22" t="s">
        <v>85</v>
      </c>
      <c r="H154" s="24" t="s">
        <v>87</v>
      </c>
      <c r="I154" s="25" t="s">
        <v>90</v>
      </c>
      <c r="J154" s="26" t="s">
        <v>92</v>
      </c>
      <c r="K154" s="24" t="s">
        <v>85</v>
      </c>
      <c r="L154" s="18" t="s">
        <v>94</v>
      </c>
      <c r="M154" s="24" t="s">
        <v>99</v>
      </c>
      <c r="N154" s="24" t="s">
        <v>103</v>
      </c>
      <c r="O154" s="24" t="s">
        <v>106</v>
      </c>
      <c r="P154" s="24" t="s">
        <v>108</v>
      </c>
      <c r="Q154" s="24" t="s">
        <v>114</v>
      </c>
      <c r="R154" s="24" t="s">
        <v>117</v>
      </c>
      <c r="S154" s="24" t="s">
        <v>187</v>
      </c>
      <c r="T154" s="8" t="s">
        <v>132</v>
      </c>
      <c r="U154" s="8" t="s">
        <v>86</v>
      </c>
      <c r="V154" s="5"/>
      <c r="W154" s="17">
        <v>118468394299</v>
      </c>
      <c r="X154" s="8" t="s">
        <v>11</v>
      </c>
      <c r="Y154" s="8" cm="1">
        <f t="array" ref="Y154">_xlfn.IFS(C154="Fue fácil",1,C154="Más o menos (ni fácil ni difícil)",0.5,C154="Fue difícil",0)</f>
        <v>1</v>
      </c>
      <c r="Z154" s="8" cm="1">
        <f t="array" ref="Z154">_xlfn.IFS(D154="Sí",1,D154="No",0)</f>
        <v>1</v>
      </c>
      <c r="AA154" s="8" cm="1">
        <f t="array" ref="AA154">_xlfn.IFS(E154="Sí las conozco",1,E154="No las conozco",0)</f>
        <v>1</v>
      </c>
      <c r="AB154" s="20" cm="1">
        <f t="array" ref="AB154">_xlfn.IFS(F154="Sí tenía pensado hacer el trámite",1,F154="No tenía pensado hacer el trámite",0)</f>
        <v>1</v>
      </c>
      <c r="AC154" s="22" cm="1">
        <f t="array" ref="AC154">_xlfn.IFS(G154="Sí",1,G154="No",0)</f>
        <v>1</v>
      </c>
      <c r="AD154" s="24" cm="1">
        <f t="array" ref="AD154">_xlfn.IFS(H154="Es fácil",1,H154="Más o menos (no es ni fácil ni difícil)",0.5,H154="Es difícil",0)</f>
        <v>1</v>
      </c>
      <c r="AE154" s="25" cm="1">
        <f t="array" ref="AE154">_xlfn.IFS(I154="Cuando realicé el trámite para obtener la licencia de conducir en este municipio sí recibí toda la orientación que necesité para poder concluir el trámite",1,I154="Cuando realicé el trámite para obtener la licencia de conducir en este municipio no recibí toda la orientación que necesité para poder concluir el trámite",0)</f>
        <v>1</v>
      </c>
      <c r="AF154" s="27" cm="1">
        <f t="array" ref="AF154">_xlfn.IFS(J154="Sí tienen la capacitación y los conocimientos suficientes para atender a la ciudadanía",1,J154="No tienen la capacitación y los conocimientos suficientes para atender a la ciudadanía",0)</f>
        <v>1</v>
      </c>
      <c r="AG154" s="24" cm="1">
        <f t="array" ref="AG154">_xlfn.IFS(K154="Sí",1,K154="No",0)</f>
        <v>1</v>
      </c>
      <c r="AH154" s="20" cm="1">
        <f t="array" ref="AH154">_xlfn.IFS(L154="Muy probable",1,L154="Nada probable",0,L154="No sé",0.5)</f>
        <v>1</v>
      </c>
      <c r="AI154" s="24" cm="1">
        <f t="array" ref="AI154">_xlfn.IFS(M154="Es más fácil",1,M154="Es igual",0.5,M154="Es más difícil",0)</f>
        <v>1</v>
      </c>
      <c r="AJ154" s="24" cm="1">
        <f t="array" ref="AJ154">_xlfn.IFS(N154="Pocos",1,N154="Los necesarios (ni muchos ni pocos)",0.5,N154="Muchos",0)</f>
        <v>0.5</v>
      </c>
      <c r="AK154" s="24" cm="1">
        <f t="array" ref="AK154">_xlfn.IFS(O154="Barato",1,O154="Justo (ni caro ni barato)",0.5,O154="Caro",0)</f>
        <v>0.5</v>
      </c>
      <c r="AL154" s="24" cm="1">
        <f t="array" ref="AL154">_xlfn.IFS(P154="Menos de 30 minutos",1,P154="Entre 31 minutos y 1 hora",0.8,P154="Entre 1 y 2 horas",0.6,P154="Entre 2 y 3 horas",0.4,P154="Más de 3 horas",0.2,P154="Me tomó más de un día",0)</f>
        <v>1</v>
      </c>
      <c r="AM154" s="24" cm="1">
        <f t="array" ref="AM154">_xlfn.IFS(Q154="Poco",1,Q154="Normal (ni mucho ni poco)",0.5,Q154="Mucho",0)</f>
        <v>1</v>
      </c>
      <c r="AN154" s="24" cm="1">
        <f t="array" ref="AN154">_xlfn.IFS(R154="Satisfecha (o)",1,R154="Normal",0.5,R154="Insatisfecha (o)",0)</f>
        <v>1</v>
      </c>
      <c r="AO154" s="24" cm="1">
        <f t="array" ref="AO154">_xlfn.IFS(S154="Todas las personas reciben el mismo trato",1,S154="No estoy segura (o)",0.5,S154="Hay personas que reciben un trato diferente",0)</f>
        <v>1</v>
      </c>
      <c r="AP154" s="8" cm="1">
        <f t="array" ref="AP154">_xlfn.IFS(T154="Es malo",0,T154="Es regular (ni bueno ni malo)",0.5,T154="Es bueno",1)</f>
        <v>1</v>
      </c>
      <c r="AQ154" s="8" cm="1">
        <f t="array" ref="AQ154">_xlfn.IFS(U154="Sí",0,U154="No",1,U154="Prefieron no contestar",0.5)</f>
        <v>1</v>
      </c>
    </row>
    <row r="155" spans="1:43" x14ac:dyDescent="0.2">
      <c r="A155" s="17">
        <v>118468392876</v>
      </c>
      <c r="B155" s="8" t="s">
        <v>11</v>
      </c>
      <c r="C155" s="8"/>
      <c r="D155" s="8"/>
      <c r="E155" s="8" t="s">
        <v>624</v>
      </c>
      <c r="F155" s="20"/>
      <c r="G155" s="22" t="s">
        <v>624</v>
      </c>
      <c r="H155" s="24" t="s">
        <v>624</v>
      </c>
      <c r="I155" s="25" t="s">
        <v>624</v>
      </c>
      <c r="J155" s="26" t="s">
        <v>624</v>
      </c>
      <c r="K155" s="24" t="s">
        <v>624</v>
      </c>
      <c r="L155" s="18" t="s">
        <v>624</v>
      </c>
      <c r="M155" s="24" t="s">
        <v>624</v>
      </c>
      <c r="N155" s="24" t="s">
        <v>624</v>
      </c>
      <c r="O155" s="24" t="s">
        <v>624</v>
      </c>
      <c r="P155" s="24" t="s">
        <v>624</v>
      </c>
      <c r="Q155" s="24" t="s">
        <v>624</v>
      </c>
      <c r="R155" s="24" t="s">
        <v>624</v>
      </c>
      <c r="S155" s="24"/>
      <c r="T155" s="8" t="s">
        <v>624</v>
      </c>
      <c r="U155" s="8"/>
      <c r="V155" s="5"/>
      <c r="W155" s="17">
        <v>118468392876</v>
      </c>
      <c r="X155" s="8" t="s">
        <v>11</v>
      </c>
      <c r="Y155" s="8" t="e" cm="1">
        <f t="array" ref="Y155">_xlfn.IFS(C155="Fue fácil",1,C155="Más o menos (ni fácil ni difícil)",0.5,C155="Fue difícil",0)</f>
        <v>#N/A</v>
      </c>
      <c r="Z155" s="8" t="e" cm="1">
        <f t="array" ref="Z155">_xlfn.IFS(D155="Sí",1,D155="No",0)</f>
        <v>#N/A</v>
      </c>
      <c r="AA155" s="8" t="e" cm="1">
        <f t="array" ref="AA155">_xlfn.IFS(E155="Sí las conozco",1,E155="No las conozco",0)</f>
        <v>#N/A</v>
      </c>
      <c r="AB155" s="20" t="e" cm="1">
        <f t="array" ref="AB155">_xlfn.IFS(F155="Sí tenía pensado hacer el trámite",1,F155="No tenía pensado hacer el trámite",0)</f>
        <v>#N/A</v>
      </c>
      <c r="AC155" s="22" t="e" cm="1">
        <f t="array" ref="AC155">_xlfn.IFS(G155="Sí",1,G155="No",0)</f>
        <v>#N/A</v>
      </c>
      <c r="AD155" s="24" t="e" cm="1">
        <f t="array" ref="AD155">_xlfn.IFS(H155="Es fácil",1,H155="Más o menos (no es ni fácil ni difícil)",0.5,H155="Es difícil",0)</f>
        <v>#N/A</v>
      </c>
      <c r="AE155" s="25" t="e" cm="1">
        <f t="array" ref="AE155">_xlfn.IFS(I155="Cuando realicé el trámite para obtener la licencia de conducir en este municipio sí recibí toda la orientación que necesité para poder concluir el trámite",1,I155="Cuando realicé el trámite para obtener la licencia de conducir en este municipio no recibí toda la orientación que necesité para poder concluir el trámite",0)</f>
        <v>#N/A</v>
      </c>
      <c r="AF155" s="27" t="e" cm="1">
        <f t="array" ref="AF155">_xlfn.IFS(J155="Sí tienen la capacitación y los conocimientos suficientes para atender a la ciudadanía",1,J155="No tienen la capacitación y los conocimientos suficientes para atender a la ciudadanía",0)</f>
        <v>#N/A</v>
      </c>
      <c r="AG155" s="24" t="e" cm="1">
        <f t="array" ref="AG155">_xlfn.IFS(K155="Sí",1,K155="No",0)</f>
        <v>#N/A</v>
      </c>
      <c r="AH155" s="20" t="e" cm="1">
        <f t="array" ref="AH155">_xlfn.IFS(L155="Muy probable",1,L155="Nada probable",0,L155="No sé",0.5)</f>
        <v>#N/A</v>
      </c>
      <c r="AI155" s="24" t="e" cm="1">
        <f t="array" ref="AI155">_xlfn.IFS(M155="Es más fácil",1,M155="Es igual",0.5,M155="Es más difícil",0)</f>
        <v>#N/A</v>
      </c>
      <c r="AJ155" s="24" t="e" cm="1">
        <f t="array" ref="AJ155">_xlfn.IFS(N155="Pocos",1,N155="Los necesarios (ni muchos ni pocos)",0.5,N155="Muchos",0)</f>
        <v>#N/A</v>
      </c>
      <c r="AK155" s="24" t="e" cm="1">
        <f t="array" ref="AK155">_xlfn.IFS(O155="Barato",1,O155="Justo (ni caro ni barato)",0.5,O155="Caro",0)</f>
        <v>#N/A</v>
      </c>
      <c r="AL155" s="24" t="e" cm="1">
        <f t="array" ref="AL155">_xlfn.IFS(P155="Menos de 30 minutos",1,P155="Entre 31 minutos y 1 hora",0.8,P155="Entre 1 y 2 horas",0.6,P155="Entre 2 y 3 horas",0.4,P155="Más de 3 horas",0.2,P155="Me tomó más de un día",0)</f>
        <v>#N/A</v>
      </c>
      <c r="AM155" s="24" t="e" cm="1">
        <f t="array" ref="AM155">_xlfn.IFS(Q155="Poco",1,Q155="Normal (ni mucho ni poco)",0.5,Q155="Mucho",0)</f>
        <v>#N/A</v>
      </c>
      <c r="AN155" s="24" t="e" cm="1">
        <f t="array" ref="AN155">_xlfn.IFS(R155="Satisfecha (o)",1,R155="Normal",0.5,R155="Insatisfecha (o)",0)</f>
        <v>#N/A</v>
      </c>
      <c r="AO155" s="24" t="e" cm="1">
        <f t="array" ref="AO155">_xlfn.IFS(S155="Todas las personas reciben el mismo trato",1,S155="No estoy segura (o)",0.5,S155="Hay personas que reciben un trato diferente",0)</f>
        <v>#N/A</v>
      </c>
      <c r="AP155" s="8" t="e" cm="1">
        <f t="array" ref="AP155">_xlfn.IFS(T155="Es malo",0,T155="Es regular (ni bueno ni malo)",0.5,T155="Es bueno",1)</f>
        <v>#N/A</v>
      </c>
      <c r="AQ155" s="8" t="e" cm="1">
        <f t="array" ref="AQ155">_xlfn.IFS(U155="Sí",0,U155="No",1,U155="Prefieron no contestar",0.5)</f>
        <v>#N/A</v>
      </c>
    </row>
    <row r="156" spans="1:43" x14ac:dyDescent="0.2">
      <c r="A156" s="17">
        <v>118468363013</v>
      </c>
      <c r="B156" s="8" t="s">
        <v>11</v>
      </c>
      <c r="C156" s="8" t="s">
        <v>189</v>
      </c>
      <c r="D156" s="8" t="s">
        <v>85</v>
      </c>
      <c r="E156" s="8" t="s">
        <v>73</v>
      </c>
      <c r="F156" s="20" t="s">
        <v>174</v>
      </c>
      <c r="G156" s="22" t="s">
        <v>85</v>
      </c>
      <c r="H156" s="24" t="s">
        <v>87</v>
      </c>
      <c r="I156" s="25" t="s">
        <v>90</v>
      </c>
      <c r="J156" s="26" t="s">
        <v>92</v>
      </c>
      <c r="K156" s="24" t="s">
        <v>85</v>
      </c>
      <c r="L156" s="18" t="s">
        <v>95</v>
      </c>
      <c r="M156" s="24" t="s">
        <v>99</v>
      </c>
      <c r="N156" s="24" t="s">
        <v>103</v>
      </c>
      <c r="O156" s="24" t="s">
        <v>106</v>
      </c>
      <c r="P156" s="24" t="s">
        <v>109</v>
      </c>
      <c r="Q156" s="24" t="s">
        <v>115</v>
      </c>
      <c r="R156" s="24" t="s">
        <v>117</v>
      </c>
      <c r="S156" s="24" t="s">
        <v>187</v>
      </c>
      <c r="T156" s="8" t="s">
        <v>132</v>
      </c>
      <c r="U156" s="8" t="s">
        <v>86</v>
      </c>
      <c r="V156" s="5"/>
      <c r="W156" s="17">
        <v>118468363013</v>
      </c>
      <c r="X156" s="8" t="s">
        <v>11</v>
      </c>
      <c r="Y156" s="8" cm="1">
        <f t="array" ref="Y156">_xlfn.IFS(C156="Fue fácil",1,C156="Más o menos (ni fácil ni difícil)",0.5,C156="Fue difícil",0)</f>
        <v>1</v>
      </c>
      <c r="Z156" s="8" cm="1">
        <f t="array" ref="Z156">_xlfn.IFS(D156="Sí",1,D156="No",0)</f>
        <v>1</v>
      </c>
      <c r="AA156" s="8" cm="1">
        <f t="array" ref="AA156">_xlfn.IFS(E156="Sí las conozco",1,E156="No las conozco",0)</f>
        <v>1</v>
      </c>
      <c r="AB156" s="20" cm="1">
        <f t="array" ref="AB156">_xlfn.IFS(F156="Sí tenía pensado hacer el trámite",1,F156="No tenía pensado hacer el trámite",0)</f>
        <v>1</v>
      </c>
      <c r="AC156" s="22" cm="1">
        <f t="array" ref="AC156">_xlfn.IFS(G156="Sí",1,G156="No",0)</f>
        <v>1</v>
      </c>
      <c r="AD156" s="24" cm="1">
        <f t="array" ref="AD156">_xlfn.IFS(H156="Es fácil",1,H156="Más o menos (no es ni fácil ni difícil)",0.5,H156="Es difícil",0)</f>
        <v>1</v>
      </c>
      <c r="AE156" s="25" cm="1">
        <f t="array" ref="AE156">_xlfn.IFS(I156="Cuando realicé el trámite para obtener la licencia de conducir en este municipio sí recibí toda la orientación que necesité para poder concluir el trámite",1,I156="Cuando realicé el trámite para obtener la licencia de conducir en este municipio no recibí toda la orientación que necesité para poder concluir el trámite",0)</f>
        <v>1</v>
      </c>
      <c r="AF156" s="27" cm="1">
        <f t="array" ref="AF156">_xlfn.IFS(J156="Sí tienen la capacitación y los conocimientos suficientes para atender a la ciudadanía",1,J156="No tienen la capacitación y los conocimientos suficientes para atender a la ciudadanía",0)</f>
        <v>1</v>
      </c>
      <c r="AG156" s="24" cm="1">
        <f t="array" ref="AG156">_xlfn.IFS(K156="Sí",1,K156="No",0)</f>
        <v>1</v>
      </c>
      <c r="AH156" s="20" cm="1">
        <f t="array" ref="AH156">_xlfn.IFS(L156="Muy probable",1,L156="Nada probable",0,L156="No sé",0.5)</f>
        <v>0.5</v>
      </c>
      <c r="AI156" s="24" cm="1">
        <f t="array" ref="AI156">_xlfn.IFS(M156="Es más fácil",1,M156="Es igual",0.5,M156="Es más difícil",0)</f>
        <v>1</v>
      </c>
      <c r="AJ156" s="24" cm="1">
        <f t="array" ref="AJ156">_xlfn.IFS(N156="Pocos",1,N156="Los necesarios (ni muchos ni pocos)",0.5,N156="Muchos",0)</f>
        <v>0.5</v>
      </c>
      <c r="AK156" s="24" cm="1">
        <f t="array" ref="AK156">_xlfn.IFS(O156="Barato",1,O156="Justo (ni caro ni barato)",0.5,O156="Caro",0)</f>
        <v>0.5</v>
      </c>
      <c r="AL156" s="24" cm="1">
        <f t="array" ref="AL156">_xlfn.IFS(P156="Menos de 30 minutos",1,P156="Entre 31 minutos y 1 hora",0.8,P156="Entre 1 y 2 horas",0.6,P156="Entre 2 y 3 horas",0.4,P156="Más de 3 horas",0.2,P156="Me tomó más de un día",0)</f>
        <v>0.8</v>
      </c>
      <c r="AM156" s="24" cm="1">
        <f t="array" ref="AM156">_xlfn.IFS(Q156="Poco",1,Q156="Normal (ni mucho ni poco)",0.5,Q156="Mucho",0)</f>
        <v>0.5</v>
      </c>
      <c r="AN156" s="24" cm="1">
        <f t="array" ref="AN156">_xlfn.IFS(R156="Satisfecha (o)",1,R156="Normal",0.5,R156="Insatisfecha (o)",0)</f>
        <v>1</v>
      </c>
      <c r="AO156" s="24" cm="1">
        <f t="array" ref="AO156">_xlfn.IFS(S156="Todas las personas reciben el mismo trato",1,S156="No estoy segura (o)",0.5,S156="Hay personas que reciben un trato diferente",0)</f>
        <v>1</v>
      </c>
      <c r="AP156" s="8" cm="1">
        <f t="array" ref="AP156">_xlfn.IFS(T156="Es malo",0,T156="Es regular (ni bueno ni malo)",0.5,T156="Es bueno",1)</f>
        <v>1</v>
      </c>
      <c r="AQ156" s="8" cm="1">
        <f t="array" ref="AQ156">_xlfn.IFS(U156="Sí",0,U156="No",1,U156="Prefieron no contestar",0.5)</f>
        <v>1</v>
      </c>
    </row>
    <row r="157" spans="1:43" x14ac:dyDescent="0.2">
      <c r="A157" s="17">
        <v>118468358773</v>
      </c>
      <c r="B157" s="8" t="s">
        <v>11</v>
      </c>
      <c r="C157" s="8" t="s">
        <v>189</v>
      </c>
      <c r="D157" s="8" t="s">
        <v>86</v>
      </c>
      <c r="E157" s="8" t="s">
        <v>73</v>
      </c>
      <c r="F157" s="20" t="s">
        <v>174</v>
      </c>
      <c r="G157" s="22" t="s">
        <v>624</v>
      </c>
      <c r="H157" s="24" t="s">
        <v>624</v>
      </c>
      <c r="I157" s="25" t="s">
        <v>624</v>
      </c>
      <c r="J157" s="26" t="s">
        <v>624</v>
      </c>
      <c r="K157" s="24" t="s">
        <v>624</v>
      </c>
      <c r="L157" s="18" t="s">
        <v>624</v>
      </c>
      <c r="M157" s="24" t="s">
        <v>624</v>
      </c>
      <c r="N157" s="24" t="s">
        <v>624</v>
      </c>
      <c r="O157" s="24" t="s">
        <v>624</v>
      </c>
      <c r="P157" s="24" t="s">
        <v>624</v>
      </c>
      <c r="Q157" s="24" t="s">
        <v>624</v>
      </c>
      <c r="R157" s="24" t="s">
        <v>624</v>
      </c>
      <c r="S157" s="24"/>
      <c r="T157" s="8" t="s">
        <v>624</v>
      </c>
      <c r="U157" s="8"/>
      <c r="V157" s="5"/>
      <c r="W157" s="17">
        <v>118468358773</v>
      </c>
      <c r="X157" s="8" t="s">
        <v>11</v>
      </c>
      <c r="Y157" s="8" cm="1">
        <f t="array" ref="Y157">_xlfn.IFS(C157="Fue fácil",1,C157="Más o menos (ni fácil ni difícil)",0.5,C157="Fue difícil",0)</f>
        <v>1</v>
      </c>
      <c r="Z157" s="8" cm="1">
        <f t="array" ref="Z157">_xlfn.IFS(D157="Sí",1,D157="No",0)</f>
        <v>0</v>
      </c>
      <c r="AA157" s="8" cm="1">
        <f t="array" ref="AA157">_xlfn.IFS(E157="Sí las conozco",1,E157="No las conozco",0)</f>
        <v>1</v>
      </c>
      <c r="AB157" s="20" cm="1">
        <f t="array" ref="AB157">_xlfn.IFS(F157="Sí tenía pensado hacer el trámite",1,F157="No tenía pensado hacer el trámite",0)</f>
        <v>1</v>
      </c>
      <c r="AC157" s="22" t="e" cm="1">
        <f t="array" ref="AC157">_xlfn.IFS(G157="Sí",1,G157="No",0)</f>
        <v>#N/A</v>
      </c>
      <c r="AD157" s="24" t="e" cm="1">
        <f t="array" ref="AD157">_xlfn.IFS(H157="Es fácil",1,H157="Más o menos (no es ni fácil ni difícil)",0.5,H157="Es difícil",0)</f>
        <v>#N/A</v>
      </c>
      <c r="AE157" s="25" t="e" cm="1">
        <f t="array" ref="AE157">_xlfn.IFS(I157="Cuando realicé el trámite para obtener la licencia de conducir en este municipio sí recibí toda la orientación que necesité para poder concluir el trámite",1,I157="Cuando realicé el trámite para obtener la licencia de conducir en este municipio no recibí toda la orientación que necesité para poder concluir el trámite",0)</f>
        <v>#N/A</v>
      </c>
      <c r="AF157" s="27" t="e" cm="1">
        <f t="array" ref="AF157">_xlfn.IFS(J157="Sí tienen la capacitación y los conocimientos suficientes para atender a la ciudadanía",1,J157="No tienen la capacitación y los conocimientos suficientes para atender a la ciudadanía",0)</f>
        <v>#N/A</v>
      </c>
      <c r="AG157" s="24" t="e" cm="1">
        <f t="array" ref="AG157">_xlfn.IFS(K157="Sí",1,K157="No",0)</f>
        <v>#N/A</v>
      </c>
      <c r="AH157" s="20" t="e" cm="1">
        <f t="array" ref="AH157">_xlfn.IFS(L157="Muy probable",1,L157="Nada probable",0,L157="No sé",0.5)</f>
        <v>#N/A</v>
      </c>
      <c r="AI157" s="24" t="e" cm="1">
        <f t="array" ref="AI157">_xlfn.IFS(M157="Es más fácil",1,M157="Es igual",0.5,M157="Es más difícil",0)</f>
        <v>#N/A</v>
      </c>
      <c r="AJ157" s="24" t="e" cm="1">
        <f t="array" ref="AJ157">_xlfn.IFS(N157="Pocos",1,N157="Los necesarios (ni muchos ni pocos)",0.5,N157="Muchos",0)</f>
        <v>#N/A</v>
      </c>
      <c r="AK157" s="24" t="e" cm="1">
        <f t="array" ref="AK157">_xlfn.IFS(O157="Barato",1,O157="Justo (ni caro ni barato)",0.5,O157="Caro",0)</f>
        <v>#N/A</v>
      </c>
      <c r="AL157" s="24" t="e" cm="1">
        <f t="array" ref="AL157">_xlfn.IFS(P157="Menos de 30 minutos",1,P157="Entre 31 minutos y 1 hora",0.8,P157="Entre 1 y 2 horas",0.6,P157="Entre 2 y 3 horas",0.4,P157="Más de 3 horas",0.2,P157="Me tomó más de un día",0)</f>
        <v>#N/A</v>
      </c>
      <c r="AM157" s="24" t="e" cm="1">
        <f t="array" ref="AM157">_xlfn.IFS(Q157="Poco",1,Q157="Normal (ni mucho ni poco)",0.5,Q157="Mucho",0)</f>
        <v>#N/A</v>
      </c>
      <c r="AN157" s="24" t="e" cm="1">
        <f t="array" ref="AN157">_xlfn.IFS(R157="Satisfecha (o)",1,R157="Normal",0.5,R157="Insatisfecha (o)",0)</f>
        <v>#N/A</v>
      </c>
      <c r="AO157" s="24" t="e" cm="1">
        <f t="array" ref="AO157">_xlfn.IFS(S157="Todas las personas reciben el mismo trato",1,S157="No estoy segura (o)",0.5,S157="Hay personas que reciben un trato diferente",0)</f>
        <v>#N/A</v>
      </c>
      <c r="AP157" s="8" t="e" cm="1">
        <f t="array" ref="AP157">_xlfn.IFS(T157="Es malo",0,T157="Es regular (ni bueno ni malo)",0.5,T157="Es bueno",1)</f>
        <v>#N/A</v>
      </c>
      <c r="AQ157" s="8" t="e" cm="1">
        <f t="array" ref="AQ157">_xlfn.IFS(U157="Sí",0,U157="No",1,U157="Prefieron no contestar",0.5)</f>
        <v>#N/A</v>
      </c>
    </row>
    <row r="158" spans="1:43" x14ac:dyDescent="0.2">
      <c r="A158" s="17">
        <v>118466928375</v>
      </c>
      <c r="B158" s="8" t="s">
        <v>11</v>
      </c>
      <c r="C158" s="8" t="s">
        <v>189</v>
      </c>
      <c r="D158" s="8" t="s">
        <v>85</v>
      </c>
      <c r="E158" s="8" t="s">
        <v>73</v>
      </c>
      <c r="F158" s="20" t="s">
        <v>174</v>
      </c>
      <c r="G158" s="22" t="s">
        <v>85</v>
      </c>
      <c r="H158" s="24" t="s">
        <v>87</v>
      </c>
      <c r="I158" s="25" t="s">
        <v>90</v>
      </c>
      <c r="J158" s="26" t="s">
        <v>92</v>
      </c>
      <c r="K158" s="24" t="s">
        <v>85</v>
      </c>
      <c r="L158" s="18" t="s">
        <v>95</v>
      </c>
      <c r="M158" s="24" t="s">
        <v>624</v>
      </c>
      <c r="N158" s="24" t="s">
        <v>103</v>
      </c>
      <c r="O158" s="24" t="s">
        <v>105</v>
      </c>
      <c r="P158" s="24" t="s">
        <v>108</v>
      </c>
      <c r="Q158" s="24" t="s">
        <v>114</v>
      </c>
      <c r="R158" s="24" t="s">
        <v>117</v>
      </c>
      <c r="S158" s="24" t="s">
        <v>187</v>
      </c>
      <c r="T158" s="8" t="s">
        <v>132</v>
      </c>
      <c r="U158" s="8" t="s">
        <v>86</v>
      </c>
      <c r="V158" s="5"/>
      <c r="W158" s="17">
        <v>118466928375</v>
      </c>
      <c r="X158" s="8" t="s">
        <v>11</v>
      </c>
      <c r="Y158" s="8" cm="1">
        <f t="array" ref="Y158">_xlfn.IFS(C158="Fue fácil",1,C158="Más o menos (ni fácil ni difícil)",0.5,C158="Fue difícil",0)</f>
        <v>1</v>
      </c>
      <c r="Z158" s="8" cm="1">
        <f t="array" ref="Z158">_xlfn.IFS(D158="Sí",1,D158="No",0)</f>
        <v>1</v>
      </c>
      <c r="AA158" s="8" cm="1">
        <f t="array" ref="AA158">_xlfn.IFS(E158="Sí las conozco",1,E158="No las conozco",0)</f>
        <v>1</v>
      </c>
      <c r="AB158" s="20" cm="1">
        <f t="array" ref="AB158">_xlfn.IFS(F158="Sí tenía pensado hacer el trámite",1,F158="No tenía pensado hacer el trámite",0)</f>
        <v>1</v>
      </c>
      <c r="AC158" s="22" cm="1">
        <f t="array" ref="AC158">_xlfn.IFS(G158="Sí",1,G158="No",0)</f>
        <v>1</v>
      </c>
      <c r="AD158" s="24" cm="1">
        <f t="array" ref="AD158">_xlfn.IFS(H158="Es fácil",1,H158="Más o menos (no es ni fácil ni difícil)",0.5,H158="Es difícil",0)</f>
        <v>1</v>
      </c>
      <c r="AE158" s="25" cm="1">
        <f t="array" ref="AE158">_xlfn.IFS(I158="Cuando realicé el trámite para obtener la licencia de conducir en este municipio sí recibí toda la orientación que necesité para poder concluir el trámite",1,I158="Cuando realicé el trámite para obtener la licencia de conducir en este municipio no recibí toda la orientación que necesité para poder concluir el trámite",0)</f>
        <v>1</v>
      </c>
      <c r="AF158" s="27" cm="1">
        <f t="array" ref="AF158">_xlfn.IFS(J158="Sí tienen la capacitación y los conocimientos suficientes para atender a la ciudadanía",1,J158="No tienen la capacitación y los conocimientos suficientes para atender a la ciudadanía",0)</f>
        <v>1</v>
      </c>
      <c r="AG158" s="24" cm="1">
        <f t="array" ref="AG158">_xlfn.IFS(K158="Sí",1,K158="No",0)</f>
        <v>1</v>
      </c>
      <c r="AH158" s="20" cm="1">
        <f t="array" ref="AH158">_xlfn.IFS(L158="Muy probable",1,L158="Nada probable",0,L158="No sé",0.5)</f>
        <v>0.5</v>
      </c>
      <c r="AI158" s="24"/>
      <c r="AJ158" s="24" cm="1">
        <f t="array" ref="AJ158">_xlfn.IFS(N158="Pocos",1,N158="Los necesarios (ni muchos ni pocos)",0.5,N158="Muchos",0)</f>
        <v>0.5</v>
      </c>
      <c r="AK158" s="24" cm="1">
        <f t="array" ref="AK158">_xlfn.IFS(O158="Barato",1,O158="Justo (ni caro ni barato)",0.5,O158="Caro",0)</f>
        <v>1</v>
      </c>
      <c r="AL158" s="24" cm="1">
        <f t="array" ref="AL158">_xlfn.IFS(P158="Menos de 30 minutos",1,P158="Entre 31 minutos y 1 hora",0.8,P158="Entre 1 y 2 horas",0.6,P158="Entre 2 y 3 horas",0.4,P158="Más de 3 horas",0.2,P158="Me tomó más de un día",0)</f>
        <v>1</v>
      </c>
      <c r="AM158" s="24" cm="1">
        <f t="array" ref="AM158">_xlfn.IFS(Q158="Poco",1,Q158="Normal (ni mucho ni poco)",0.5,Q158="Mucho",0)</f>
        <v>1</v>
      </c>
      <c r="AN158" s="24" cm="1">
        <f t="array" ref="AN158">_xlfn.IFS(R158="Satisfecha (o)",1,R158="Normal",0.5,R158="Insatisfecha (o)",0)</f>
        <v>1</v>
      </c>
      <c r="AO158" s="24" cm="1">
        <f t="array" ref="AO158">_xlfn.IFS(S158="Todas las personas reciben el mismo trato",1,S158="No estoy segura (o)",0.5,S158="Hay personas que reciben un trato diferente",0)</f>
        <v>1</v>
      </c>
      <c r="AP158" s="8" cm="1">
        <f t="array" ref="AP158">_xlfn.IFS(T158="Es malo",0,T158="Es regular (ni bueno ni malo)",0.5,T158="Es bueno",1)</f>
        <v>1</v>
      </c>
      <c r="AQ158" s="8" cm="1">
        <f t="array" ref="AQ158">_xlfn.IFS(U158="Sí",0,U158="No",1,U158="Prefieron no contestar",0.5)</f>
        <v>1</v>
      </c>
    </row>
    <row r="159" spans="1:43" x14ac:dyDescent="0.2">
      <c r="A159" s="17">
        <v>118478737060</v>
      </c>
      <c r="B159" s="8" t="s">
        <v>12</v>
      </c>
      <c r="C159" s="8"/>
      <c r="D159" s="8"/>
      <c r="E159" s="8" t="s">
        <v>624</v>
      </c>
      <c r="F159" s="20"/>
      <c r="G159" s="22" t="s">
        <v>624</v>
      </c>
      <c r="H159" s="24" t="s">
        <v>624</v>
      </c>
      <c r="I159" s="25" t="s">
        <v>624</v>
      </c>
      <c r="J159" s="26" t="s">
        <v>624</v>
      </c>
      <c r="K159" s="24" t="s">
        <v>624</v>
      </c>
      <c r="L159" s="18" t="s">
        <v>624</v>
      </c>
      <c r="M159" s="24" t="s">
        <v>624</v>
      </c>
      <c r="N159" s="24" t="s">
        <v>624</v>
      </c>
      <c r="O159" s="24" t="s">
        <v>624</v>
      </c>
      <c r="P159" s="24" t="s">
        <v>624</v>
      </c>
      <c r="Q159" s="24" t="s">
        <v>624</v>
      </c>
      <c r="R159" s="24" t="s">
        <v>624</v>
      </c>
      <c r="S159" s="24"/>
      <c r="T159" s="8" t="s">
        <v>624</v>
      </c>
      <c r="U159" s="8"/>
      <c r="V159" s="5"/>
      <c r="W159" s="17">
        <v>118478737060</v>
      </c>
      <c r="X159" s="8" t="s">
        <v>12</v>
      </c>
      <c r="Y159" s="8" t="e" cm="1">
        <f t="array" ref="Y159">_xlfn.IFS(C159="Fue fácil",1,C159="Más o menos (ni fácil ni difícil)",0.5,C159="Fue difícil",0)</f>
        <v>#N/A</v>
      </c>
      <c r="Z159" s="8" t="e" cm="1">
        <f t="array" ref="Z159">_xlfn.IFS(D159="Sí",1,D159="No",0)</f>
        <v>#N/A</v>
      </c>
      <c r="AA159" s="8" t="e" cm="1">
        <f t="array" ref="AA159">_xlfn.IFS(E159="Sí las conozco",1,E159="No las conozco",0)</f>
        <v>#N/A</v>
      </c>
      <c r="AB159" s="20" t="e" cm="1">
        <f t="array" ref="AB159">_xlfn.IFS(F159="Sí tenía pensado hacer el trámite",1,F159="No tenía pensado hacer el trámite",0)</f>
        <v>#N/A</v>
      </c>
      <c r="AC159" s="22" t="e" cm="1">
        <f t="array" ref="AC159">_xlfn.IFS(G159="Sí",1,G159="No",0)</f>
        <v>#N/A</v>
      </c>
      <c r="AD159" s="24" t="e" cm="1">
        <f t="array" ref="AD159">_xlfn.IFS(H159="Es fácil",1,H159="Más o menos (no es ni fácil ni difícil)",0.5,H159="Es difícil",0)</f>
        <v>#N/A</v>
      </c>
      <c r="AE159" s="25" t="e" cm="1">
        <f t="array" ref="AE159">_xlfn.IFS(I159="Cuando realicé el trámite para obtener la licencia de conducir en este municipio sí recibí toda la orientación que necesité para poder concluir el trámite",1,I159="Cuando realicé el trámite para obtener la licencia de conducir en este municipio no recibí toda la orientación que necesité para poder concluir el trámite",0)</f>
        <v>#N/A</v>
      </c>
      <c r="AF159" s="27" t="e" cm="1">
        <f t="array" ref="AF159">_xlfn.IFS(J159="Sí tienen la capacitación y los conocimientos suficientes para atender a la ciudadanía",1,J159="No tienen la capacitación y los conocimientos suficientes para atender a la ciudadanía",0)</f>
        <v>#N/A</v>
      </c>
      <c r="AG159" s="24" t="e" cm="1">
        <f t="array" ref="AG159">_xlfn.IFS(K159="Sí",1,K159="No",0)</f>
        <v>#N/A</v>
      </c>
      <c r="AH159" s="20" t="e" cm="1">
        <f t="array" ref="AH159">_xlfn.IFS(L159="Muy probable",1,L159="Nada probable",0,L159="No sé",0.5)</f>
        <v>#N/A</v>
      </c>
      <c r="AI159" s="24" t="e" cm="1">
        <f t="array" ref="AI159">_xlfn.IFS(M159="Es más fácil",1,M159="Es igual",0.5,M159="Es más difícil",0)</f>
        <v>#N/A</v>
      </c>
      <c r="AJ159" s="24" t="e" cm="1">
        <f t="array" ref="AJ159">_xlfn.IFS(N159="Pocos",1,N159="Los necesarios (ni muchos ni pocos)",0.5,N159="Muchos",0)</f>
        <v>#N/A</v>
      </c>
      <c r="AK159" s="24" t="e" cm="1">
        <f t="array" ref="AK159">_xlfn.IFS(O159="Barato",1,O159="Justo (ni caro ni barato)",0.5,O159="Caro",0)</f>
        <v>#N/A</v>
      </c>
      <c r="AL159" s="24" t="e" cm="1">
        <f t="array" ref="AL159">_xlfn.IFS(P159="Menos de 30 minutos",1,P159="Entre 31 minutos y 1 hora",0.8,P159="Entre 1 y 2 horas",0.6,P159="Entre 2 y 3 horas",0.4,P159="Más de 3 horas",0.2,P159="Me tomó más de un día",0)</f>
        <v>#N/A</v>
      </c>
      <c r="AM159" s="24" t="e" cm="1">
        <f t="array" ref="AM159">_xlfn.IFS(Q159="Poco",1,Q159="Normal (ni mucho ni poco)",0.5,Q159="Mucho",0)</f>
        <v>#N/A</v>
      </c>
      <c r="AN159" s="24" t="e" cm="1">
        <f t="array" ref="AN159">_xlfn.IFS(R159="Satisfecha (o)",1,R159="Normal",0.5,R159="Insatisfecha (o)",0)</f>
        <v>#N/A</v>
      </c>
      <c r="AO159" s="24" t="e" cm="1">
        <f t="array" ref="AO159">_xlfn.IFS(S159="Todas las personas reciben el mismo trato",1,S159="No estoy segura (o)",0.5,S159="Hay personas que reciben un trato diferente",0)</f>
        <v>#N/A</v>
      </c>
      <c r="AP159" s="8" t="e" cm="1">
        <f t="array" ref="AP159">_xlfn.IFS(T159="Es malo",0,T159="Es regular (ni bueno ni malo)",0.5,T159="Es bueno",1)</f>
        <v>#N/A</v>
      </c>
      <c r="AQ159" s="8" t="e" cm="1">
        <f t="array" ref="AQ159">_xlfn.IFS(U159="Sí",0,U159="No",1,U159="Prefieron no contestar",0.5)</f>
        <v>#N/A</v>
      </c>
    </row>
    <row r="160" spans="1:43" x14ac:dyDescent="0.2">
      <c r="A160" s="17">
        <v>118456492162</v>
      </c>
      <c r="B160" s="8" t="s">
        <v>12</v>
      </c>
      <c r="C160" s="8" t="s">
        <v>173</v>
      </c>
      <c r="D160" s="8" t="s">
        <v>85</v>
      </c>
      <c r="E160" s="8" t="s">
        <v>73</v>
      </c>
      <c r="F160" s="20" t="s">
        <v>174</v>
      </c>
      <c r="G160" s="22" t="s">
        <v>85</v>
      </c>
      <c r="H160" s="24" t="s">
        <v>89</v>
      </c>
      <c r="I160" s="25" t="s">
        <v>91</v>
      </c>
      <c r="J160" s="26" t="s">
        <v>93</v>
      </c>
      <c r="K160" s="24" t="s">
        <v>85</v>
      </c>
      <c r="L160" s="18" t="s">
        <v>96</v>
      </c>
      <c r="M160" s="24" t="s">
        <v>100</v>
      </c>
      <c r="N160" s="24" t="s">
        <v>104</v>
      </c>
      <c r="O160" s="24" t="s">
        <v>106</v>
      </c>
      <c r="P160" s="24" t="s">
        <v>112</v>
      </c>
      <c r="Q160" s="24" t="s">
        <v>116</v>
      </c>
      <c r="R160" s="24" t="s">
        <v>119</v>
      </c>
      <c r="S160" s="24" t="s">
        <v>178</v>
      </c>
      <c r="T160" s="8" t="s">
        <v>131</v>
      </c>
      <c r="U160" s="8" t="s">
        <v>197</v>
      </c>
      <c r="V160" s="5"/>
      <c r="W160" s="17">
        <v>118456492162</v>
      </c>
      <c r="X160" s="8" t="s">
        <v>12</v>
      </c>
      <c r="Y160" s="8" cm="1">
        <f t="array" ref="Y160">_xlfn.IFS(C160="Fue fácil",1,C160="Más o menos (ni fácil ni difícil)",0.5,C160="Fue difícil",0)</f>
        <v>0</v>
      </c>
      <c r="Z160" s="8" cm="1">
        <f t="array" ref="Z160">_xlfn.IFS(D160="Sí",1,D160="No",0)</f>
        <v>1</v>
      </c>
      <c r="AA160" s="8" cm="1">
        <f t="array" ref="AA160">_xlfn.IFS(E160="Sí las conozco",1,E160="No las conozco",0)</f>
        <v>1</v>
      </c>
      <c r="AB160" s="20" cm="1">
        <f t="array" ref="AB160">_xlfn.IFS(F160="Sí tenía pensado hacer el trámite",1,F160="No tenía pensado hacer el trámite",0)</f>
        <v>1</v>
      </c>
      <c r="AC160" s="22" cm="1">
        <f t="array" ref="AC160">_xlfn.IFS(G160="Sí",1,G160="No",0)</f>
        <v>1</v>
      </c>
      <c r="AD160" s="24" cm="1">
        <f t="array" ref="AD160">_xlfn.IFS(H160="Es fácil",1,H160="Más o menos (no es ni fácil ni difícil)",0.5,H160="Es difícil",0)</f>
        <v>0</v>
      </c>
      <c r="AE160" s="25" cm="1">
        <f t="array" ref="AE160">_xlfn.IFS(I160="Cuando realicé el trámite para obtener la licencia de conducir en este municipio sí recibí toda la orientación que necesité para poder concluir el trámite",1,I160="Cuando realicé el trámite para obtener la licencia de conducir en este municipio no recibí toda la orientación que necesité para poder concluir el trámite",0)</f>
        <v>0</v>
      </c>
      <c r="AF160" s="27"/>
      <c r="AG160" s="24" cm="1">
        <f t="array" ref="AG160">_xlfn.IFS(K160="Sí",1,K160="No",0)</f>
        <v>1</v>
      </c>
      <c r="AH160" s="20" cm="1">
        <f t="array" ref="AH160">_xlfn.IFS(L160="Muy probable",1,L160="Nada probable",0,L160="No sé",0.5)</f>
        <v>0</v>
      </c>
      <c r="AI160" s="24" cm="1">
        <f t="array" ref="AI160">_xlfn.IFS(M160="Es más fácil",1,M160="Es igual",0.5,M160="Es más difícil",0)</f>
        <v>0.5</v>
      </c>
      <c r="AJ160" s="24" cm="1">
        <f t="array" ref="AJ160">_xlfn.IFS(N160="Pocos",1,N160="Los necesarios (ni muchos ni pocos)",0.5,N160="Muchos",0)</f>
        <v>0</v>
      </c>
      <c r="AK160" s="24" cm="1">
        <f t="array" ref="AK160">_xlfn.IFS(O160="Barato",1,O160="Justo (ni caro ni barato)",0.5,O160="Caro",0)</f>
        <v>0.5</v>
      </c>
      <c r="AL160" s="24" cm="1">
        <f t="array" ref="AL160">_xlfn.IFS(P160="Menos de 30 minutos",1,P160="Entre 31 minutos y 1 hora",0.8,P160="Entre 1 y 2 horas",0.6,P160="Entre 2 y 3 horas",0.4,P160="Más de 3 horas",0.2,P160="Me tomó más de un día",0)</f>
        <v>0.2</v>
      </c>
      <c r="AM160" s="24" cm="1">
        <f t="array" ref="AM160">_xlfn.IFS(Q160="Poco",1,Q160="Normal (ni mucho ni poco)",0.5,Q160="Mucho",0)</f>
        <v>0</v>
      </c>
      <c r="AN160" s="24" cm="1">
        <f t="array" ref="AN160">_xlfn.IFS(R160="Satisfecha (o)",1,R160="Normal",0.5,R160="Insatisfecha (o)",0)</f>
        <v>0</v>
      </c>
      <c r="AO160" s="24" cm="1">
        <f t="array" ref="AO160">_xlfn.IFS(S160="Todas las personas reciben el mismo trato",1,S160="No estoy segura (o)",0.5,S160="Hay personas que reciben un trato diferente",0)</f>
        <v>0.5</v>
      </c>
      <c r="AP160" s="8" cm="1">
        <f t="array" ref="AP160">_xlfn.IFS(T160="Es malo",0,T160="Es regular (ni bueno ni malo)",0.5,T160="Es bueno",1)</f>
        <v>0.5</v>
      </c>
      <c r="AQ160" s="8" cm="1">
        <f t="array" ref="AQ160">_xlfn.IFS(U160="Sí",0,U160="No",1,U160="Prefieron no contestar",0.5)</f>
        <v>0.5</v>
      </c>
    </row>
    <row r="161" spans="1:43" x14ac:dyDescent="0.2">
      <c r="A161" s="17">
        <v>118480156970</v>
      </c>
      <c r="B161" s="8" t="s">
        <v>338</v>
      </c>
      <c r="C161" s="8"/>
      <c r="D161" s="8"/>
      <c r="E161" s="8" t="s">
        <v>624</v>
      </c>
      <c r="F161" s="20"/>
      <c r="G161" s="22" t="s">
        <v>624</v>
      </c>
      <c r="H161" s="24" t="s">
        <v>624</v>
      </c>
      <c r="I161" s="25" t="s">
        <v>624</v>
      </c>
      <c r="J161" s="26" t="s">
        <v>624</v>
      </c>
      <c r="K161" s="24" t="s">
        <v>624</v>
      </c>
      <c r="L161" s="18" t="s">
        <v>624</v>
      </c>
      <c r="M161" s="24" t="s">
        <v>624</v>
      </c>
      <c r="N161" s="24" t="s">
        <v>624</v>
      </c>
      <c r="O161" s="24" t="s">
        <v>624</v>
      </c>
      <c r="P161" s="24" t="s">
        <v>624</v>
      </c>
      <c r="Q161" s="24" t="s">
        <v>624</v>
      </c>
      <c r="R161" s="24" t="s">
        <v>624</v>
      </c>
      <c r="S161" s="24"/>
      <c r="T161" s="8" t="s">
        <v>624</v>
      </c>
      <c r="U161" s="8"/>
      <c r="V161" s="5"/>
      <c r="W161" s="17">
        <v>118480156970</v>
      </c>
      <c r="X161" s="8" t="s">
        <v>338</v>
      </c>
      <c r="Y161" s="8" t="e" cm="1">
        <f t="array" ref="Y161">_xlfn.IFS(C161="Fue fácil",1,C161="Más o menos (ni fácil ni difícil)",0.5,C161="Fue difícil",0)</f>
        <v>#N/A</v>
      </c>
      <c r="Z161" s="8" t="e" cm="1">
        <f t="array" ref="Z161">_xlfn.IFS(D161="Sí",1,D161="No",0)</f>
        <v>#N/A</v>
      </c>
      <c r="AA161" s="8" t="e" cm="1">
        <f t="array" ref="AA161">_xlfn.IFS(E161="Sí las conozco",1,E161="No las conozco",0)</f>
        <v>#N/A</v>
      </c>
      <c r="AB161" s="20" t="e" cm="1">
        <f t="array" ref="AB161">_xlfn.IFS(F161="Sí tenía pensado hacer el trámite",1,F161="No tenía pensado hacer el trámite",0)</f>
        <v>#N/A</v>
      </c>
      <c r="AC161" s="22" t="e" cm="1">
        <f t="array" ref="AC161">_xlfn.IFS(G161="Sí",1,G161="No",0)</f>
        <v>#N/A</v>
      </c>
      <c r="AD161" s="24" t="e" cm="1">
        <f t="array" ref="AD161">_xlfn.IFS(H161="Es fácil",1,H161="Más o menos (no es ni fácil ni difícil)",0.5,H161="Es difícil",0)</f>
        <v>#N/A</v>
      </c>
      <c r="AE161" s="25" t="e" cm="1">
        <f t="array" ref="AE161">_xlfn.IFS(I161="Cuando realicé el trámite para obtener la licencia de conducir en este municipio sí recibí toda la orientación que necesité para poder concluir el trámite",1,I161="Cuando realicé el trámite para obtener la licencia de conducir en este municipio no recibí toda la orientación que necesité para poder concluir el trámite",0)</f>
        <v>#N/A</v>
      </c>
      <c r="AF161" s="27" t="e" cm="1">
        <f t="array" ref="AF161">_xlfn.IFS(J161="Sí tienen la capacitación y los conocimientos suficientes para atender a la ciudadanía",1,J161="No tienen la capacitación y los conocimientos suficientes para atender a la ciudadanía",0)</f>
        <v>#N/A</v>
      </c>
      <c r="AG161" s="24" t="e" cm="1">
        <f t="array" ref="AG161">_xlfn.IFS(K161="Sí",1,K161="No",0)</f>
        <v>#N/A</v>
      </c>
      <c r="AH161" s="20" t="e" cm="1">
        <f t="array" ref="AH161">_xlfn.IFS(L161="Muy probable",1,L161="Nada probable",0,L161="No sé",0.5)</f>
        <v>#N/A</v>
      </c>
      <c r="AI161" s="24" t="e" cm="1">
        <f t="array" ref="AI161">_xlfn.IFS(M161="Es más fácil",1,M161="Es igual",0.5,M161="Es más difícil",0)</f>
        <v>#N/A</v>
      </c>
      <c r="AJ161" s="24" t="e" cm="1">
        <f t="array" ref="AJ161">_xlfn.IFS(N161="Pocos",1,N161="Los necesarios (ni muchos ni pocos)",0.5,N161="Muchos",0)</f>
        <v>#N/A</v>
      </c>
      <c r="AK161" s="24" t="e" cm="1">
        <f t="array" ref="AK161">_xlfn.IFS(O161="Barato",1,O161="Justo (ni caro ni barato)",0.5,O161="Caro",0)</f>
        <v>#N/A</v>
      </c>
      <c r="AL161" s="24" t="e" cm="1">
        <f t="array" ref="AL161">_xlfn.IFS(P161="Menos de 30 minutos",1,P161="Entre 31 minutos y 1 hora",0.8,P161="Entre 1 y 2 horas",0.6,P161="Entre 2 y 3 horas",0.4,P161="Más de 3 horas",0.2,P161="Me tomó más de un día",0)</f>
        <v>#N/A</v>
      </c>
      <c r="AM161" s="24" t="e" cm="1">
        <f t="array" ref="AM161">_xlfn.IFS(Q161="Poco",1,Q161="Normal (ni mucho ni poco)",0.5,Q161="Mucho",0)</f>
        <v>#N/A</v>
      </c>
      <c r="AN161" s="24" t="e" cm="1">
        <f t="array" ref="AN161">_xlfn.IFS(R161="Satisfecha (o)",1,R161="Normal",0.5,R161="Insatisfecha (o)",0)</f>
        <v>#N/A</v>
      </c>
      <c r="AO161" s="24" t="e" cm="1">
        <f t="array" ref="AO161">_xlfn.IFS(S161="Todas las personas reciben el mismo trato",1,S161="No estoy segura (o)",0.5,S161="Hay personas que reciben un trato diferente",0)</f>
        <v>#N/A</v>
      </c>
      <c r="AP161" s="8" t="e" cm="1">
        <f t="array" ref="AP161">_xlfn.IFS(T161="Es malo",0,T161="Es regular (ni bueno ni malo)",0.5,T161="Es bueno",1)</f>
        <v>#N/A</v>
      </c>
      <c r="AQ161" s="8" t="e" cm="1">
        <f t="array" ref="AQ161">_xlfn.IFS(U161="Sí",0,U161="No",1,U161="Prefieron no contestar",0.5)</f>
        <v>#N/A</v>
      </c>
    </row>
    <row r="162" spans="1:43" x14ac:dyDescent="0.2">
      <c r="A162" s="17">
        <v>118486903775</v>
      </c>
      <c r="B162" s="8" t="s">
        <v>267</v>
      </c>
      <c r="C162" s="8" t="s">
        <v>189</v>
      </c>
      <c r="D162" s="8" t="s">
        <v>86</v>
      </c>
      <c r="E162" s="8" t="s">
        <v>73</v>
      </c>
      <c r="F162" s="20" t="s">
        <v>174</v>
      </c>
      <c r="G162" s="22" t="s">
        <v>85</v>
      </c>
      <c r="H162" s="24" t="s">
        <v>87</v>
      </c>
      <c r="I162" s="25" t="s">
        <v>90</v>
      </c>
      <c r="J162" s="26" t="s">
        <v>92</v>
      </c>
      <c r="K162" s="24" t="s">
        <v>85</v>
      </c>
      <c r="L162" s="18" t="s">
        <v>94</v>
      </c>
      <c r="M162" s="24" t="s">
        <v>100</v>
      </c>
      <c r="N162" s="24" t="s">
        <v>103</v>
      </c>
      <c r="O162" s="24" t="s">
        <v>106</v>
      </c>
      <c r="P162" s="24" t="s">
        <v>109</v>
      </c>
      <c r="Q162" s="24" t="s">
        <v>115</v>
      </c>
      <c r="R162" s="24" t="s">
        <v>117</v>
      </c>
      <c r="S162" s="24" t="s">
        <v>187</v>
      </c>
      <c r="T162" s="8" t="s">
        <v>132</v>
      </c>
      <c r="U162" s="8" t="s">
        <v>86</v>
      </c>
      <c r="V162" s="5"/>
      <c r="W162" s="17">
        <v>118486903775</v>
      </c>
      <c r="X162" s="8" t="s">
        <v>267</v>
      </c>
      <c r="Y162" s="8" cm="1">
        <f t="array" ref="Y162">_xlfn.IFS(C162="Fue fácil",1,C162="Más o menos (ni fácil ni difícil)",0.5,C162="Fue difícil",0)</f>
        <v>1</v>
      </c>
      <c r="Z162" s="8" cm="1">
        <f t="array" ref="Z162">_xlfn.IFS(D162="Sí",1,D162="No",0)</f>
        <v>0</v>
      </c>
      <c r="AA162" s="8" cm="1">
        <f t="array" ref="AA162">_xlfn.IFS(E162="Sí las conozco",1,E162="No las conozco",0)</f>
        <v>1</v>
      </c>
      <c r="AB162" s="20" cm="1">
        <f t="array" ref="AB162">_xlfn.IFS(F162="Sí tenía pensado hacer el trámite",1,F162="No tenía pensado hacer el trámite",0)</f>
        <v>1</v>
      </c>
      <c r="AC162" s="22" cm="1">
        <f t="array" ref="AC162">_xlfn.IFS(G162="Sí",1,G162="No",0)</f>
        <v>1</v>
      </c>
      <c r="AD162" s="24" cm="1">
        <f t="array" ref="AD162">_xlfn.IFS(H162="Es fácil",1,H162="Más o menos (no es ni fácil ni difícil)",0.5,H162="Es difícil",0)</f>
        <v>1</v>
      </c>
      <c r="AE162" s="25" cm="1">
        <f t="array" ref="AE162">_xlfn.IFS(I162="Cuando realicé el trámite para obtener la licencia de conducir en este municipio sí recibí toda la orientación que necesité para poder concluir el trámite",1,I162="Cuando realicé el trámite para obtener la licencia de conducir en este municipio no recibí toda la orientación que necesité para poder concluir el trámite",0)</f>
        <v>1</v>
      </c>
      <c r="AF162" s="27" cm="1">
        <f t="array" ref="AF162">_xlfn.IFS(J162="Sí tienen la capacitación y los conocimientos suficientes para atender a la ciudadanía",1,J162="No tienen la capacitación y los conocimientos suficientes para atender a la ciudadanía",0)</f>
        <v>1</v>
      </c>
      <c r="AG162" s="24" cm="1">
        <f t="array" ref="AG162">_xlfn.IFS(K162="Sí",1,K162="No",0)</f>
        <v>1</v>
      </c>
      <c r="AH162" s="20" cm="1">
        <f t="array" ref="AH162">_xlfn.IFS(L162="Muy probable",1,L162="Nada probable",0,L162="No sé",0.5)</f>
        <v>1</v>
      </c>
      <c r="AI162" s="24" cm="1">
        <f t="array" ref="AI162">_xlfn.IFS(M162="Es más fácil",1,M162="Es igual",0.5,M162="Es más difícil",0)</f>
        <v>0.5</v>
      </c>
      <c r="AJ162" s="24" cm="1">
        <f t="array" ref="AJ162">_xlfn.IFS(N162="Pocos",1,N162="Los necesarios (ni muchos ni pocos)",0.5,N162="Muchos",0)</f>
        <v>0.5</v>
      </c>
      <c r="AK162" s="24" cm="1">
        <f t="array" ref="AK162">_xlfn.IFS(O162="Barato",1,O162="Justo (ni caro ni barato)",0.5,O162="Caro",0)</f>
        <v>0.5</v>
      </c>
      <c r="AL162" s="24" cm="1">
        <f t="array" ref="AL162">_xlfn.IFS(P162="Menos de 30 minutos",1,P162="Entre 31 minutos y 1 hora",0.8,P162="Entre 1 y 2 horas",0.6,P162="Entre 2 y 3 horas",0.4,P162="Más de 3 horas",0.2,P162="Me tomó más de un día",0)</f>
        <v>0.8</v>
      </c>
      <c r="AM162" s="24" cm="1">
        <f t="array" ref="AM162">_xlfn.IFS(Q162="Poco",1,Q162="Normal (ni mucho ni poco)",0.5,Q162="Mucho",0)</f>
        <v>0.5</v>
      </c>
      <c r="AN162" s="24" cm="1">
        <f t="array" ref="AN162">_xlfn.IFS(R162="Satisfecha (o)",1,R162="Normal",0.5,R162="Insatisfecha (o)",0)</f>
        <v>1</v>
      </c>
      <c r="AO162" s="24" cm="1">
        <f t="array" ref="AO162">_xlfn.IFS(S162="Todas las personas reciben el mismo trato",1,S162="No estoy segura (o)",0.5,S162="Hay personas que reciben un trato diferente",0)</f>
        <v>1</v>
      </c>
      <c r="AP162" s="8" cm="1">
        <f t="array" ref="AP162">_xlfn.IFS(T162="Es malo",0,T162="Es regular (ni bueno ni malo)",0.5,T162="Es bueno",1)</f>
        <v>1</v>
      </c>
      <c r="AQ162" s="8" cm="1">
        <f t="array" ref="AQ162">_xlfn.IFS(U162="Sí",0,U162="No",1,U162="Prefieron no contestar",0.5)</f>
        <v>1</v>
      </c>
    </row>
    <row r="163" spans="1:43" x14ac:dyDescent="0.2">
      <c r="A163" s="17">
        <v>118484245524</v>
      </c>
      <c r="B163" s="8" t="s">
        <v>267</v>
      </c>
      <c r="C163" s="8"/>
      <c r="D163" s="8"/>
      <c r="E163" s="8" t="s">
        <v>624</v>
      </c>
      <c r="F163" s="20"/>
      <c r="G163" s="22" t="s">
        <v>624</v>
      </c>
      <c r="H163" s="24" t="s">
        <v>624</v>
      </c>
      <c r="I163" s="25" t="s">
        <v>624</v>
      </c>
      <c r="J163" s="26" t="s">
        <v>624</v>
      </c>
      <c r="K163" s="24" t="s">
        <v>624</v>
      </c>
      <c r="L163" s="18" t="s">
        <v>624</v>
      </c>
      <c r="M163" s="24" t="s">
        <v>624</v>
      </c>
      <c r="N163" s="24" t="s">
        <v>624</v>
      </c>
      <c r="O163" s="24" t="s">
        <v>624</v>
      </c>
      <c r="P163" s="24" t="s">
        <v>624</v>
      </c>
      <c r="Q163" s="24" t="s">
        <v>624</v>
      </c>
      <c r="R163" s="24" t="s">
        <v>624</v>
      </c>
      <c r="S163" s="24"/>
      <c r="T163" s="8" t="s">
        <v>624</v>
      </c>
      <c r="U163" s="8"/>
      <c r="V163" s="5"/>
      <c r="W163" s="17">
        <v>118484245524</v>
      </c>
      <c r="X163" s="8" t="s">
        <v>267</v>
      </c>
      <c r="Y163" s="8" t="e" cm="1">
        <f t="array" ref="Y163">_xlfn.IFS(C163="Fue fácil",1,C163="Más o menos (ni fácil ni difícil)",0.5,C163="Fue difícil",0)</f>
        <v>#N/A</v>
      </c>
      <c r="Z163" s="8" t="e" cm="1">
        <f t="array" ref="Z163">_xlfn.IFS(D163="Sí",1,D163="No",0)</f>
        <v>#N/A</v>
      </c>
      <c r="AA163" s="8" t="e" cm="1">
        <f t="array" ref="AA163">_xlfn.IFS(E163="Sí las conozco",1,E163="No las conozco",0)</f>
        <v>#N/A</v>
      </c>
      <c r="AB163" s="20" t="e" cm="1">
        <f t="array" ref="AB163">_xlfn.IFS(F163="Sí tenía pensado hacer el trámite",1,F163="No tenía pensado hacer el trámite",0)</f>
        <v>#N/A</v>
      </c>
      <c r="AC163" s="22" t="e" cm="1">
        <f t="array" ref="AC163">_xlfn.IFS(G163="Sí",1,G163="No",0)</f>
        <v>#N/A</v>
      </c>
      <c r="AD163" s="24" t="e" cm="1">
        <f t="array" ref="AD163">_xlfn.IFS(H163="Es fácil",1,H163="Más o menos (no es ni fácil ni difícil)",0.5,H163="Es difícil",0)</f>
        <v>#N/A</v>
      </c>
      <c r="AE163" s="25" t="e" cm="1">
        <f t="array" ref="AE163">_xlfn.IFS(I163="Cuando realicé el trámite para obtener la licencia de conducir en este municipio sí recibí toda la orientación que necesité para poder concluir el trámite",1,I163="Cuando realicé el trámite para obtener la licencia de conducir en este municipio no recibí toda la orientación que necesité para poder concluir el trámite",0)</f>
        <v>#N/A</v>
      </c>
      <c r="AF163" s="27" t="e" cm="1">
        <f t="array" ref="AF163">_xlfn.IFS(J163="Sí tienen la capacitación y los conocimientos suficientes para atender a la ciudadanía",1,J163="No tienen la capacitación y los conocimientos suficientes para atender a la ciudadanía",0)</f>
        <v>#N/A</v>
      </c>
      <c r="AG163" s="24" t="e" cm="1">
        <f t="array" ref="AG163">_xlfn.IFS(K163="Sí",1,K163="No",0)</f>
        <v>#N/A</v>
      </c>
      <c r="AH163" s="20" t="e" cm="1">
        <f t="array" ref="AH163">_xlfn.IFS(L163="Muy probable",1,L163="Nada probable",0,L163="No sé",0.5)</f>
        <v>#N/A</v>
      </c>
      <c r="AI163" s="24" t="e" cm="1">
        <f t="array" ref="AI163">_xlfn.IFS(M163="Es más fácil",1,M163="Es igual",0.5,M163="Es más difícil",0)</f>
        <v>#N/A</v>
      </c>
      <c r="AJ163" s="24" t="e" cm="1">
        <f t="array" ref="AJ163">_xlfn.IFS(N163="Pocos",1,N163="Los necesarios (ni muchos ni pocos)",0.5,N163="Muchos",0)</f>
        <v>#N/A</v>
      </c>
      <c r="AK163" s="24" t="e" cm="1">
        <f t="array" ref="AK163">_xlfn.IFS(O163="Barato",1,O163="Justo (ni caro ni barato)",0.5,O163="Caro",0)</f>
        <v>#N/A</v>
      </c>
      <c r="AL163" s="24" t="e" cm="1">
        <f t="array" ref="AL163">_xlfn.IFS(P163="Menos de 30 minutos",1,P163="Entre 31 minutos y 1 hora",0.8,P163="Entre 1 y 2 horas",0.6,P163="Entre 2 y 3 horas",0.4,P163="Más de 3 horas",0.2,P163="Me tomó más de un día",0)</f>
        <v>#N/A</v>
      </c>
      <c r="AM163" s="24" t="e" cm="1">
        <f t="array" ref="AM163">_xlfn.IFS(Q163="Poco",1,Q163="Normal (ni mucho ni poco)",0.5,Q163="Mucho",0)</f>
        <v>#N/A</v>
      </c>
      <c r="AN163" s="24" t="e" cm="1">
        <f t="array" ref="AN163">_xlfn.IFS(R163="Satisfecha (o)",1,R163="Normal",0.5,R163="Insatisfecha (o)",0)</f>
        <v>#N/A</v>
      </c>
      <c r="AO163" s="24" t="e" cm="1">
        <f t="array" ref="AO163">_xlfn.IFS(S163="Todas las personas reciben el mismo trato",1,S163="No estoy segura (o)",0.5,S163="Hay personas que reciben un trato diferente",0)</f>
        <v>#N/A</v>
      </c>
      <c r="AP163" s="8" t="e" cm="1">
        <f t="array" ref="AP163">_xlfn.IFS(T163="Es malo",0,T163="Es regular (ni bueno ni malo)",0.5,T163="Es bueno",1)</f>
        <v>#N/A</v>
      </c>
      <c r="AQ163" s="8" t="e" cm="1">
        <f t="array" ref="AQ163">_xlfn.IFS(U163="Sí",0,U163="No",1,U163="Prefieron no contestar",0.5)</f>
        <v>#N/A</v>
      </c>
    </row>
    <row r="164" spans="1:43" x14ac:dyDescent="0.2">
      <c r="A164" s="17">
        <v>118484208874</v>
      </c>
      <c r="B164" s="8" t="s">
        <v>267</v>
      </c>
      <c r="C164" s="8"/>
      <c r="D164" s="8"/>
      <c r="E164" s="8" t="s">
        <v>624</v>
      </c>
      <c r="F164" s="20"/>
      <c r="G164" s="22" t="s">
        <v>624</v>
      </c>
      <c r="H164" s="24" t="s">
        <v>624</v>
      </c>
      <c r="I164" s="25" t="s">
        <v>624</v>
      </c>
      <c r="J164" s="26" t="s">
        <v>624</v>
      </c>
      <c r="K164" s="24" t="s">
        <v>624</v>
      </c>
      <c r="L164" s="18" t="s">
        <v>624</v>
      </c>
      <c r="M164" s="24" t="s">
        <v>624</v>
      </c>
      <c r="N164" s="24" t="s">
        <v>624</v>
      </c>
      <c r="O164" s="24" t="s">
        <v>624</v>
      </c>
      <c r="P164" s="24" t="s">
        <v>624</v>
      </c>
      <c r="Q164" s="24" t="s">
        <v>624</v>
      </c>
      <c r="R164" s="24" t="s">
        <v>624</v>
      </c>
      <c r="S164" s="24"/>
      <c r="T164" s="8" t="s">
        <v>624</v>
      </c>
      <c r="U164" s="8"/>
      <c r="V164" s="5"/>
      <c r="W164" s="17">
        <v>118484208874</v>
      </c>
      <c r="X164" s="8" t="s">
        <v>267</v>
      </c>
      <c r="Y164" s="8" t="e" cm="1">
        <f t="array" ref="Y164">_xlfn.IFS(C164="Fue fácil",1,C164="Más o menos (ni fácil ni difícil)",0.5,C164="Fue difícil",0)</f>
        <v>#N/A</v>
      </c>
      <c r="Z164" s="8" t="e" cm="1">
        <f t="array" ref="Z164">_xlfn.IFS(D164="Sí",1,D164="No",0)</f>
        <v>#N/A</v>
      </c>
      <c r="AA164" s="8" t="e" cm="1">
        <f t="array" ref="AA164">_xlfn.IFS(E164="Sí las conozco",1,E164="No las conozco",0)</f>
        <v>#N/A</v>
      </c>
      <c r="AB164" s="20" t="e" cm="1">
        <f t="array" ref="AB164">_xlfn.IFS(F164="Sí tenía pensado hacer el trámite",1,F164="No tenía pensado hacer el trámite",0)</f>
        <v>#N/A</v>
      </c>
      <c r="AC164" s="22" t="e" cm="1">
        <f t="array" ref="AC164">_xlfn.IFS(G164="Sí",1,G164="No",0)</f>
        <v>#N/A</v>
      </c>
      <c r="AD164" s="24" t="e" cm="1">
        <f t="array" ref="AD164">_xlfn.IFS(H164="Es fácil",1,H164="Más o menos (no es ni fácil ni difícil)",0.5,H164="Es difícil",0)</f>
        <v>#N/A</v>
      </c>
      <c r="AE164" s="25" t="e" cm="1">
        <f t="array" ref="AE164">_xlfn.IFS(I164="Cuando realicé el trámite para obtener la licencia de conducir en este municipio sí recibí toda la orientación que necesité para poder concluir el trámite",1,I164="Cuando realicé el trámite para obtener la licencia de conducir en este municipio no recibí toda la orientación que necesité para poder concluir el trámite",0)</f>
        <v>#N/A</v>
      </c>
      <c r="AF164" s="27" t="e" cm="1">
        <f t="array" ref="AF164">_xlfn.IFS(J164="Sí tienen la capacitación y los conocimientos suficientes para atender a la ciudadanía",1,J164="No tienen la capacitación y los conocimientos suficientes para atender a la ciudadanía",0)</f>
        <v>#N/A</v>
      </c>
      <c r="AG164" s="24" t="e" cm="1">
        <f t="array" ref="AG164">_xlfn.IFS(K164="Sí",1,K164="No",0)</f>
        <v>#N/A</v>
      </c>
      <c r="AH164" s="20" t="e" cm="1">
        <f t="array" ref="AH164">_xlfn.IFS(L164="Muy probable",1,L164="Nada probable",0,L164="No sé",0.5)</f>
        <v>#N/A</v>
      </c>
      <c r="AI164" s="24" t="e" cm="1">
        <f t="array" ref="AI164">_xlfn.IFS(M164="Es más fácil",1,M164="Es igual",0.5,M164="Es más difícil",0)</f>
        <v>#N/A</v>
      </c>
      <c r="AJ164" s="24" t="e" cm="1">
        <f t="array" ref="AJ164">_xlfn.IFS(N164="Pocos",1,N164="Los necesarios (ni muchos ni pocos)",0.5,N164="Muchos",0)</f>
        <v>#N/A</v>
      </c>
      <c r="AK164" s="24" t="e" cm="1">
        <f t="array" ref="AK164">_xlfn.IFS(O164="Barato",1,O164="Justo (ni caro ni barato)",0.5,O164="Caro",0)</f>
        <v>#N/A</v>
      </c>
      <c r="AL164" s="24" t="e" cm="1">
        <f t="array" ref="AL164">_xlfn.IFS(P164="Menos de 30 minutos",1,P164="Entre 31 minutos y 1 hora",0.8,P164="Entre 1 y 2 horas",0.6,P164="Entre 2 y 3 horas",0.4,P164="Más de 3 horas",0.2,P164="Me tomó más de un día",0)</f>
        <v>#N/A</v>
      </c>
      <c r="AM164" s="24" t="e" cm="1">
        <f t="array" ref="AM164">_xlfn.IFS(Q164="Poco",1,Q164="Normal (ni mucho ni poco)",0.5,Q164="Mucho",0)</f>
        <v>#N/A</v>
      </c>
      <c r="AN164" s="24" t="e" cm="1">
        <f t="array" ref="AN164">_xlfn.IFS(R164="Satisfecha (o)",1,R164="Normal",0.5,R164="Insatisfecha (o)",0)</f>
        <v>#N/A</v>
      </c>
      <c r="AO164" s="24" t="e" cm="1">
        <f t="array" ref="AO164">_xlfn.IFS(S164="Todas las personas reciben el mismo trato",1,S164="No estoy segura (o)",0.5,S164="Hay personas que reciben un trato diferente",0)</f>
        <v>#N/A</v>
      </c>
      <c r="AP164" s="8" t="e" cm="1">
        <f t="array" ref="AP164">_xlfn.IFS(T164="Es malo",0,T164="Es regular (ni bueno ni malo)",0.5,T164="Es bueno",1)</f>
        <v>#N/A</v>
      </c>
      <c r="AQ164" s="8" t="e" cm="1">
        <f t="array" ref="AQ164">_xlfn.IFS(U164="Sí",0,U164="No",1,U164="Prefieron no contestar",0.5)</f>
        <v>#N/A</v>
      </c>
    </row>
    <row r="165" spans="1:43" x14ac:dyDescent="0.2">
      <c r="A165" s="17">
        <v>118472710343</v>
      </c>
      <c r="B165" s="8" t="s">
        <v>267</v>
      </c>
      <c r="C165" s="8" t="s">
        <v>189</v>
      </c>
      <c r="D165" s="8" t="s">
        <v>85</v>
      </c>
      <c r="E165" s="8" t="s">
        <v>73</v>
      </c>
      <c r="F165" s="20" t="s">
        <v>174</v>
      </c>
      <c r="G165" s="22" t="s">
        <v>85</v>
      </c>
      <c r="H165" s="24" t="s">
        <v>87</v>
      </c>
      <c r="I165" s="25" t="s">
        <v>90</v>
      </c>
      <c r="J165" s="26" t="s">
        <v>92</v>
      </c>
      <c r="K165" s="24" t="s">
        <v>85</v>
      </c>
      <c r="L165" s="18" t="s">
        <v>95</v>
      </c>
      <c r="M165" s="24" t="s">
        <v>99</v>
      </c>
      <c r="N165" s="24" t="s">
        <v>103</v>
      </c>
      <c r="O165" s="24" t="s">
        <v>106</v>
      </c>
      <c r="P165" s="24" t="s">
        <v>108</v>
      </c>
      <c r="Q165" s="24" t="s">
        <v>114</v>
      </c>
      <c r="R165" s="24" t="s">
        <v>117</v>
      </c>
      <c r="S165" s="24"/>
      <c r="T165" s="8" t="s">
        <v>624</v>
      </c>
      <c r="U165" s="8"/>
      <c r="V165" s="5"/>
      <c r="W165" s="17">
        <v>118472710343</v>
      </c>
      <c r="X165" s="8" t="s">
        <v>267</v>
      </c>
      <c r="Y165" s="8" cm="1">
        <f t="array" ref="Y165">_xlfn.IFS(C165="Fue fácil",1,C165="Más o menos (ni fácil ni difícil)",0.5,C165="Fue difícil",0)</f>
        <v>1</v>
      </c>
      <c r="Z165" s="8" cm="1">
        <f t="array" ref="Z165">_xlfn.IFS(D165="Sí",1,D165="No",0)</f>
        <v>1</v>
      </c>
      <c r="AA165" s="8" cm="1">
        <f t="array" ref="AA165">_xlfn.IFS(E165="Sí las conozco",1,E165="No las conozco",0)</f>
        <v>1</v>
      </c>
      <c r="AB165" s="20" cm="1">
        <f t="array" ref="AB165">_xlfn.IFS(F165="Sí tenía pensado hacer el trámite",1,F165="No tenía pensado hacer el trámite",0)</f>
        <v>1</v>
      </c>
      <c r="AC165" s="22" cm="1">
        <f t="array" ref="AC165">_xlfn.IFS(G165="Sí",1,G165="No",0)</f>
        <v>1</v>
      </c>
      <c r="AD165" s="24" cm="1">
        <f t="array" ref="AD165">_xlfn.IFS(H165="Es fácil",1,H165="Más o menos (no es ni fácil ni difícil)",0.5,H165="Es difícil",0)</f>
        <v>1</v>
      </c>
      <c r="AE165" s="25" cm="1">
        <f t="array" ref="AE165">_xlfn.IFS(I165="Cuando realicé el trámite para obtener la licencia de conducir en este municipio sí recibí toda la orientación que necesité para poder concluir el trámite",1,I165="Cuando realicé el trámite para obtener la licencia de conducir en este municipio no recibí toda la orientación que necesité para poder concluir el trámite",0)</f>
        <v>1</v>
      </c>
      <c r="AF165" s="27" cm="1">
        <f t="array" ref="AF165">_xlfn.IFS(J165="Sí tienen la capacitación y los conocimientos suficientes para atender a la ciudadanía",1,J165="No tienen la capacitación y los conocimientos suficientes para atender a la ciudadanía",0)</f>
        <v>1</v>
      </c>
      <c r="AG165" s="24" cm="1">
        <f t="array" ref="AG165">_xlfn.IFS(K165="Sí",1,K165="No",0)</f>
        <v>1</v>
      </c>
      <c r="AH165" s="20" cm="1">
        <f t="array" ref="AH165">_xlfn.IFS(L165="Muy probable",1,L165="Nada probable",0,L165="No sé",0.5)</f>
        <v>0.5</v>
      </c>
      <c r="AI165" s="24" cm="1">
        <f t="array" ref="AI165">_xlfn.IFS(M165="Es más fácil",1,M165="Es igual",0.5,M165="Es más difícil",0)</f>
        <v>1</v>
      </c>
      <c r="AJ165" s="24" cm="1">
        <f t="array" ref="AJ165">_xlfn.IFS(N165="Pocos",1,N165="Los necesarios (ni muchos ni pocos)",0.5,N165="Muchos",0)</f>
        <v>0.5</v>
      </c>
      <c r="AK165" s="24" cm="1">
        <f t="array" ref="AK165">_xlfn.IFS(O165="Barato",1,O165="Justo (ni caro ni barato)",0.5,O165="Caro",0)</f>
        <v>0.5</v>
      </c>
      <c r="AL165" s="24" cm="1">
        <f t="array" ref="AL165">_xlfn.IFS(P165="Menos de 30 minutos",1,P165="Entre 31 minutos y 1 hora",0.8,P165="Entre 1 y 2 horas",0.6,P165="Entre 2 y 3 horas",0.4,P165="Más de 3 horas",0.2,P165="Me tomó más de un día",0)</f>
        <v>1</v>
      </c>
      <c r="AM165" s="24" cm="1">
        <f t="array" ref="AM165">_xlfn.IFS(Q165="Poco",1,Q165="Normal (ni mucho ni poco)",0.5,Q165="Mucho",0)</f>
        <v>1</v>
      </c>
      <c r="AN165" s="24" cm="1">
        <f t="array" ref="AN165">_xlfn.IFS(R165="Satisfecha (o)",1,R165="Normal",0.5,R165="Insatisfecha (o)",0)</f>
        <v>1</v>
      </c>
      <c r="AO165" s="24"/>
      <c r="AP165" s="8"/>
      <c r="AQ165" s="8"/>
    </row>
    <row r="166" spans="1:43" x14ac:dyDescent="0.2">
      <c r="A166" s="17">
        <v>118468514116</v>
      </c>
      <c r="B166" s="8" t="s">
        <v>267</v>
      </c>
      <c r="C166" s="8" t="s">
        <v>189</v>
      </c>
      <c r="D166" s="8" t="s">
        <v>86</v>
      </c>
      <c r="E166" s="8" t="s">
        <v>73</v>
      </c>
      <c r="F166" s="20" t="s">
        <v>174</v>
      </c>
      <c r="G166" s="22" t="s">
        <v>85</v>
      </c>
      <c r="H166" s="24" t="s">
        <v>88</v>
      </c>
      <c r="I166" s="25" t="s">
        <v>90</v>
      </c>
      <c r="J166" s="26" t="s">
        <v>92</v>
      </c>
      <c r="K166" s="24" t="s">
        <v>86</v>
      </c>
      <c r="L166" s="18" t="s">
        <v>94</v>
      </c>
      <c r="M166" s="24" t="s">
        <v>624</v>
      </c>
      <c r="N166" s="24" t="s">
        <v>103</v>
      </c>
      <c r="O166" s="24" t="s">
        <v>106</v>
      </c>
      <c r="P166" s="24" t="s">
        <v>109</v>
      </c>
      <c r="Q166" s="24" t="s">
        <v>115</v>
      </c>
      <c r="R166" s="24" t="s">
        <v>117</v>
      </c>
      <c r="S166" s="24" t="s">
        <v>178</v>
      </c>
      <c r="T166" s="8" t="s">
        <v>131</v>
      </c>
      <c r="U166" s="8" t="s">
        <v>86</v>
      </c>
      <c r="V166" s="5"/>
      <c r="W166" s="17">
        <v>118468514116</v>
      </c>
      <c r="X166" s="8" t="s">
        <v>267</v>
      </c>
      <c r="Y166" s="8" cm="1">
        <f t="array" ref="Y166">_xlfn.IFS(C166="Fue fácil",1,C166="Más o menos (ni fácil ni difícil)",0.5,C166="Fue difícil",0)</f>
        <v>1</v>
      </c>
      <c r="Z166" s="8" cm="1">
        <f t="array" ref="Z166">_xlfn.IFS(D166="Sí",1,D166="No",0)</f>
        <v>0</v>
      </c>
      <c r="AA166" s="8" cm="1">
        <f t="array" ref="AA166">_xlfn.IFS(E166="Sí las conozco",1,E166="No las conozco",0)</f>
        <v>1</v>
      </c>
      <c r="AB166" s="20" cm="1">
        <f t="array" ref="AB166">_xlfn.IFS(F166="Sí tenía pensado hacer el trámite",1,F166="No tenía pensado hacer el trámite",0)</f>
        <v>1</v>
      </c>
      <c r="AC166" s="22" cm="1">
        <f t="array" ref="AC166">_xlfn.IFS(G166="Sí",1,G166="No",0)</f>
        <v>1</v>
      </c>
      <c r="AD166" s="24" cm="1">
        <f t="array" ref="AD166">_xlfn.IFS(H166="Es fácil",1,H166="Más o menos (no es ni fácil ni difícil)",0.5,H166="Es difícil",0)</f>
        <v>0.5</v>
      </c>
      <c r="AE166" s="25" cm="1">
        <f t="array" ref="AE166">_xlfn.IFS(I166="Cuando realicé el trámite para obtener la licencia de conducir en este municipio sí recibí toda la orientación que necesité para poder concluir el trámite",1,I166="Cuando realicé el trámite para obtener la licencia de conducir en este municipio no recibí toda la orientación que necesité para poder concluir el trámite",0)</f>
        <v>1</v>
      </c>
      <c r="AF166" s="27" cm="1">
        <f t="array" ref="AF166">_xlfn.IFS(J166="Sí tienen la capacitación y los conocimientos suficientes para atender a la ciudadanía",1,J166="No tienen la capacitación y los conocimientos suficientes para atender a la ciudadanía",0)</f>
        <v>1</v>
      </c>
      <c r="AG166" s="24" cm="1">
        <f t="array" ref="AG166">_xlfn.IFS(K166="Sí",1,K166="No",0)</f>
        <v>0</v>
      </c>
      <c r="AH166" s="20" cm="1">
        <f t="array" ref="AH166">_xlfn.IFS(L166="Muy probable",1,L166="Nada probable",0,L166="No sé",0.5)</f>
        <v>1</v>
      </c>
      <c r="AI166" s="24"/>
      <c r="AJ166" s="24" cm="1">
        <f t="array" ref="AJ166">_xlfn.IFS(N166="Pocos",1,N166="Los necesarios (ni muchos ni pocos)",0.5,N166="Muchos",0)</f>
        <v>0.5</v>
      </c>
      <c r="AK166" s="24" cm="1">
        <f t="array" ref="AK166">_xlfn.IFS(O166="Barato",1,O166="Justo (ni caro ni barato)",0.5,O166="Caro",0)</f>
        <v>0.5</v>
      </c>
      <c r="AL166" s="24" cm="1">
        <f t="array" ref="AL166">_xlfn.IFS(P166="Menos de 30 minutos",1,P166="Entre 31 minutos y 1 hora",0.8,P166="Entre 1 y 2 horas",0.6,P166="Entre 2 y 3 horas",0.4,P166="Más de 3 horas",0.2,P166="Me tomó más de un día",0)</f>
        <v>0.8</v>
      </c>
      <c r="AM166" s="24" cm="1">
        <f t="array" ref="AM166">_xlfn.IFS(Q166="Poco",1,Q166="Normal (ni mucho ni poco)",0.5,Q166="Mucho",0)</f>
        <v>0.5</v>
      </c>
      <c r="AN166" s="24" cm="1">
        <f t="array" ref="AN166">_xlfn.IFS(R166="Satisfecha (o)",1,R166="Normal",0.5,R166="Insatisfecha (o)",0)</f>
        <v>1</v>
      </c>
      <c r="AO166" s="24" cm="1">
        <f t="array" ref="AO166">_xlfn.IFS(S166="Todas las personas reciben el mismo trato",1,S166="No estoy segura (o)",0.5,S166="Hay personas que reciben un trato diferente",0)</f>
        <v>0.5</v>
      </c>
      <c r="AP166" s="8" cm="1">
        <f t="array" ref="AP166">_xlfn.IFS(T166="Es malo",0,T166="Es regular (ni bueno ni malo)",0.5,T166="Es bueno",1)</f>
        <v>0.5</v>
      </c>
      <c r="AQ166" s="8" cm="1">
        <f t="array" ref="AQ166">_xlfn.IFS(U166="Sí",0,U166="No",1,U166="Prefieron no contestar",0.5)</f>
        <v>1</v>
      </c>
    </row>
    <row r="167" spans="1:43" x14ac:dyDescent="0.2">
      <c r="A167" s="17">
        <v>118448202403</v>
      </c>
      <c r="B167" s="8" t="s">
        <v>267</v>
      </c>
      <c r="C167" s="8"/>
      <c r="D167" s="8"/>
      <c r="E167" s="8" t="s">
        <v>624</v>
      </c>
      <c r="F167" s="20"/>
      <c r="G167" s="22" t="s">
        <v>624</v>
      </c>
      <c r="H167" s="24" t="s">
        <v>624</v>
      </c>
      <c r="I167" s="25" t="s">
        <v>624</v>
      </c>
      <c r="J167" s="26" t="s">
        <v>624</v>
      </c>
      <c r="K167" s="24" t="s">
        <v>624</v>
      </c>
      <c r="L167" s="18" t="s">
        <v>624</v>
      </c>
      <c r="M167" s="24" t="s">
        <v>624</v>
      </c>
      <c r="N167" s="24" t="s">
        <v>624</v>
      </c>
      <c r="O167" s="24" t="s">
        <v>624</v>
      </c>
      <c r="P167" s="24" t="s">
        <v>624</v>
      </c>
      <c r="Q167" s="24" t="s">
        <v>624</v>
      </c>
      <c r="R167" s="24" t="s">
        <v>624</v>
      </c>
      <c r="S167" s="24"/>
      <c r="T167" s="8" t="s">
        <v>624</v>
      </c>
      <c r="U167" s="8"/>
      <c r="V167" s="5"/>
      <c r="W167" s="17">
        <v>118448202403</v>
      </c>
      <c r="X167" s="8" t="s">
        <v>267</v>
      </c>
      <c r="Y167" s="8" t="e" cm="1">
        <f t="array" ref="Y167">_xlfn.IFS(C167="Fue fácil",1,C167="Más o menos (ni fácil ni difícil)",0.5,C167="Fue difícil",0)</f>
        <v>#N/A</v>
      </c>
      <c r="Z167" s="8" t="e" cm="1">
        <f t="array" ref="Z167">_xlfn.IFS(D167="Sí",1,D167="No",0)</f>
        <v>#N/A</v>
      </c>
      <c r="AA167" s="8" t="e" cm="1">
        <f t="array" ref="AA167">_xlfn.IFS(E167="Sí las conozco",1,E167="No las conozco",0)</f>
        <v>#N/A</v>
      </c>
      <c r="AB167" s="20" t="e" cm="1">
        <f t="array" ref="AB167">_xlfn.IFS(F167="Sí tenía pensado hacer el trámite",1,F167="No tenía pensado hacer el trámite",0)</f>
        <v>#N/A</v>
      </c>
      <c r="AC167" s="22" t="e" cm="1">
        <f t="array" ref="AC167">_xlfn.IFS(G167="Sí",1,G167="No",0)</f>
        <v>#N/A</v>
      </c>
      <c r="AD167" s="24" t="e" cm="1">
        <f t="array" ref="AD167">_xlfn.IFS(H167="Es fácil",1,H167="Más o menos (no es ni fácil ni difícil)",0.5,H167="Es difícil",0)</f>
        <v>#N/A</v>
      </c>
      <c r="AE167" s="25" t="e" cm="1">
        <f t="array" ref="AE167">_xlfn.IFS(I167="Cuando realicé el trámite para obtener la licencia de conducir en este municipio sí recibí toda la orientación que necesité para poder concluir el trámite",1,I167="Cuando realicé el trámite para obtener la licencia de conducir en este municipio no recibí toda la orientación que necesité para poder concluir el trámite",0)</f>
        <v>#N/A</v>
      </c>
      <c r="AF167" s="27" t="e" cm="1">
        <f t="array" ref="AF167">_xlfn.IFS(J167="Sí tienen la capacitación y los conocimientos suficientes para atender a la ciudadanía",1,J167="No tienen la capacitación y los conocimientos suficientes para atender a la ciudadanía",0)</f>
        <v>#N/A</v>
      </c>
      <c r="AG167" s="24" t="e" cm="1">
        <f t="array" ref="AG167">_xlfn.IFS(K167="Sí",1,K167="No",0)</f>
        <v>#N/A</v>
      </c>
      <c r="AH167" s="20" t="e" cm="1">
        <f t="array" ref="AH167">_xlfn.IFS(L167="Muy probable",1,L167="Nada probable",0,L167="No sé",0.5)</f>
        <v>#N/A</v>
      </c>
      <c r="AI167" s="24" t="e" cm="1">
        <f t="array" ref="AI167">_xlfn.IFS(M167="Es más fácil",1,M167="Es igual",0.5,M167="Es más difícil",0)</f>
        <v>#N/A</v>
      </c>
      <c r="AJ167" s="24" t="e" cm="1">
        <f t="array" ref="AJ167">_xlfn.IFS(N167="Pocos",1,N167="Los necesarios (ni muchos ni pocos)",0.5,N167="Muchos",0)</f>
        <v>#N/A</v>
      </c>
      <c r="AK167" s="24" t="e" cm="1">
        <f t="array" ref="AK167">_xlfn.IFS(O167="Barato",1,O167="Justo (ni caro ni barato)",0.5,O167="Caro",0)</f>
        <v>#N/A</v>
      </c>
      <c r="AL167" s="24" t="e" cm="1">
        <f t="array" ref="AL167">_xlfn.IFS(P167="Menos de 30 minutos",1,P167="Entre 31 minutos y 1 hora",0.8,P167="Entre 1 y 2 horas",0.6,P167="Entre 2 y 3 horas",0.4,P167="Más de 3 horas",0.2,P167="Me tomó más de un día",0)</f>
        <v>#N/A</v>
      </c>
      <c r="AM167" s="24" t="e" cm="1">
        <f t="array" ref="AM167">_xlfn.IFS(Q167="Poco",1,Q167="Normal (ni mucho ni poco)",0.5,Q167="Mucho",0)</f>
        <v>#N/A</v>
      </c>
      <c r="AN167" s="24" t="e" cm="1">
        <f t="array" ref="AN167">_xlfn.IFS(R167="Satisfecha (o)",1,R167="Normal",0.5,R167="Insatisfecha (o)",0)</f>
        <v>#N/A</v>
      </c>
      <c r="AO167" s="24" t="e" cm="1">
        <f t="array" ref="AO167">_xlfn.IFS(S167="Todas las personas reciben el mismo trato",1,S167="No estoy segura (o)",0.5,S167="Hay personas que reciben un trato diferente",0)</f>
        <v>#N/A</v>
      </c>
      <c r="AP167" s="8" t="e" cm="1">
        <f t="array" ref="AP167">_xlfn.IFS(T167="Es malo",0,T167="Es regular (ni bueno ni malo)",0.5,T167="Es bueno",1)</f>
        <v>#N/A</v>
      </c>
      <c r="AQ167" s="8" t="e" cm="1">
        <f t="array" ref="AQ167">_xlfn.IFS(U167="Sí",0,U167="No",1,U167="Prefieron no contestar",0.5)</f>
        <v>#N/A</v>
      </c>
    </row>
    <row r="168" spans="1:43" x14ac:dyDescent="0.2">
      <c r="A168" s="17">
        <v>118446867913</v>
      </c>
      <c r="B168" s="8" t="s">
        <v>267</v>
      </c>
      <c r="C168" s="8"/>
      <c r="D168" s="8"/>
      <c r="E168" s="8" t="s">
        <v>624</v>
      </c>
      <c r="F168" s="20"/>
      <c r="G168" s="22" t="s">
        <v>624</v>
      </c>
      <c r="H168" s="24" t="s">
        <v>624</v>
      </c>
      <c r="I168" s="25" t="s">
        <v>624</v>
      </c>
      <c r="J168" s="26" t="s">
        <v>624</v>
      </c>
      <c r="K168" s="24" t="s">
        <v>624</v>
      </c>
      <c r="L168" s="18" t="s">
        <v>624</v>
      </c>
      <c r="M168" s="24" t="s">
        <v>624</v>
      </c>
      <c r="N168" s="24" t="s">
        <v>624</v>
      </c>
      <c r="O168" s="24" t="s">
        <v>624</v>
      </c>
      <c r="P168" s="24" t="s">
        <v>624</v>
      </c>
      <c r="Q168" s="24" t="s">
        <v>624</v>
      </c>
      <c r="R168" s="24" t="s">
        <v>624</v>
      </c>
      <c r="S168" s="24"/>
      <c r="T168" s="8" t="s">
        <v>624</v>
      </c>
      <c r="U168" s="8"/>
      <c r="V168" s="5"/>
      <c r="W168" s="17">
        <v>118446867913</v>
      </c>
      <c r="X168" s="8" t="s">
        <v>267</v>
      </c>
      <c r="Y168" s="8" t="e" cm="1">
        <f t="array" ref="Y168">_xlfn.IFS(C168="Fue fácil",1,C168="Más o menos (ni fácil ni difícil)",0.5,C168="Fue difícil",0)</f>
        <v>#N/A</v>
      </c>
      <c r="Z168" s="8" t="e" cm="1">
        <f t="array" ref="Z168">_xlfn.IFS(D168="Sí",1,D168="No",0)</f>
        <v>#N/A</v>
      </c>
      <c r="AA168" s="8" t="e" cm="1">
        <f t="array" ref="AA168">_xlfn.IFS(E168="Sí las conozco",1,E168="No las conozco",0)</f>
        <v>#N/A</v>
      </c>
      <c r="AB168" s="20" t="e" cm="1">
        <f t="array" ref="AB168">_xlfn.IFS(F168="Sí tenía pensado hacer el trámite",1,F168="No tenía pensado hacer el trámite",0)</f>
        <v>#N/A</v>
      </c>
      <c r="AC168" s="22" t="e" cm="1">
        <f t="array" ref="AC168">_xlfn.IFS(G168="Sí",1,G168="No",0)</f>
        <v>#N/A</v>
      </c>
      <c r="AD168" s="24" t="e" cm="1">
        <f t="array" ref="AD168">_xlfn.IFS(H168="Es fácil",1,H168="Más o menos (no es ni fácil ni difícil)",0.5,H168="Es difícil",0)</f>
        <v>#N/A</v>
      </c>
      <c r="AE168" s="25" t="e" cm="1">
        <f t="array" ref="AE168">_xlfn.IFS(I168="Cuando realicé el trámite para obtener la licencia de conducir en este municipio sí recibí toda la orientación que necesité para poder concluir el trámite",1,I168="Cuando realicé el trámite para obtener la licencia de conducir en este municipio no recibí toda la orientación que necesité para poder concluir el trámite",0)</f>
        <v>#N/A</v>
      </c>
      <c r="AF168" s="27" t="e" cm="1">
        <f t="array" ref="AF168">_xlfn.IFS(J168="Sí tienen la capacitación y los conocimientos suficientes para atender a la ciudadanía",1,J168="No tienen la capacitación y los conocimientos suficientes para atender a la ciudadanía",0)</f>
        <v>#N/A</v>
      </c>
      <c r="AG168" s="24" t="e" cm="1">
        <f t="array" ref="AG168">_xlfn.IFS(K168="Sí",1,K168="No",0)</f>
        <v>#N/A</v>
      </c>
      <c r="AH168" s="20" t="e" cm="1">
        <f t="array" ref="AH168">_xlfn.IFS(L168="Muy probable",1,L168="Nada probable",0,L168="No sé",0.5)</f>
        <v>#N/A</v>
      </c>
      <c r="AI168" s="24" t="e" cm="1">
        <f t="array" ref="AI168">_xlfn.IFS(M168="Es más fácil",1,M168="Es igual",0.5,M168="Es más difícil",0)</f>
        <v>#N/A</v>
      </c>
      <c r="AJ168" s="24" t="e" cm="1">
        <f t="array" ref="AJ168">_xlfn.IFS(N168="Pocos",1,N168="Los necesarios (ni muchos ni pocos)",0.5,N168="Muchos",0)</f>
        <v>#N/A</v>
      </c>
      <c r="AK168" s="24" t="e" cm="1">
        <f t="array" ref="AK168">_xlfn.IFS(O168="Barato",1,O168="Justo (ni caro ni barato)",0.5,O168="Caro",0)</f>
        <v>#N/A</v>
      </c>
      <c r="AL168" s="24" t="e" cm="1">
        <f t="array" ref="AL168">_xlfn.IFS(P168="Menos de 30 minutos",1,P168="Entre 31 minutos y 1 hora",0.8,P168="Entre 1 y 2 horas",0.6,P168="Entre 2 y 3 horas",0.4,P168="Más de 3 horas",0.2,P168="Me tomó más de un día",0)</f>
        <v>#N/A</v>
      </c>
      <c r="AM168" s="24" t="e" cm="1">
        <f t="array" ref="AM168">_xlfn.IFS(Q168="Poco",1,Q168="Normal (ni mucho ni poco)",0.5,Q168="Mucho",0)</f>
        <v>#N/A</v>
      </c>
      <c r="AN168" s="24" t="e" cm="1">
        <f t="array" ref="AN168">_xlfn.IFS(R168="Satisfecha (o)",1,R168="Normal",0.5,R168="Insatisfecha (o)",0)</f>
        <v>#N/A</v>
      </c>
      <c r="AO168" s="24" t="e" cm="1">
        <f t="array" ref="AO168">_xlfn.IFS(S168="Todas las personas reciben el mismo trato",1,S168="No estoy segura (o)",0.5,S168="Hay personas que reciben un trato diferente",0)</f>
        <v>#N/A</v>
      </c>
      <c r="AP168" s="8" t="e" cm="1">
        <f t="array" ref="AP168">_xlfn.IFS(T168="Es malo",0,T168="Es regular (ni bueno ni malo)",0.5,T168="Es bueno",1)</f>
        <v>#N/A</v>
      </c>
      <c r="AQ168" s="8" t="e" cm="1">
        <f t="array" ref="AQ168">_xlfn.IFS(U168="Sí",0,U168="No",1,U168="Prefieron no contestar",0.5)</f>
        <v>#N/A</v>
      </c>
    </row>
    <row r="169" spans="1:43" x14ac:dyDescent="0.2">
      <c r="A169" s="17">
        <v>118446756825</v>
      </c>
      <c r="B169" s="8" t="s">
        <v>267</v>
      </c>
      <c r="C169" s="8" t="s">
        <v>177</v>
      </c>
      <c r="D169" s="8" t="s">
        <v>85</v>
      </c>
      <c r="E169" s="8" t="s">
        <v>74</v>
      </c>
      <c r="F169" s="20" t="s">
        <v>174</v>
      </c>
      <c r="G169" s="22" t="s">
        <v>86</v>
      </c>
      <c r="H169" s="24" t="s">
        <v>88</v>
      </c>
      <c r="I169" s="25" t="s">
        <v>90</v>
      </c>
      <c r="J169" s="26" t="s">
        <v>93</v>
      </c>
      <c r="K169" s="24" t="s">
        <v>85</v>
      </c>
      <c r="L169" s="18" t="s">
        <v>94</v>
      </c>
      <c r="M169" s="24" t="s">
        <v>624</v>
      </c>
      <c r="N169" s="24" t="s">
        <v>104</v>
      </c>
      <c r="O169" s="24" t="s">
        <v>106</v>
      </c>
      <c r="P169" s="24" t="s">
        <v>113</v>
      </c>
      <c r="Q169" s="24" t="s">
        <v>116</v>
      </c>
      <c r="R169" s="24" t="s">
        <v>117</v>
      </c>
      <c r="S169" s="24" t="s">
        <v>178</v>
      </c>
      <c r="T169" s="8" t="s">
        <v>131</v>
      </c>
      <c r="U169" s="8" t="s">
        <v>86</v>
      </c>
      <c r="V169" s="5"/>
      <c r="W169" s="17">
        <v>118446756825</v>
      </c>
      <c r="X169" s="8" t="s">
        <v>267</v>
      </c>
      <c r="Y169" s="8" cm="1">
        <f t="array" ref="Y169">_xlfn.IFS(C169="Fue fácil",1,C169="Más o menos (ni fácil ni difícil)",0.5,C169="Fue difícil",0)</f>
        <v>0.5</v>
      </c>
      <c r="Z169" s="8" cm="1">
        <f t="array" ref="Z169">_xlfn.IFS(D169="Sí",1,D169="No",0)</f>
        <v>1</v>
      </c>
      <c r="AA169" s="8" cm="1">
        <f t="array" ref="AA169">_xlfn.IFS(E169="Sí las conozco",1,E169="No las conozco",0)</f>
        <v>0</v>
      </c>
      <c r="AB169" s="20" cm="1">
        <f t="array" ref="AB169">_xlfn.IFS(F169="Sí tenía pensado hacer el trámite",1,F169="No tenía pensado hacer el trámite",0)</f>
        <v>1</v>
      </c>
      <c r="AC169" s="22" cm="1">
        <f t="array" ref="AC169">_xlfn.IFS(G169="Sí",1,G169="No",0)</f>
        <v>0</v>
      </c>
      <c r="AD169" s="24" cm="1">
        <f t="array" ref="AD169">_xlfn.IFS(H169="Es fácil",1,H169="Más o menos (no es ni fácil ni difícil)",0.5,H169="Es difícil",0)</f>
        <v>0.5</v>
      </c>
      <c r="AE169" s="25" cm="1">
        <f t="array" ref="AE169">_xlfn.IFS(I169="Cuando realicé el trámite para obtener la licencia de conducir en este municipio sí recibí toda la orientación que necesité para poder concluir el trámite",1,I169="Cuando realicé el trámite para obtener la licencia de conducir en este municipio no recibí toda la orientación que necesité para poder concluir el trámite",0)</f>
        <v>1</v>
      </c>
      <c r="AF169" s="27"/>
      <c r="AG169" s="24" cm="1">
        <f t="array" ref="AG169">_xlfn.IFS(K169="Sí",1,K169="No",0)</f>
        <v>1</v>
      </c>
      <c r="AH169" s="20" cm="1">
        <f t="array" ref="AH169">_xlfn.IFS(L169="Muy probable",1,L169="Nada probable",0,L169="No sé",0.5)</f>
        <v>1</v>
      </c>
      <c r="AI169" s="24"/>
      <c r="AJ169" s="24" cm="1">
        <f t="array" ref="AJ169">_xlfn.IFS(N169="Pocos",1,N169="Los necesarios (ni muchos ni pocos)",0.5,N169="Muchos",0)</f>
        <v>0</v>
      </c>
      <c r="AK169" s="24" cm="1">
        <f t="array" ref="AK169">_xlfn.IFS(O169="Barato",1,O169="Justo (ni caro ni barato)",0.5,O169="Caro",0)</f>
        <v>0.5</v>
      </c>
      <c r="AL169" s="24" cm="1">
        <f t="array" ref="AL169">_xlfn.IFS(P169="Menos de 30 minutos",1,P169="Entre 31 minutos y 1 hora",0.8,P169="Entre 1 y 2 horas",0.6,P169="Entre 2 y 3 horas",0.4,P169="Más de 3 horas",0.2,P169="Me tomó más de un día",0)</f>
        <v>0</v>
      </c>
      <c r="AM169" s="24" cm="1">
        <f t="array" ref="AM169">_xlfn.IFS(Q169="Poco",1,Q169="Normal (ni mucho ni poco)",0.5,Q169="Mucho",0)</f>
        <v>0</v>
      </c>
      <c r="AN169" s="24" cm="1">
        <f t="array" ref="AN169">_xlfn.IFS(R169="Satisfecha (o)",1,R169="Normal",0.5,R169="Insatisfecha (o)",0)</f>
        <v>1</v>
      </c>
      <c r="AO169" s="24" cm="1">
        <f t="array" ref="AO169">_xlfn.IFS(S169="Todas las personas reciben el mismo trato",1,S169="No estoy segura (o)",0.5,S169="Hay personas que reciben un trato diferente",0)</f>
        <v>0.5</v>
      </c>
      <c r="AP169" s="8" cm="1">
        <f t="array" ref="AP169">_xlfn.IFS(T169="Es malo",0,T169="Es regular (ni bueno ni malo)",0.5,T169="Es bueno",1)</f>
        <v>0.5</v>
      </c>
      <c r="AQ169" s="8" cm="1">
        <f t="array" ref="AQ169">_xlfn.IFS(U169="Sí",0,U169="No",1,U169="Prefieron no contestar",0.5)</f>
        <v>1</v>
      </c>
    </row>
    <row r="170" spans="1:43" x14ac:dyDescent="0.2">
      <c r="A170" s="17">
        <v>118446611190</v>
      </c>
      <c r="B170" s="8" t="s">
        <v>267</v>
      </c>
      <c r="C170" s="8" t="s">
        <v>177</v>
      </c>
      <c r="D170" s="8" t="s">
        <v>86</v>
      </c>
      <c r="E170" s="8" t="s">
        <v>73</v>
      </c>
      <c r="F170" s="20" t="s">
        <v>174</v>
      </c>
      <c r="G170" s="22" t="s">
        <v>86</v>
      </c>
      <c r="H170" s="24" t="s">
        <v>88</v>
      </c>
      <c r="I170" s="25" t="s">
        <v>90</v>
      </c>
      <c r="J170" s="26" t="s">
        <v>92</v>
      </c>
      <c r="K170" s="24" t="s">
        <v>85</v>
      </c>
      <c r="L170" s="18" t="s">
        <v>94</v>
      </c>
      <c r="M170" s="24" t="s">
        <v>100</v>
      </c>
      <c r="N170" s="24" t="s">
        <v>104</v>
      </c>
      <c r="O170" s="24" t="s">
        <v>107</v>
      </c>
      <c r="P170" s="24" t="s">
        <v>111</v>
      </c>
      <c r="Q170" s="24" t="s">
        <v>116</v>
      </c>
      <c r="R170" s="24" t="s">
        <v>119</v>
      </c>
      <c r="S170" s="24" t="s">
        <v>178</v>
      </c>
      <c r="T170" s="8" t="s">
        <v>131</v>
      </c>
      <c r="U170" s="8" t="s">
        <v>86</v>
      </c>
      <c r="V170" s="5"/>
      <c r="W170" s="17">
        <v>118446611190</v>
      </c>
      <c r="X170" s="8" t="s">
        <v>267</v>
      </c>
      <c r="Y170" s="8" cm="1">
        <f t="array" ref="Y170">_xlfn.IFS(C170="Fue fácil",1,C170="Más o menos (ni fácil ni difícil)",0.5,C170="Fue difícil",0)</f>
        <v>0.5</v>
      </c>
      <c r="Z170" s="8" cm="1">
        <f t="array" ref="Z170">_xlfn.IFS(D170="Sí",1,D170="No",0)</f>
        <v>0</v>
      </c>
      <c r="AA170" s="8" cm="1">
        <f t="array" ref="AA170">_xlfn.IFS(E170="Sí las conozco",1,E170="No las conozco",0)</f>
        <v>1</v>
      </c>
      <c r="AB170" s="20" cm="1">
        <f t="array" ref="AB170">_xlfn.IFS(F170="Sí tenía pensado hacer el trámite",1,F170="No tenía pensado hacer el trámite",0)</f>
        <v>1</v>
      </c>
      <c r="AC170" s="22" cm="1">
        <f t="array" ref="AC170">_xlfn.IFS(G170="Sí",1,G170="No",0)</f>
        <v>0</v>
      </c>
      <c r="AD170" s="24" cm="1">
        <f t="array" ref="AD170">_xlfn.IFS(H170="Es fácil",1,H170="Más o menos (no es ni fácil ni difícil)",0.5,H170="Es difícil",0)</f>
        <v>0.5</v>
      </c>
      <c r="AE170" s="25" cm="1">
        <f t="array" ref="AE170">_xlfn.IFS(I170="Cuando realicé el trámite para obtener la licencia de conducir en este municipio sí recibí toda la orientación que necesité para poder concluir el trámite",1,I170="Cuando realicé el trámite para obtener la licencia de conducir en este municipio no recibí toda la orientación que necesité para poder concluir el trámite",0)</f>
        <v>1</v>
      </c>
      <c r="AF170" s="27" cm="1">
        <f t="array" ref="AF170">_xlfn.IFS(J170="Sí tienen la capacitación y los conocimientos suficientes para atender a la ciudadanía",1,J170="No tienen la capacitación y los conocimientos suficientes para atender a la ciudadanía",0)</f>
        <v>1</v>
      </c>
      <c r="AG170" s="24" cm="1">
        <f t="array" ref="AG170">_xlfn.IFS(K170="Sí",1,K170="No",0)</f>
        <v>1</v>
      </c>
      <c r="AH170" s="20" cm="1">
        <f t="array" ref="AH170">_xlfn.IFS(L170="Muy probable",1,L170="Nada probable",0,L170="No sé",0.5)</f>
        <v>1</v>
      </c>
      <c r="AI170" s="24" cm="1">
        <f t="array" ref="AI170">_xlfn.IFS(M170="Es más fácil",1,M170="Es igual",0.5,M170="Es más difícil",0)</f>
        <v>0.5</v>
      </c>
      <c r="AJ170" s="24" cm="1">
        <f t="array" ref="AJ170">_xlfn.IFS(N170="Pocos",1,N170="Los necesarios (ni muchos ni pocos)",0.5,N170="Muchos",0)</f>
        <v>0</v>
      </c>
      <c r="AK170" s="24" cm="1">
        <f t="array" ref="AK170">_xlfn.IFS(O170="Barato",1,O170="Justo (ni caro ni barato)",0.5,O170="Caro",0)</f>
        <v>0</v>
      </c>
      <c r="AL170" s="24" cm="1">
        <f t="array" ref="AL170">_xlfn.IFS(P170="Menos de 30 minutos",1,P170="Entre 31 minutos y 1 hora",0.8,P170="Entre 1 y 2 horas",0.6,P170="Entre 2 y 3 horas",0.4,P170="Más de 3 horas",0.2,P170="Me tomó más de un día",0)</f>
        <v>0.4</v>
      </c>
      <c r="AM170" s="24" cm="1">
        <f t="array" ref="AM170">_xlfn.IFS(Q170="Poco",1,Q170="Normal (ni mucho ni poco)",0.5,Q170="Mucho",0)</f>
        <v>0</v>
      </c>
      <c r="AN170" s="24" cm="1">
        <f t="array" ref="AN170">_xlfn.IFS(R170="Satisfecha (o)",1,R170="Normal",0.5,R170="Insatisfecha (o)",0)</f>
        <v>0</v>
      </c>
      <c r="AO170" s="24" cm="1">
        <f t="array" ref="AO170">_xlfn.IFS(S170="Todas las personas reciben el mismo trato",1,S170="No estoy segura (o)",0.5,S170="Hay personas que reciben un trato diferente",0)</f>
        <v>0.5</v>
      </c>
      <c r="AP170" s="8" cm="1">
        <f t="array" ref="AP170">_xlfn.IFS(T170="Es malo",0,T170="Es regular (ni bueno ni malo)",0.5,T170="Es bueno",1)</f>
        <v>0.5</v>
      </c>
      <c r="AQ170" s="8" cm="1">
        <f t="array" ref="AQ170">_xlfn.IFS(U170="Sí",0,U170="No",1,U170="Prefieron no contestar",0.5)</f>
        <v>1</v>
      </c>
    </row>
    <row r="171" spans="1:43" x14ac:dyDescent="0.2">
      <c r="A171" s="17">
        <v>118492527575</v>
      </c>
      <c r="B171" s="8" t="s">
        <v>245</v>
      </c>
      <c r="C171" s="8"/>
      <c r="D171" s="8"/>
      <c r="E171" s="8" t="s">
        <v>624</v>
      </c>
      <c r="F171" s="20"/>
      <c r="G171" s="22" t="s">
        <v>624</v>
      </c>
      <c r="H171" s="24" t="s">
        <v>624</v>
      </c>
      <c r="I171" s="25" t="s">
        <v>624</v>
      </c>
      <c r="J171" s="26" t="s">
        <v>624</v>
      </c>
      <c r="K171" s="24" t="s">
        <v>624</v>
      </c>
      <c r="L171" s="18" t="s">
        <v>624</v>
      </c>
      <c r="M171" s="24" t="s">
        <v>624</v>
      </c>
      <c r="N171" s="24" t="s">
        <v>624</v>
      </c>
      <c r="O171" s="24" t="s">
        <v>624</v>
      </c>
      <c r="P171" s="24" t="s">
        <v>624</v>
      </c>
      <c r="Q171" s="24" t="s">
        <v>624</v>
      </c>
      <c r="R171" s="24" t="s">
        <v>624</v>
      </c>
      <c r="S171" s="24"/>
      <c r="T171" s="8" t="s">
        <v>624</v>
      </c>
      <c r="U171" s="8"/>
      <c r="V171" s="5"/>
      <c r="W171" s="17">
        <v>118492527575</v>
      </c>
      <c r="X171" s="8" t="s">
        <v>245</v>
      </c>
      <c r="Y171" s="8" t="e" cm="1">
        <f t="array" ref="Y171">_xlfn.IFS(C171="Fue fácil",1,C171="Más o menos (ni fácil ni difícil)",0.5,C171="Fue difícil",0)</f>
        <v>#N/A</v>
      </c>
      <c r="Z171" s="8" t="e" cm="1">
        <f t="array" ref="Z171">_xlfn.IFS(D171="Sí",1,D171="No",0)</f>
        <v>#N/A</v>
      </c>
      <c r="AA171" s="8" t="e" cm="1">
        <f t="array" ref="AA171">_xlfn.IFS(E171="Sí las conozco",1,E171="No las conozco",0)</f>
        <v>#N/A</v>
      </c>
      <c r="AB171" s="20" t="e" cm="1">
        <f t="array" ref="AB171">_xlfn.IFS(F171="Sí tenía pensado hacer el trámite",1,F171="No tenía pensado hacer el trámite",0)</f>
        <v>#N/A</v>
      </c>
      <c r="AC171" s="22" t="e" cm="1">
        <f t="array" ref="AC171">_xlfn.IFS(G171="Sí",1,G171="No",0)</f>
        <v>#N/A</v>
      </c>
      <c r="AD171" s="24" t="e" cm="1">
        <f t="array" ref="AD171">_xlfn.IFS(H171="Es fácil",1,H171="Más o menos (no es ni fácil ni difícil)",0.5,H171="Es difícil",0)</f>
        <v>#N/A</v>
      </c>
      <c r="AE171" s="25" t="e" cm="1">
        <f t="array" ref="AE171">_xlfn.IFS(I171="Cuando realicé el trámite para obtener la licencia de conducir en este municipio sí recibí toda la orientación que necesité para poder concluir el trámite",1,I171="Cuando realicé el trámite para obtener la licencia de conducir en este municipio no recibí toda la orientación que necesité para poder concluir el trámite",0)</f>
        <v>#N/A</v>
      </c>
      <c r="AF171" s="27" t="e" cm="1">
        <f t="array" ref="AF171">_xlfn.IFS(J171="Sí tienen la capacitación y los conocimientos suficientes para atender a la ciudadanía",1,J171="No tienen la capacitación y los conocimientos suficientes para atender a la ciudadanía",0)</f>
        <v>#N/A</v>
      </c>
      <c r="AG171" s="24" t="e" cm="1">
        <f t="array" ref="AG171">_xlfn.IFS(K171="Sí",1,K171="No",0)</f>
        <v>#N/A</v>
      </c>
      <c r="AH171" s="20" t="e" cm="1">
        <f t="array" ref="AH171">_xlfn.IFS(L171="Muy probable",1,L171="Nada probable",0,L171="No sé",0.5)</f>
        <v>#N/A</v>
      </c>
      <c r="AI171" s="24" t="e" cm="1">
        <f t="array" ref="AI171">_xlfn.IFS(M171="Es más fácil",1,M171="Es igual",0.5,M171="Es más difícil",0)</f>
        <v>#N/A</v>
      </c>
      <c r="AJ171" s="24" t="e" cm="1">
        <f t="array" ref="AJ171">_xlfn.IFS(N171="Pocos",1,N171="Los necesarios (ni muchos ni pocos)",0.5,N171="Muchos",0)</f>
        <v>#N/A</v>
      </c>
      <c r="AK171" s="24" t="e" cm="1">
        <f t="array" ref="AK171">_xlfn.IFS(O171="Barato",1,O171="Justo (ni caro ni barato)",0.5,O171="Caro",0)</f>
        <v>#N/A</v>
      </c>
      <c r="AL171" s="24" t="e" cm="1">
        <f t="array" ref="AL171">_xlfn.IFS(P171="Menos de 30 minutos",1,P171="Entre 31 minutos y 1 hora",0.8,P171="Entre 1 y 2 horas",0.6,P171="Entre 2 y 3 horas",0.4,P171="Más de 3 horas",0.2,P171="Me tomó más de un día",0)</f>
        <v>#N/A</v>
      </c>
      <c r="AM171" s="24" t="e" cm="1">
        <f t="array" ref="AM171">_xlfn.IFS(Q171="Poco",1,Q171="Normal (ni mucho ni poco)",0.5,Q171="Mucho",0)</f>
        <v>#N/A</v>
      </c>
      <c r="AN171" s="24" t="e" cm="1">
        <f t="array" ref="AN171">_xlfn.IFS(R171="Satisfecha (o)",1,R171="Normal",0.5,R171="Insatisfecha (o)",0)</f>
        <v>#N/A</v>
      </c>
      <c r="AO171" s="24" t="e" cm="1">
        <f t="array" ref="AO171">_xlfn.IFS(S171="Todas las personas reciben el mismo trato",1,S171="No estoy segura (o)",0.5,S171="Hay personas que reciben un trato diferente",0)</f>
        <v>#N/A</v>
      </c>
      <c r="AP171" s="8" t="e" cm="1">
        <f t="array" ref="AP171">_xlfn.IFS(T171="Es malo",0,T171="Es regular (ni bueno ni malo)",0.5,T171="Es bueno",1)</f>
        <v>#N/A</v>
      </c>
      <c r="AQ171" s="8" t="e" cm="1">
        <f t="array" ref="AQ171">_xlfn.IFS(U171="Sí",0,U171="No",1,U171="Prefieron no contestar",0.5)</f>
        <v>#N/A</v>
      </c>
    </row>
    <row r="172" spans="1:43" x14ac:dyDescent="0.2">
      <c r="A172" s="17">
        <v>118473139276</v>
      </c>
      <c r="B172" s="8" t="s">
        <v>245</v>
      </c>
      <c r="C172" s="8"/>
      <c r="D172" s="8"/>
      <c r="E172" s="8" t="s">
        <v>624</v>
      </c>
      <c r="F172" s="20"/>
      <c r="G172" s="22" t="s">
        <v>624</v>
      </c>
      <c r="H172" s="24" t="s">
        <v>624</v>
      </c>
      <c r="I172" s="25" t="s">
        <v>624</v>
      </c>
      <c r="J172" s="26" t="s">
        <v>624</v>
      </c>
      <c r="K172" s="24" t="s">
        <v>624</v>
      </c>
      <c r="L172" s="18" t="s">
        <v>624</v>
      </c>
      <c r="M172" s="24" t="s">
        <v>624</v>
      </c>
      <c r="N172" s="24" t="s">
        <v>624</v>
      </c>
      <c r="O172" s="24" t="s">
        <v>624</v>
      </c>
      <c r="P172" s="24" t="s">
        <v>624</v>
      </c>
      <c r="Q172" s="24" t="s">
        <v>624</v>
      </c>
      <c r="R172" s="24" t="s">
        <v>624</v>
      </c>
      <c r="S172" s="24"/>
      <c r="T172" s="8" t="s">
        <v>624</v>
      </c>
      <c r="U172" s="8"/>
      <c r="V172" s="5"/>
      <c r="W172" s="17">
        <v>118473139276</v>
      </c>
      <c r="X172" s="8" t="s">
        <v>245</v>
      </c>
      <c r="Y172" s="8" t="e" cm="1">
        <f t="array" ref="Y172">_xlfn.IFS(C172="Fue fácil",1,C172="Más o menos (ni fácil ni difícil)",0.5,C172="Fue difícil",0)</f>
        <v>#N/A</v>
      </c>
      <c r="Z172" s="8" t="e" cm="1">
        <f t="array" ref="Z172">_xlfn.IFS(D172="Sí",1,D172="No",0)</f>
        <v>#N/A</v>
      </c>
      <c r="AA172" s="8" t="e" cm="1">
        <f t="array" ref="AA172">_xlfn.IFS(E172="Sí las conozco",1,E172="No las conozco",0)</f>
        <v>#N/A</v>
      </c>
      <c r="AB172" s="20" t="e" cm="1">
        <f t="array" ref="AB172">_xlfn.IFS(F172="Sí tenía pensado hacer el trámite",1,F172="No tenía pensado hacer el trámite",0)</f>
        <v>#N/A</v>
      </c>
      <c r="AC172" s="22" t="e" cm="1">
        <f t="array" ref="AC172">_xlfn.IFS(G172="Sí",1,G172="No",0)</f>
        <v>#N/A</v>
      </c>
      <c r="AD172" s="24" t="e" cm="1">
        <f t="array" ref="AD172">_xlfn.IFS(H172="Es fácil",1,H172="Más o menos (no es ni fácil ni difícil)",0.5,H172="Es difícil",0)</f>
        <v>#N/A</v>
      </c>
      <c r="AE172" s="25" t="e" cm="1">
        <f t="array" ref="AE172">_xlfn.IFS(I172="Cuando realicé el trámite para obtener la licencia de conducir en este municipio sí recibí toda la orientación que necesité para poder concluir el trámite",1,I172="Cuando realicé el trámite para obtener la licencia de conducir en este municipio no recibí toda la orientación que necesité para poder concluir el trámite",0)</f>
        <v>#N/A</v>
      </c>
      <c r="AF172" s="27" t="e" cm="1">
        <f t="array" ref="AF172">_xlfn.IFS(J172="Sí tienen la capacitación y los conocimientos suficientes para atender a la ciudadanía",1,J172="No tienen la capacitación y los conocimientos suficientes para atender a la ciudadanía",0)</f>
        <v>#N/A</v>
      </c>
      <c r="AG172" s="24" t="e" cm="1">
        <f t="array" ref="AG172">_xlfn.IFS(K172="Sí",1,K172="No",0)</f>
        <v>#N/A</v>
      </c>
      <c r="AH172" s="20" t="e" cm="1">
        <f t="array" ref="AH172">_xlfn.IFS(L172="Muy probable",1,L172="Nada probable",0,L172="No sé",0.5)</f>
        <v>#N/A</v>
      </c>
      <c r="AI172" s="24" t="e" cm="1">
        <f t="array" ref="AI172">_xlfn.IFS(M172="Es más fácil",1,M172="Es igual",0.5,M172="Es más difícil",0)</f>
        <v>#N/A</v>
      </c>
      <c r="AJ172" s="24" t="e" cm="1">
        <f t="array" ref="AJ172">_xlfn.IFS(N172="Pocos",1,N172="Los necesarios (ni muchos ni pocos)",0.5,N172="Muchos",0)</f>
        <v>#N/A</v>
      </c>
      <c r="AK172" s="24" t="e" cm="1">
        <f t="array" ref="AK172">_xlfn.IFS(O172="Barato",1,O172="Justo (ni caro ni barato)",0.5,O172="Caro",0)</f>
        <v>#N/A</v>
      </c>
      <c r="AL172" s="24" t="e" cm="1">
        <f t="array" ref="AL172">_xlfn.IFS(P172="Menos de 30 minutos",1,P172="Entre 31 minutos y 1 hora",0.8,P172="Entre 1 y 2 horas",0.6,P172="Entre 2 y 3 horas",0.4,P172="Más de 3 horas",0.2,P172="Me tomó más de un día",0)</f>
        <v>#N/A</v>
      </c>
      <c r="AM172" s="24" t="e" cm="1">
        <f t="array" ref="AM172">_xlfn.IFS(Q172="Poco",1,Q172="Normal (ni mucho ni poco)",0.5,Q172="Mucho",0)</f>
        <v>#N/A</v>
      </c>
      <c r="AN172" s="24" t="e" cm="1">
        <f t="array" ref="AN172">_xlfn.IFS(R172="Satisfecha (o)",1,R172="Normal",0.5,R172="Insatisfecha (o)",0)</f>
        <v>#N/A</v>
      </c>
      <c r="AO172" s="24" t="e" cm="1">
        <f t="array" ref="AO172">_xlfn.IFS(S172="Todas las personas reciben el mismo trato",1,S172="No estoy segura (o)",0.5,S172="Hay personas que reciben un trato diferente",0)</f>
        <v>#N/A</v>
      </c>
      <c r="AP172" s="8" t="e" cm="1">
        <f t="array" ref="AP172">_xlfn.IFS(T172="Es malo",0,T172="Es regular (ni bueno ni malo)",0.5,T172="Es bueno",1)</f>
        <v>#N/A</v>
      </c>
      <c r="AQ172" s="8" t="e" cm="1">
        <f t="array" ref="AQ172">_xlfn.IFS(U172="Sí",0,U172="No",1,U172="Prefieron no contestar",0.5)</f>
        <v>#N/A</v>
      </c>
    </row>
    <row r="173" spans="1:43" x14ac:dyDescent="0.2">
      <c r="A173" s="17">
        <v>118472770054</v>
      </c>
      <c r="B173" s="8" t="s">
        <v>245</v>
      </c>
      <c r="C173" s="8"/>
      <c r="D173" s="8"/>
      <c r="E173" s="8" t="s">
        <v>624</v>
      </c>
      <c r="F173" s="20"/>
      <c r="G173" s="22" t="s">
        <v>624</v>
      </c>
      <c r="H173" s="24" t="s">
        <v>624</v>
      </c>
      <c r="I173" s="25" t="s">
        <v>624</v>
      </c>
      <c r="J173" s="26" t="s">
        <v>624</v>
      </c>
      <c r="K173" s="24" t="s">
        <v>624</v>
      </c>
      <c r="L173" s="18" t="s">
        <v>624</v>
      </c>
      <c r="M173" s="24" t="s">
        <v>624</v>
      </c>
      <c r="N173" s="24" t="s">
        <v>624</v>
      </c>
      <c r="O173" s="24" t="s">
        <v>624</v>
      </c>
      <c r="P173" s="24" t="s">
        <v>624</v>
      </c>
      <c r="Q173" s="24" t="s">
        <v>624</v>
      </c>
      <c r="R173" s="24" t="s">
        <v>624</v>
      </c>
      <c r="S173" s="24"/>
      <c r="T173" s="8" t="s">
        <v>624</v>
      </c>
      <c r="U173" s="8"/>
      <c r="V173" s="5"/>
      <c r="W173" s="17">
        <v>118472770054</v>
      </c>
      <c r="X173" s="8" t="s">
        <v>245</v>
      </c>
      <c r="Y173" s="8" t="e" cm="1">
        <f t="array" ref="Y173">_xlfn.IFS(C173="Fue fácil",1,C173="Más o menos (ni fácil ni difícil)",0.5,C173="Fue difícil",0)</f>
        <v>#N/A</v>
      </c>
      <c r="Z173" s="8" t="e" cm="1">
        <f t="array" ref="Z173">_xlfn.IFS(D173="Sí",1,D173="No",0)</f>
        <v>#N/A</v>
      </c>
      <c r="AA173" s="8" t="e" cm="1">
        <f t="array" ref="AA173">_xlfn.IFS(E173="Sí las conozco",1,E173="No las conozco",0)</f>
        <v>#N/A</v>
      </c>
      <c r="AB173" s="20" t="e" cm="1">
        <f t="array" ref="AB173">_xlfn.IFS(F173="Sí tenía pensado hacer el trámite",1,F173="No tenía pensado hacer el trámite",0)</f>
        <v>#N/A</v>
      </c>
      <c r="AC173" s="22" t="e" cm="1">
        <f t="array" ref="AC173">_xlfn.IFS(G173="Sí",1,G173="No",0)</f>
        <v>#N/A</v>
      </c>
      <c r="AD173" s="24" t="e" cm="1">
        <f t="array" ref="AD173">_xlfn.IFS(H173="Es fácil",1,H173="Más o menos (no es ni fácil ni difícil)",0.5,H173="Es difícil",0)</f>
        <v>#N/A</v>
      </c>
      <c r="AE173" s="25" t="e" cm="1">
        <f t="array" ref="AE173">_xlfn.IFS(I173="Cuando realicé el trámite para obtener la licencia de conducir en este municipio sí recibí toda la orientación que necesité para poder concluir el trámite",1,I173="Cuando realicé el trámite para obtener la licencia de conducir en este municipio no recibí toda la orientación que necesité para poder concluir el trámite",0)</f>
        <v>#N/A</v>
      </c>
      <c r="AF173" s="27" t="e" cm="1">
        <f t="array" ref="AF173">_xlfn.IFS(J173="Sí tienen la capacitación y los conocimientos suficientes para atender a la ciudadanía",1,J173="No tienen la capacitación y los conocimientos suficientes para atender a la ciudadanía",0)</f>
        <v>#N/A</v>
      </c>
      <c r="AG173" s="24" t="e" cm="1">
        <f t="array" ref="AG173">_xlfn.IFS(K173="Sí",1,K173="No",0)</f>
        <v>#N/A</v>
      </c>
      <c r="AH173" s="20" t="e" cm="1">
        <f t="array" ref="AH173">_xlfn.IFS(L173="Muy probable",1,L173="Nada probable",0,L173="No sé",0.5)</f>
        <v>#N/A</v>
      </c>
      <c r="AI173" s="24" t="e" cm="1">
        <f t="array" ref="AI173">_xlfn.IFS(M173="Es más fácil",1,M173="Es igual",0.5,M173="Es más difícil",0)</f>
        <v>#N/A</v>
      </c>
      <c r="AJ173" s="24" t="e" cm="1">
        <f t="array" ref="AJ173">_xlfn.IFS(N173="Pocos",1,N173="Los necesarios (ni muchos ni pocos)",0.5,N173="Muchos",0)</f>
        <v>#N/A</v>
      </c>
      <c r="AK173" s="24" t="e" cm="1">
        <f t="array" ref="AK173">_xlfn.IFS(O173="Barato",1,O173="Justo (ni caro ni barato)",0.5,O173="Caro",0)</f>
        <v>#N/A</v>
      </c>
      <c r="AL173" s="24" t="e" cm="1">
        <f t="array" ref="AL173">_xlfn.IFS(P173="Menos de 30 minutos",1,P173="Entre 31 minutos y 1 hora",0.8,P173="Entre 1 y 2 horas",0.6,P173="Entre 2 y 3 horas",0.4,P173="Más de 3 horas",0.2,P173="Me tomó más de un día",0)</f>
        <v>#N/A</v>
      </c>
      <c r="AM173" s="24" t="e" cm="1">
        <f t="array" ref="AM173">_xlfn.IFS(Q173="Poco",1,Q173="Normal (ni mucho ni poco)",0.5,Q173="Mucho",0)</f>
        <v>#N/A</v>
      </c>
      <c r="AN173" s="24" t="e" cm="1">
        <f t="array" ref="AN173">_xlfn.IFS(R173="Satisfecha (o)",1,R173="Normal",0.5,R173="Insatisfecha (o)",0)</f>
        <v>#N/A</v>
      </c>
      <c r="AO173" s="24" t="e" cm="1">
        <f t="array" ref="AO173">_xlfn.IFS(S173="Todas las personas reciben el mismo trato",1,S173="No estoy segura (o)",0.5,S173="Hay personas que reciben un trato diferente",0)</f>
        <v>#N/A</v>
      </c>
      <c r="AP173" s="8" t="e" cm="1">
        <f t="array" ref="AP173">_xlfn.IFS(T173="Es malo",0,T173="Es regular (ni bueno ni malo)",0.5,T173="Es bueno",1)</f>
        <v>#N/A</v>
      </c>
      <c r="AQ173" s="8" t="e" cm="1">
        <f t="array" ref="AQ173">_xlfn.IFS(U173="Sí",0,U173="No",1,U173="Prefieron no contestar",0.5)</f>
        <v>#N/A</v>
      </c>
    </row>
    <row r="174" spans="1:43" x14ac:dyDescent="0.2">
      <c r="A174" s="17">
        <v>118446610073</v>
      </c>
      <c r="B174" s="8" t="s">
        <v>445</v>
      </c>
      <c r="C174" s="8"/>
      <c r="D174" s="8"/>
      <c r="E174" s="8" t="s">
        <v>624</v>
      </c>
      <c r="F174" s="20"/>
      <c r="G174" s="22" t="s">
        <v>624</v>
      </c>
      <c r="H174" s="24" t="s">
        <v>624</v>
      </c>
      <c r="I174" s="25" t="s">
        <v>624</v>
      </c>
      <c r="J174" s="26" t="s">
        <v>624</v>
      </c>
      <c r="K174" s="24" t="s">
        <v>624</v>
      </c>
      <c r="L174" s="18" t="s">
        <v>624</v>
      </c>
      <c r="M174" s="24" t="s">
        <v>624</v>
      </c>
      <c r="N174" s="24" t="s">
        <v>624</v>
      </c>
      <c r="O174" s="24" t="s">
        <v>624</v>
      </c>
      <c r="P174" s="24" t="s">
        <v>624</v>
      </c>
      <c r="Q174" s="24" t="s">
        <v>624</v>
      </c>
      <c r="R174" s="24" t="s">
        <v>624</v>
      </c>
      <c r="S174" s="24"/>
      <c r="T174" s="8" t="s">
        <v>624</v>
      </c>
      <c r="U174" s="8"/>
      <c r="V174" s="5"/>
      <c r="W174" s="17">
        <v>118446610073</v>
      </c>
      <c r="X174" s="8" t="s">
        <v>445</v>
      </c>
      <c r="Y174" s="8" t="e" cm="1">
        <f t="array" ref="Y174">_xlfn.IFS(C174="Fue fácil",1,C174="Más o menos (ni fácil ni difícil)",0.5,C174="Fue difícil",0)</f>
        <v>#N/A</v>
      </c>
      <c r="Z174" s="8" t="e" cm="1">
        <f t="array" ref="Z174">_xlfn.IFS(D174="Sí",1,D174="No",0)</f>
        <v>#N/A</v>
      </c>
      <c r="AA174" s="8" t="e" cm="1">
        <f t="array" ref="AA174">_xlfn.IFS(E174="Sí las conozco",1,E174="No las conozco",0)</f>
        <v>#N/A</v>
      </c>
      <c r="AB174" s="20" t="e" cm="1">
        <f t="array" ref="AB174">_xlfn.IFS(F174="Sí tenía pensado hacer el trámite",1,F174="No tenía pensado hacer el trámite",0)</f>
        <v>#N/A</v>
      </c>
      <c r="AC174" s="22" t="e" cm="1">
        <f t="array" ref="AC174">_xlfn.IFS(G174="Sí",1,G174="No",0)</f>
        <v>#N/A</v>
      </c>
      <c r="AD174" s="24" t="e" cm="1">
        <f t="array" ref="AD174">_xlfn.IFS(H174="Es fácil",1,H174="Más o menos (no es ni fácil ni difícil)",0.5,H174="Es difícil",0)</f>
        <v>#N/A</v>
      </c>
      <c r="AE174" s="25" t="e" cm="1">
        <f t="array" ref="AE174">_xlfn.IFS(I174="Cuando realicé el trámite para obtener la licencia de conducir en este municipio sí recibí toda la orientación que necesité para poder concluir el trámite",1,I174="Cuando realicé el trámite para obtener la licencia de conducir en este municipio no recibí toda la orientación que necesité para poder concluir el trámite",0)</f>
        <v>#N/A</v>
      </c>
      <c r="AF174" s="27" t="e" cm="1">
        <f t="array" ref="AF174">_xlfn.IFS(J174="Sí tienen la capacitación y los conocimientos suficientes para atender a la ciudadanía",1,J174="No tienen la capacitación y los conocimientos suficientes para atender a la ciudadanía",0)</f>
        <v>#N/A</v>
      </c>
      <c r="AG174" s="24" t="e" cm="1">
        <f t="array" ref="AG174">_xlfn.IFS(K174="Sí",1,K174="No",0)</f>
        <v>#N/A</v>
      </c>
      <c r="AH174" s="20" t="e" cm="1">
        <f t="array" ref="AH174">_xlfn.IFS(L174="Muy probable",1,L174="Nada probable",0,L174="No sé",0.5)</f>
        <v>#N/A</v>
      </c>
      <c r="AI174" s="24" t="e" cm="1">
        <f t="array" ref="AI174">_xlfn.IFS(M174="Es más fácil",1,M174="Es igual",0.5,M174="Es más difícil",0)</f>
        <v>#N/A</v>
      </c>
      <c r="AJ174" s="24" t="e" cm="1">
        <f t="array" ref="AJ174">_xlfn.IFS(N174="Pocos",1,N174="Los necesarios (ni muchos ni pocos)",0.5,N174="Muchos",0)</f>
        <v>#N/A</v>
      </c>
      <c r="AK174" s="24" t="e" cm="1">
        <f t="array" ref="AK174">_xlfn.IFS(O174="Barato",1,O174="Justo (ni caro ni barato)",0.5,O174="Caro",0)</f>
        <v>#N/A</v>
      </c>
      <c r="AL174" s="24" t="e" cm="1">
        <f t="array" ref="AL174">_xlfn.IFS(P174="Menos de 30 minutos",1,P174="Entre 31 minutos y 1 hora",0.8,P174="Entre 1 y 2 horas",0.6,P174="Entre 2 y 3 horas",0.4,P174="Más de 3 horas",0.2,P174="Me tomó más de un día",0)</f>
        <v>#N/A</v>
      </c>
      <c r="AM174" s="24" t="e" cm="1">
        <f t="array" ref="AM174">_xlfn.IFS(Q174="Poco",1,Q174="Normal (ni mucho ni poco)",0.5,Q174="Mucho",0)</f>
        <v>#N/A</v>
      </c>
      <c r="AN174" s="24" t="e" cm="1">
        <f t="array" ref="AN174">_xlfn.IFS(R174="Satisfecha (o)",1,R174="Normal",0.5,R174="Insatisfecha (o)",0)</f>
        <v>#N/A</v>
      </c>
      <c r="AO174" s="24" t="e" cm="1">
        <f t="array" ref="AO174">_xlfn.IFS(S174="Todas las personas reciben el mismo trato",1,S174="No estoy segura (o)",0.5,S174="Hay personas que reciben un trato diferente",0)</f>
        <v>#N/A</v>
      </c>
      <c r="AP174" s="8" t="e" cm="1">
        <f t="array" ref="AP174">_xlfn.IFS(T174="Es malo",0,T174="Es regular (ni bueno ni malo)",0.5,T174="Es bueno",1)</f>
        <v>#N/A</v>
      </c>
      <c r="AQ174" s="8" t="e" cm="1">
        <f t="array" ref="AQ174">_xlfn.IFS(U174="Sí",0,U174="No",1,U174="Prefieron no contestar",0.5)</f>
        <v>#N/A</v>
      </c>
    </row>
    <row r="175" spans="1:43" x14ac:dyDescent="0.2">
      <c r="A175" s="17">
        <v>118502217366</v>
      </c>
      <c r="B175" s="8" t="s">
        <v>14</v>
      </c>
      <c r="C175" s="8" t="s">
        <v>177</v>
      </c>
      <c r="D175" s="8" t="s">
        <v>85</v>
      </c>
      <c r="E175" s="8" t="s">
        <v>73</v>
      </c>
      <c r="F175" s="20" t="s">
        <v>174</v>
      </c>
      <c r="G175" s="22" t="s">
        <v>85</v>
      </c>
      <c r="H175" s="24" t="s">
        <v>89</v>
      </c>
      <c r="I175" s="25" t="s">
        <v>91</v>
      </c>
      <c r="J175" s="26" t="s">
        <v>93</v>
      </c>
      <c r="K175" s="24" t="s">
        <v>85</v>
      </c>
      <c r="L175" s="18" t="s">
        <v>94</v>
      </c>
      <c r="M175" s="24" t="s">
        <v>624</v>
      </c>
      <c r="N175" s="24" t="s">
        <v>103</v>
      </c>
      <c r="O175" s="24" t="s">
        <v>107</v>
      </c>
      <c r="P175" s="24" t="s">
        <v>113</v>
      </c>
      <c r="Q175" s="24" t="s">
        <v>116</v>
      </c>
      <c r="R175" s="24" t="s">
        <v>119</v>
      </c>
      <c r="S175" s="24" t="s">
        <v>192</v>
      </c>
      <c r="T175" s="8" t="s">
        <v>131</v>
      </c>
      <c r="U175" s="8" t="s">
        <v>86</v>
      </c>
      <c r="V175" s="5"/>
      <c r="W175" s="17">
        <v>118502217366</v>
      </c>
      <c r="X175" s="8" t="s">
        <v>14</v>
      </c>
      <c r="Y175" s="8" cm="1">
        <f t="array" ref="Y175">_xlfn.IFS(C175="Fue fácil",1,C175="Más o menos (ni fácil ni difícil)",0.5,C175="Fue difícil",0)</f>
        <v>0.5</v>
      </c>
      <c r="Z175" s="8" cm="1">
        <f t="array" ref="Z175">_xlfn.IFS(D175="Sí",1,D175="No",0)</f>
        <v>1</v>
      </c>
      <c r="AA175" s="8" cm="1">
        <f t="array" ref="AA175">_xlfn.IFS(E175="Sí las conozco",1,E175="No las conozco",0)</f>
        <v>1</v>
      </c>
      <c r="AB175" s="20" cm="1">
        <f t="array" ref="AB175">_xlfn.IFS(F175="Sí tenía pensado hacer el trámite",1,F175="No tenía pensado hacer el trámite",0)</f>
        <v>1</v>
      </c>
      <c r="AC175" s="22" cm="1">
        <f t="array" ref="AC175">_xlfn.IFS(G175="Sí",1,G175="No",0)</f>
        <v>1</v>
      </c>
      <c r="AD175" s="24" cm="1">
        <f t="array" ref="AD175">_xlfn.IFS(H175="Es fácil",1,H175="Más o menos (no es ni fácil ni difícil)",0.5,H175="Es difícil",0)</f>
        <v>0</v>
      </c>
      <c r="AE175" s="25" cm="1">
        <f t="array" ref="AE175">_xlfn.IFS(I175="Cuando realicé el trámite para obtener la licencia de conducir en este municipio sí recibí toda la orientación que necesité para poder concluir el trámite",1,I175="Cuando realicé el trámite para obtener la licencia de conducir en este municipio no recibí toda la orientación que necesité para poder concluir el trámite",0)</f>
        <v>0</v>
      </c>
      <c r="AF175" s="27"/>
      <c r="AG175" s="24" cm="1">
        <f t="array" ref="AG175">_xlfn.IFS(K175="Sí",1,K175="No",0)</f>
        <v>1</v>
      </c>
      <c r="AH175" s="20" cm="1">
        <f t="array" ref="AH175">_xlfn.IFS(L175="Muy probable",1,L175="Nada probable",0,L175="No sé",0.5)</f>
        <v>1</v>
      </c>
      <c r="AI175" s="24"/>
      <c r="AJ175" s="24" cm="1">
        <f t="array" ref="AJ175">_xlfn.IFS(N175="Pocos",1,N175="Los necesarios (ni muchos ni pocos)",0.5,N175="Muchos",0)</f>
        <v>0.5</v>
      </c>
      <c r="AK175" s="24" cm="1">
        <f t="array" ref="AK175">_xlfn.IFS(O175="Barato",1,O175="Justo (ni caro ni barato)",0.5,O175="Caro",0)</f>
        <v>0</v>
      </c>
      <c r="AL175" s="24" cm="1">
        <f t="array" ref="AL175">_xlfn.IFS(P175="Menos de 30 minutos",1,P175="Entre 31 minutos y 1 hora",0.8,P175="Entre 1 y 2 horas",0.6,P175="Entre 2 y 3 horas",0.4,P175="Más de 3 horas",0.2,P175="Me tomó más de un día",0)</f>
        <v>0</v>
      </c>
      <c r="AM175" s="24" cm="1">
        <f t="array" ref="AM175">_xlfn.IFS(Q175="Poco",1,Q175="Normal (ni mucho ni poco)",0.5,Q175="Mucho",0)</f>
        <v>0</v>
      </c>
      <c r="AN175" s="24" cm="1">
        <f t="array" ref="AN175">_xlfn.IFS(R175="Satisfecha (o)",1,R175="Normal",0.5,R175="Insatisfecha (o)",0)</f>
        <v>0</v>
      </c>
      <c r="AO175" s="24" cm="1">
        <f t="array" ref="AO175">_xlfn.IFS(S175="Todas las personas reciben el mismo trato",1,S175="No estoy segura (o)",0.5,S175="Hay personas que reciben un trato diferente",0)</f>
        <v>0</v>
      </c>
      <c r="AP175" s="8" cm="1">
        <f t="array" ref="AP175">_xlfn.IFS(T175="Es malo",0,T175="Es regular (ni bueno ni malo)",0.5,T175="Es bueno",1)</f>
        <v>0.5</v>
      </c>
      <c r="AQ175" s="8" cm="1">
        <f t="array" ref="AQ175">_xlfn.IFS(U175="Sí",0,U175="No",1,U175="Prefieron no contestar",0.5)</f>
        <v>1</v>
      </c>
    </row>
    <row r="176" spans="1:43" x14ac:dyDescent="0.2">
      <c r="A176" s="17">
        <v>118501208138</v>
      </c>
      <c r="B176" s="8" t="s">
        <v>14</v>
      </c>
      <c r="C176" s="8" t="s">
        <v>189</v>
      </c>
      <c r="D176" s="8" t="s">
        <v>85</v>
      </c>
      <c r="E176" s="8" t="s">
        <v>73</v>
      </c>
      <c r="F176" s="20" t="s">
        <v>174</v>
      </c>
      <c r="G176" s="22" t="s">
        <v>85</v>
      </c>
      <c r="H176" s="24" t="s">
        <v>87</v>
      </c>
      <c r="I176" s="25" t="s">
        <v>90</v>
      </c>
      <c r="J176" s="26" t="s">
        <v>92</v>
      </c>
      <c r="K176" s="24" t="s">
        <v>85</v>
      </c>
      <c r="L176" s="18" t="s">
        <v>94</v>
      </c>
      <c r="M176" s="24" t="s">
        <v>624</v>
      </c>
      <c r="N176" s="24" t="s">
        <v>103</v>
      </c>
      <c r="O176" s="24" t="s">
        <v>106</v>
      </c>
      <c r="P176" s="24" t="s">
        <v>108</v>
      </c>
      <c r="Q176" s="24" t="s">
        <v>115</v>
      </c>
      <c r="R176" s="24" t="s">
        <v>117</v>
      </c>
      <c r="S176" s="24" t="s">
        <v>187</v>
      </c>
      <c r="T176" s="8" t="s">
        <v>132</v>
      </c>
      <c r="U176" s="8" t="s">
        <v>86</v>
      </c>
      <c r="V176" s="5"/>
      <c r="W176" s="17">
        <v>118501208138</v>
      </c>
      <c r="X176" s="8" t="s">
        <v>14</v>
      </c>
      <c r="Y176" s="8" cm="1">
        <f t="array" ref="Y176">_xlfn.IFS(C176="Fue fácil",1,C176="Más o menos (ni fácil ni difícil)",0.5,C176="Fue difícil",0)</f>
        <v>1</v>
      </c>
      <c r="Z176" s="8" cm="1">
        <f t="array" ref="Z176">_xlfn.IFS(D176="Sí",1,D176="No",0)</f>
        <v>1</v>
      </c>
      <c r="AA176" s="8" cm="1">
        <f t="array" ref="AA176">_xlfn.IFS(E176="Sí las conozco",1,E176="No las conozco",0)</f>
        <v>1</v>
      </c>
      <c r="AB176" s="20" cm="1">
        <f t="array" ref="AB176">_xlfn.IFS(F176="Sí tenía pensado hacer el trámite",1,F176="No tenía pensado hacer el trámite",0)</f>
        <v>1</v>
      </c>
      <c r="AC176" s="22" cm="1">
        <f t="array" ref="AC176">_xlfn.IFS(G176="Sí",1,G176="No",0)</f>
        <v>1</v>
      </c>
      <c r="AD176" s="24" cm="1">
        <f t="array" ref="AD176">_xlfn.IFS(H176="Es fácil",1,H176="Más o menos (no es ni fácil ni difícil)",0.5,H176="Es difícil",0)</f>
        <v>1</v>
      </c>
      <c r="AE176" s="25" cm="1">
        <f t="array" ref="AE176">_xlfn.IFS(I176="Cuando realicé el trámite para obtener la licencia de conducir en este municipio sí recibí toda la orientación que necesité para poder concluir el trámite",1,I176="Cuando realicé el trámite para obtener la licencia de conducir en este municipio no recibí toda la orientación que necesité para poder concluir el trámite",0)</f>
        <v>1</v>
      </c>
      <c r="AF176" s="27" cm="1">
        <f t="array" ref="AF176">_xlfn.IFS(J176="Sí tienen la capacitación y los conocimientos suficientes para atender a la ciudadanía",1,J176="No tienen la capacitación y los conocimientos suficientes para atender a la ciudadanía",0)</f>
        <v>1</v>
      </c>
      <c r="AG176" s="24" cm="1">
        <f t="array" ref="AG176">_xlfn.IFS(K176="Sí",1,K176="No",0)</f>
        <v>1</v>
      </c>
      <c r="AH176" s="20" cm="1">
        <f t="array" ref="AH176">_xlfn.IFS(L176="Muy probable",1,L176="Nada probable",0,L176="No sé",0.5)</f>
        <v>1</v>
      </c>
      <c r="AI176" s="24"/>
      <c r="AJ176" s="24" cm="1">
        <f t="array" ref="AJ176">_xlfn.IFS(N176="Pocos",1,N176="Los necesarios (ni muchos ni pocos)",0.5,N176="Muchos",0)</f>
        <v>0.5</v>
      </c>
      <c r="AK176" s="24" cm="1">
        <f t="array" ref="AK176">_xlfn.IFS(O176="Barato",1,O176="Justo (ni caro ni barato)",0.5,O176="Caro",0)</f>
        <v>0.5</v>
      </c>
      <c r="AL176" s="24" cm="1">
        <f t="array" ref="AL176">_xlfn.IFS(P176="Menos de 30 minutos",1,P176="Entre 31 minutos y 1 hora",0.8,P176="Entre 1 y 2 horas",0.6,P176="Entre 2 y 3 horas",0.4,P176="Más de 3 horas",0.2,P176="Me tomó más de un día",0)</f>
        <v>1</v>
      </c>
      <c r="AM176" s="24" cm="1">
        <f t="array" ref="AM176">_xlfn.IFS(Q176="Poco",1,Q176="Normal (ni mucho ni poco)",0.5,Q176="Mucho",0)</f>
        <v>0.5</v>
      </c>
      <c r="AN176" s="24" cm="1">
        <f t="array" ref="AN176">_xlfn.IFS(R176="Satisfecha (o)",1,R176="Normal",0.5,R176="Insatisfecha (o)",0)</f>
        <v>1</v>
      </c>
      <c r="AO176" s="24" cm="1">
        <f t="array" ref="AO176">_xlfn.IFS(S176="Todas las personas reciben el mismo trato",1,S176="No estoy segura (o)",0.5,S176="Hay personas que reciben un trato diferente",0)</f>
        <v>1</v>
      </c>
      <c r="AP176" s="8" cm="1">
        <f t="array" ref="AP176">_xlfn.IFS(T176="Es malo",0,T176="Es regular (ni bueno ni malo)",0.5,T176="Es bueno",1)</f>
        <v>1</v>
      </c>
      <c r="AQ176" s="8" cm="1">
        <f t="array" ref="AQ176">_xlfn.IFS(U176="Sí",0,U176="No",1,U176="Prefieron no contestar",0.5)</f>
        <v>1</v>
      </c>
    </row>
    <row r="177" spans="1:43" x14ac:dyDescent="0.2">
      <c r="A177" s="17">
        <v>118493392203</v>
      </c>
      <c r="B177" s="8" t="s">
        <v>14</v>
      </c>
      <c r="C177" s="8"/>
      <c r="D177" s="8"/>
      <c r="E177" s="8" t="s">
        <v>624</v>
      </c>
      <c r="F177" s="20"/>
      <c r="G177" s="22" t="s">
        <v>624</v>
      </c>
      <c r="H177" s="24" t="s">
        <v>624</v>
      </c>
      <c r="I177" s="25" t="s">
        <v>624</v>
      </c>
      <c r="J177" s="26" t="s">
        <v>624</v>
      </c>
      <c r="K177" s="24" t="s">
        <v>624</v>
      </c>
      <c r="L177" s="18" t="s">
        <v>624</v>
      </c>
      <c r="M177" s="24" t="s">
        <v>624</v>
      </c>
      <c r="N177" s="24" t="s">
        <v>624</v>
      </c>
      <c r="O177" s="24" t="s">
        <v>624</v>
      </c>
      <c r="P177" s="24" t="s">
        <v>624</v>
      </c>
      <c r="Q177" s="24" t="s">
        <v>624</v>
      </c>
      <c r="R177" s="24" t="s">
        <v>624</v>
      </c>
      <c r="S177" s="24"/>
      <c r="T177" s="8" t="s">
        <v>624</v>
      </c>
      <c r="U177" s="8"/>
      <c r="V177" s="5"/>
      <c r="W177" s="17">
        <v>118493392203</v>
      </c>
      <c r="X177" s="8" t="s">
        <v>14</v>
      </c>
      <c r="Y177" s="8" t="e" cm="1">
        <f t="array" ref="Y177">_xlfn.IFS(C177="Fue fácil",1,C177="Más o menos (ni fácil ni difícil)",0.5,C177="Fue difícil",0)</f>
        <v>#N/A</v>
      </c>
      <c r="Z177" s="8" t="e" cm="1">
        <f t="array" ref="Z177">_xlfn.IFS(D177="Sí",1,D177="No",0)</f>
        <v>#N/A</v>
      </c>
      <c r="AA177" s="8" t="e" cm="1">
        <f t="array" ref="AA177">_xlfn.IFS(E177="Sí las conozco",1,E177="No las conozco",0)</f>
        <v>#N/A</v>
      </c>
      <c r="AB177" s="20" t="e" cm="1">
        <f t="array" ref="AB177">_xlfn.IFS(F177="Sí tenía pensado hacer el trámite",1,F177="No tenía pensado hacer el trámite",0)</f>
        <v>#N/A</v>
      </c>
      <c r="AC177" s="22" t="e" cm="1">
        <f t="array" ref="AC177">_xlfn.IFS(G177="Sí",1,G177="No",0)</f>
        <v>#N/A</v>
      </c>
      <c r="AD177" s="24" t="e" cm="1">
        <f t="array" ref="AD177">_xlfn.IFS(H177="Es fácil",1,H177="Más o menos (no es ni fácil ni difícil)",0.5,H177="Es difícil",0)</f>
        <v>#N/A</v>
      </c>
      <c r="AE177" s="25" t="e" cm="1">
        <f t="array" ref="AE177">_xlfn.IFS(I177="Cuando realicé el trámite para obtener la licencia de conducir en este municipio sí recibí toda la orientación que necesité para poder concluir el trámite",1,I177="Cuando realicé el trámite para obtener la licencia de conducir en este municipio no recibí toda la orientación que necesité para poder concluir el trámite",0)</f>
        <v>#N/A</v>
      </c>
      <c r="AF177" s="27" t="e" cm="1">
        <f t="array" ref="AF177">_xlfn.IFS(J177="Sí tienen la capacitación y los conocimientos suficientes para atender a la ciudadanía",1,J177="No tienen la capacitación y los conocimientos suficientes para atender a la ciudadanía",0)</f>
        <v>#N/A</v>
      </c>
      <c r="AG177" s="24" t="e" cm="1">
        <f t="array" ref="AG177">_xlfn.IFS(K177="Sí",1,K177="No",0)</f>
        <v>#N/A</v>
      </c>
      <c r="AH177" s="20" t="e" cm="1">
        <f t="array" ref="AH177">_xlfn.IFS(L177="Muy probable",1,L177="Nada probable",0,L177="No sé",0.5)</f>
        <v>#N/A</v>
      </c>
      <c r="AI177" s="24" t="e" cm="1">
        <f t="array" ref="AI177">_xlfn.IFS(M177="Es más fácil",1,M177="Es igual",0.5,M177="Es más difícil",0)</f>
        <v>#N/A</v>
      </c>
      <c r="AJ177" s="24" t="e" cm="1">
        <f t="array" ref="AJ177">_xlfn.IFS(N177="Pocos",1,N177="Los necesarios (ni muchos ni pocos)",0.5,N177="Muchos",0)</f>
        <v>#N/A</v>
      </c>
      <c r="AK177" s="24" t="e" cm="1">
        <f t="array" ref="AK177">_xlfn.IFS(O177="Barato",1,O177="Justo (ni caro ni barato)",0.5,O177="Caro",0)</f>
        <v>#N/A</v>
      </c>
      <c r="AL177" s="24" t="e" cm="1">
        <f t="array" ref="AL177">_xlfn.IFS(P177="Menos de 30 minutos",1,P177="Entre 31 minutos y 1 hora",0.8,P177="Entre 1 y 2 horas",0.6,P177="Entre 2 y 3 horas",0.4,P177="Más de 3 horas",0.2,P177="Me tomó más de un día",0)</f>
        <v>#N/A</v>
      </c>
      <c r="AM177" s="24" t="e" cm="1">
        <f t="array" ref="AM177">_xlfn.IFS(Q177="Poco",1,Q177="Normal (ni mucho ni poco)",0.5,Q177="Mucho",0)</f>
        <v>#N/A</v>
      </c>
      <c r="AN177" s="24" t="e" cm="1">
        <f t="array" ref="AN177">_xlfn.IFS(R177="Satisfecha (o)",1,R177="Normal",0.5,R177="Insatisfecha (o)",0)</f>
        <v>#N/A</v>
      </c>
      <c r="AO177" s="24" t="e" cm="1">
        <f t="array" ref="AO177">_xlfn.IFS(S177="Todas las personas reciben el mismo trato",1,S177="No estoy segura (o)",0.5,S177="Hay personas que reciben un trato diferente",0)</f>
        <v>#N/A</v>
      </c>
      <c r="AP177" s="8" t="e" cm="1">
        <f t="array" ref="AP177">_xlfn.IFS(T177="Es malo",0,T177="Es regular (ni bueno ni malo)",0.5,T177="Es bueno",1)</f>
        <v>#N/A</v>
      </c>
      <c r="AQ177" s="8" t="e" cm="1">
        <f t="array" ref="AQ177">_xlfn.IFS(U177="Sí",0,U177="No",1,U177="Prefieron no contestar",0.5)</f>
        <v>#N/A</v>
      </c>
    </row>
    <row r="178" spans="1:43" x14ac:dyDescent="0.2">
      <c r="A178" s="17">
        <v>118485044489</v>
      </c>
      <c r="B178" s="8" t="s">
        <v>14</v>
      </c>
      <c r="C178" s="8" t="s">
        <v>177</v>
      </c>
      <c r="D178" s="8" t="s">
        <v>86</v>
      </c>
      <c r="E178" s="8" t="s">
        <v>73</v>
      </c>
      <c r="F178" s="20" t="s">
        <v>174</v>
      </c>
      <c r="G178" s="22" t="s">
        <v>86</v>
      </c>
      <c r="H178" s="24" t="s">
        <v>88</v>
      </c>
      <c r="I178" s="25" t="s">
        <v>90</v>
      </c>
      <c r="J178" s="26" t="s">
        <v>92</v>
      </c>
      <c r="K178" s="24" t="s">
        <v>85</v>
      </c>
      <c r="L178" s="18" t="s">
        <v>95</v>
      </c>
      <c r="M178" s="24" t="s">
        <v>100</v>
      </c>
      <c r="N178" s="24" t="s">
        <v>103</v>
      </c>
      <c r="O178" s="24" t="s">
        <v>106</v>
      </c>
      <c r="P178" s="24" t="s">
        <v>111</v>
      </c>
      <c r="Q178" s="24" t="s">
        <v>115</v>
      </c>
      <c r="R178" s="24" t="s">
        <v>117</v>
      </c>
      <c r="S178" s="24" t="s">
        <v>187</v>
      </c>
      <c r="T178" s="8" t="s">
        <v>132</v>
      </c>
      <c r="U178" s="8" t="s">
        <v>86</v>
      </c>
      <c r="V178" s="5"/>
      <c r="W178" s="17">
        <v>118485044489</v>
      </c>
      <c r="X178" s="8" t="s">
        <v>14</v>
      </c>
      <c r="Y178" s="8" cm="1">
        <f t="array" ref="Y178">_xlfn.IFS(C178="Fue fácil",1,C178="Más o menos (ni fácil ni difícil)",0.5,C178="Fue difícil",0)</f>
        <v>0.5</v>
      </c>
      <c r="Z178" s="8" cm="1">
        <f t="array" ref="Z178">_xlfn.IFS(D178="Sí",1,D178="No",0)</f>
        <v>0</v>
      </c>
      <c r="AA178" s="8" cm="1">
        <f t="array" ref="AA178">_xlfn.IFS(E178="Sí las conozco",1,E178="No las conozco",0)</f>
        <v>1</v>
      </c>
      <c r="AB178" s="20" cm="1">
        <f t="array" ref="AB178">_xlfn.IFS(F178="Sí tenía pensado hacer el trámite",1,F178="No tenía pensado hacer el trámite",0)</f>
        <v>1</v>
      </c>
      <c r="AC178" s="22" cm="1">
        <f t="array" ref="AC178">_xlfn.IFS(G178="Sí",1,G178="No",0)</f>
        <v>0</v>
      </c>
      <c r="AD178" s="24" cm="1">
        <f t="array" ref="AD178">_xlfn.IFS(H178="Es fácil",1,H178="Más o menos (no es ni fácil ni difícil)",0.5,H178="Es difícil",0)</f>
        <v>0.5</v>
      </c>
      <c r="AE178" s="25" cm="1">
        <f t="array" ref="AE178">_xlfn.IFS(I178="Cuando realicé el trámite para obtener la licencia de conducir en este municipio sí recibí toda la orientación que necesité para poder concluir el trámite",1,I178="Cuando realicé el trámite para obtener la licencia de conducir en este municipio no recibí toda la orientación que necesité para poder concluir el trámite",0)</f>
        <v>1</v>
      </c>
      <c r="AF178" s="27" cm="1">
        <f t="array" ref="AF178">_xlfn.IFS(J178="Sí tienen la capacitación y los conocimientos suficientes para atender a la ciudadanía",1,J178="No tienen la capacitación y los conocimientos suficientes para atender a la ciudadanía",0)</f>
        <v>1</v>
      </c>
      <c r="AG178" s="24" cm="1">
        <f t="array" ref="AG178">_xlfn.IFS(K178="Sí",1,K178="No",0)</f>
        <v>1</v>
      </c>
      <c r="AH178" s="20" cm="1">
        <f t="array" ref="AH178">_xlfn.IFS(L178="Muy probable",1,L178="Nada probable",0,L178="No sé",0.5)</f>
        <v>0.5</v>
      </c>
      <c r="AI178" s="24" cm="1">
        <f t="array" ref="AI178">_xlfn.IFS(M178="Es más fácil",1,M178="Es igual",0.5,M178="Es más difícil",0)</f>
        <v>0.5</v>
      </c>
      <c r="AJ178" s="24" cm="1">
        <f t="array" ref="AJ178">_xlfn.IFS(N178="Pocos",1,N178="Los necesarios (ni muchos ni pocos)",0.5,N178="Muchos",0)</f>
        <v>0.5</v>
      </c>
      <c r="AK178" s="24" cm="1">
        <f t="array" ref="AK178">_xlfn.IFS(O178="Barato",1,O178="Justo (ni caro ni barato)",0.5,O178="Caro",0)</f>
        <v>0.5</v>
      </c>
      <c r="AL178" s="24" cm="1">
        <f t="array" ref="AL178">_xlfn.IFS(P178="Menos de 30 minutos",1,P178="Entre 31 minutos y 1 hora",0.8,P178="Entre 1 y 2 horas",0.6,P178="Entre 2 y 3 horas",0.4,P178="Más de 3 horas",0.2,P178="Me tomó más de un día",0)</f>
        <v>0.4</v>
      </c>
      <c r="AM178" s="24" cm="1">
        <f t="array" ref="AM178">_xlfn.IFS(Q178="Poco",1,Q178="Normal (ni mucho ni poco)",0.5,Q178="Mucho",0)</f>
        <v>0.5</v>
      </c>
      <c r="AN178" s="24" cm="1">
        <f t="array" ref="AN178">_xlfn.IFS(R178="Satisfecha (o)",1,R178="Normal",0.5,R178="Insatisfecha (o)",0)</f>
        <v>1</v>
      </c>
      <c r="AO178" s="24" cm="1">
        <f t="array" ref="AO178">_xlfn.IFS(S178="Todas las personas reciben el mismo trato",1,S178="No estoy segura (o)",0.5,S178="Hay personas que reciben un trato diferente",0)</f>
        <v>1</v>
      </c>
      <c r="AP178" s="8" cm="1">
        <f t="array" ref="AP178">_xlfn.IFS(T178="Es malo",0,T178="Es regular (ni bueno ni malo)",0.5,T178="Es bueno",1)</f>
        <v>1</v>
      </c>
      <c r="AQ178" s="8" cm="1">
        <f t="array" ref="AQ178">_xlfn.IFS(U178="Sí",0,U178="No",1,U178="Prefieron no contestar",0.5)</f>
        <v>1</v>
      </c>
    </row>
    <row r="179" spans="1:43" x14ac:dyDescent="0.2">
      <c r="A179" s="17">
        <v>118482586608</v>
      </c>
      <c r="B179" s="8" t="s">
        <v>14</v>
      </c>
      <c r="C179" s="8"/>
      <c r="D179" s="8"/>
      <c r="E179" s="8" t="s">
        <v>624</v>
      </c>
      <c r="F179" s="20"/>
      <c r="G179" s="22" t="s">
        <v>624</v>
      </c>
      <c r="H179" s="24" t="s">
        <v>624</v>
      </c>
      <c r="I179" s="25" t="s">
        <v>624</v>
      </c>
      <c r="J179" s="26" t="s">
        <v>624</v>
      </c>
      <c r="K179" s="24" t="s">
        <v>624</v>
      </c>
      <c r="L179" s="18" t="s">
        <v>624</v>
      </c>
      <c r="M179" s="24" t="s">
        <v>624</v>
      </c>
      <c r="N179" s="24" t="s">
        <v>624</v>
      </c>
      <c r="O179" s="24" t="s">
        <v>624</v>
      </c>
      <c r="P179" s="24" t="s">
        <v>624</v>
      </c>
      <c r="Q179" s="24" t="s">
        <v>624</v>
      </c>
      <c r="R179" s="24" t="s">
        <v>624</v>
      </c>
      <c r="S179" s="24"/>
      <c r="T179" s="8" t="s">
        <v>624</v>
      </c>
      <c r="U179" s="8"/>
      <c r="V179" s="5"/>
      <c r="W179" s="17">
        <v>118482586608</v>
      </c>
      <c r="X179" s="8" t="s">
        <v>14</v>
      </c>
      <c r="Y179" s="8" t="e" cm="1">
        <f t="array" ref="Y179">_xlfn.IFS(C179="Fue fácil",1,C179="Más o menos (ni fácil ni difícil)",0.5,C179="Fue difícil",0)</f>
        <v>#N/A</v>
      </c>
      <c r="Z179" s="8" t="e" cm="1">
        <f t="array" ref="Z179">_xlfn.IFS(D179="Sí",1,D179="No",0)</f>
        <v>#N/A</v>
      </c>
      <c r="AA179" s="8" t="e" cm="1">
        <f t="array" ref="AA179">_xlfn.IFS(E179="Sí las conozco",1,E179="No las conozco",0)</f>
        <v>#N/A</v>
      </c>
      <c r="AB179" s="20" t="e" cm="1">
        <f t="array" ref="AB179">_xlfn.IFS(F179="Sí tenía pensado hacer el trámite",1,F179="No tenía pensado hacer el trámite",0)</f>
        <v>#N/A</v>
      </c>
      <c r="AC179" s="22" t="e" cm="1">
        <f t="array" ref="AC179">_xlfn.IFS(G179="Sí",1,G179="No",0)</f>
        <v>#N/A</v>
      </c>
      <c r="AD179" s="24" t="e" cm="1">
        <f t="array" ref="AD179">_xlfn.IFS(H179="Es fácil",1,H179="Más o menos (no es ni fácil ni difícil)",0.5,H179="Es difícil",0)</f>
        <v>#N/A</v>
      </c>
      <c r="AE179" s="25" t="e" cm="1">
        <f t="array" ref="AE179">_xlfn.IFS(I179="Cuando realicé el trámite para obtener la licencia de conducir en este municipio sí recibí toda la orientación que necesité para poder concluir el trámite",1,I179="Cuando realicé el trámite para obtener la licencia de conducir en este municipio no recibí toda la orientación que necesité para poder concluir el trámite",0)</f>
        <v>#N/A</v>
      </c>
      <c r="AF179" s="27" t="e" cm="1">
        <f t="array" ref="AF179">_xlfn.IFS(J179="Sí tienen la capacitación y los conocimientos suficientes para atender a la ciudadanía",1,J179="No tienen la capacitación y los conocimientos suficientes para atender a la ciudadanía",0)</f>
        <v>#N/A</v>
      </c>
      <c r="AG179" s="24" t="e" cm="1">
        <f t="array" ref="AG179">_xlfn.IFS(K179="Sí",1,K179="No",0)</f>
        <v>#N/A</v>
      </c>
      <c r="AH179" s="20" t="e" cm="1">
        <f t="array" ref="AH179">_xlfn.IFS(L179="Muy probable",1,L179="Nada probable",0,L179="No sé",0.5)</f>
        <v>#N/A</v>
      </c>
      <c r="AI179" s="24" t="e" cm="1">
        <f t="array" ref="AI179">_xlfn.IFS(M179="Es más fácil",1,M179="Es igual",0.5,M179="Es más difícil",0)</f>
        <v>#N/A</v>
      </c>
      <c r="AJ179" s="24" t="e" cm="1">
        <f t="array" ref="AJ179">_xlfn.IFS(N179="Pocos",1,N179="Los necesarios (ni muchos ni pocos)",0.5,N179="Muchos",0)</f>
        <v>#N/A</v>
      </c>
      <c r="AK179" s="24" t="e" cm="1">
        <f t="array" ref="AK179">_xlfn.IFS(O179="Barato",1,O179="Justo (ni caro ni barato)",0.5,O179="Caro",0)</f>
        <v>#N/A</v>
      </c>
      <c r="AL179" s="24" t="e" cm="1">
        <f t="array" ref="AL179">_xlfn.IFS(P179="Menos de 30 minutos",1,P179="Entre 31 minutos y 1 hora",0.8,P179="Entre 1 y 2 horas",0.6,P179="Entre 2 y 3 horas",0.4,P179="Más de 3 horas",0.2,P179="Me tomó más de un día",0)</f>
        <v>#N/A</v>
      </c>
      <c r="AM179" s="24" t="e" cm="1">
        <f t="array" ref="AM179">_xlfn.IFS(Q179="Poco",1,Q179="Normal (ni mucho ni poco)",0.5,Q179="Mucho",0)</f>
        <v>#N/A</v>
      </c>
      <c r="AN179" s="24" t="e" cm="1">
        <f t="array" ref="AN179">_xlfn.IFS(R179="Satisfecha (o)",1,R179="Normal",0.5,R179="Insatisfecha (o)",0)</f>
        <v>#N/A</v>
      </c>
      <c r="AO179" s="24" t="e" cm="1">
        <f t="array" ref="AO179">_xlfn.IFS(S179="Todas las personas reciben el mismo trato",1,S179="No estoy segura (o)",0.5,S179="Hay personas que reciben un trato diferente",0)</f>
        <v>#N/A</v>
      </c>
      <c r="AP179" s="8" t="e" cm="1">
        <f t="array" ref="AP179">_xlfn.IFS(T179="Es malo",0,T179="Es regular (ni bueno ni malo)",0.5,T179="Es bueno",1)</f>
        <v>#N/A</v>
      </c>
      <c r="AQ179" s="8" t="e" cm="1">
        <f t="array" ref="AQ179">_xlfn.IFS(U179="Sí",0,U179="No",1,U179="Prefieron no contestar",0.5)</f>
        <v>#N/A</v>
      </c>
    </row>
    <row r="180" spans="1:43" x14ac:dyDescent="0.2">
      <c r="A180" s="17">
        <v>118474716154</v>
      </c>
      <c r="B180" s="8" t="s">
        <v>14</v>
      </c>
      <c r="C180" s="8" t="s">
        <v>189</v>
      </c>
      <c r="D180" s="8" t="s">
        <v>85</v>
      </c>
      <c r="E180" s="8" t="s">
        <v>74</v>
      </c>
      <c r="F180" s="20" t="s">
        <v>174</v>
      </c>
      <c r="G180" s="22" t="s">
        <v>85</v>
      </c>
      <c r="H180" s="24" t="s">
        <v>87</v>
      </c>
      <c r="I180" s="25" t="s">
        <v>90</v>
      </c>
      <c r="J180" s="26" t="s">
        <v>92</v>
      </c>
      <c r="K180" s="24" t="s">
        <v>85</v>
      </c>
      <c r="L180" s="18" t="s">
        <v>94</v>
      </c>
      <c r="M180" s="24" t="s">
        <v>99</v>
      </c>
      <c r="N180" s="24" t="s">
        <v>102</v>
      </c>
      <c r="O180" s="24" t="s">
        <v>107</v>
      </c>
      <c r="P180" s="24" t="s">
        <v>109</v>
      </c>
      <c r="Q180" s="24" t="s">
        <v>115</v>
      </c>
      <c r="R180" s="24" t="s">
        <v>117</v>
      </c>
      <c r="S180" s="24" t="s">
        <v>178</v>
      </c>
      <c r="T180" s="8" t="s">
        <v>131</v>
      </c>
      <c r="U180" s="8" t="s">
        <v>86</v>
      </c>
      <c r="V180" s="5"/>
      <c r="W180" s="17">
        <v>118474716154</v>
      </c>
      <c r="X180" s="8" t="s">
        <v>14</v>
      </c>
      <c r="Y180" s="8" cm="1">
        <f t="array" ref="Y180">_xlfn.IFS(C180="Fue fácil",1,C180="Más o menos (ni fácil ni difícil)",0.5,C180="Fue difícil",0)</f>
        <v>1</v>
      </c>
      <c r="Z180" s="8" cm="1">
        <f t="array" ref="Z180">_xlfn.IFS(D180="Sí",1,D180="No",0)</f>
        <v>1</v>
      </c>
      <c r="AA180" s="8" cm="1">
        <f t="array" ref="AA180">_xlfn.IFS(E180="Sí las conozco",1,E180="No las conozco",0)</f>
        <v>0</v>
      </c>
      <c r="AB180" s="20" cm="1">
        <f t="array" ref="AB180">_xlfn.IFS(F180="Sí tenía pensado hacer el trámite",1,F180="No tenía pensado hacer el trámite",0)</f>
        <v>1</v>
      </c>
      <c r="AC180" s="22" cm="1">
        <f t="array" ref="AC180">_xlfn.IFS(G180="Sí",1,G180="No",0)</f>
        <v>1</v>
      </c>
      <c r="AD180" s="24" cm="1">
        <f t="array" ref="AD180">_xlfn.IFS(H180="Es fácil",1,H180="Más o menos (no es ni fácil ni difícil)",0.5,H180="Es difícil",0)</f>
        <v>1</v>
      </c>
      <c r="AE180" s="25" cm="1">
        <f t="array" ref="AE180">_xlfn.IFS(I180="Cuando realicé el trámite para obtener la licencia de conducir en este municipio sí recibí toda la orientación que necesité para poder concluir el trámite",1,I180="Cuando realicé el trámite para obtener la licencia de conducir en este municipio no recibí toda la orientación que necesité para poder concluir el trámite",0)</f>
        <v>1</v>
      </c>
      <c r="AF180" s="27" cm="1">
        <f t="array" ref="AF180">_xlfn.IFS(J180="Sí tienen la capacitación y los conocimientos suficientes para atender a la ciudadanía",1,J180="No tienen la capacitación y los conocimientos suficientes para atender a la ciudadanía",0)</f>
        <v>1</v>
      </c>
      <c r="AG180" s="24" cm="1">
        <f t="array" ref="AG180">_xlfn.IFS(K180="Sí",1,K180="No",0)</f>
        <v>1</v>
      </c>
      <c r="AH180" s="20" cm="1">
        <f t="array" ref="AH180">_xlfn.IFS(L180="Muy probable",1,L180="Nada probable",0,L180="No sé",0.5)</f>
        <v>1</v>
      </c>
      <c r="AI180" s="24" cm="1">
        <f t="array" ref="AI180">_xlfn.IFS(M180="Es más fácil",1,M180="Es igual",0.5,M180="Es más difícil",0)</f>
        <v>1</v>
      </c>
      <c r="AJ180" s="24" cm="1">
        <f t="array" ref="AJ180">_xlfn.IFS(N180="Pocos",1,N180="Los necesarios (ni muchos ni pocos)",0.5,N180="Muchos",0)</f>
        <v>1</v>
      </c>
      <c r="AK180" s="24" cm="1">
        <f t="array" ref="AK180">_xlfn.IFS(O180="Barato",1,O180="Justo (ni caro ni barato)",0.5,O180="Caro",0)</f>
        <v>0</v>
      </c>
      <c r="AL180" s="24" cm="1">
        <f t="array" ref="AL180">_xlfn.IFS(P180="Menos de 30 minutos",1,P180="Entre 31 minutos y 1 hora",0.8,P180="Entre 1 y 2 horas",0.6,P180="Entre 2 y 3 horas",0.4,P180="Más de 3 horas",0.2,P180="Me tomó más de un día",0)</f>
        <v>0.8</v>
      </c>
      <c r="AM180" s="24" cm="1">
        <f t="array" ref="AM180">_xlfn.IFS(Q180="Poco",1,Q180="Normal (ni mucho ni poco)",0.5,Q180="Mucho",0)</f>
        <v>0.5</v>
      </c>
      <c r="AN180" s="24" cm="1">
        <f t="array" ref="AN180">_xlfn.IFS(R180="Satisfecha (o)",1,R180="Normal",0.5,R180="Insatisfecha (o)",0)</f>
        <v>1</v>
      </c>
      <c r="AO180" s="24" cm="1">
        <f t="array" ref="AO180">_xlfn.IFS(S180="Todas las personas reciben el mismo trato",1,S180="No estoy segura (o)",0.5,S180="Hay personas que reciben un trato diferente",0)</f>
        <v>0.5</v>
      </c>
      <c r="AP180" s="8" cm="1">
        <f t="array" ref="AP180">_xlfn.IFS(T180="Es malo",0,T180="Es regular (ni bueno ni malo)",0.5,T180="Es bueno",1)</f>
        <v>0.5</v>
      </c>
      <c r="AQ180" s="8" cm="1">
        <f t="array" ref="AQ180">_xlfn.IFS(U180="Sí",0,U180="No",1,U180="Prefieron no contestar",0.5)</f>
        <v>1</v>
      </c>
    </row>
    <row r="181" spans="1:43" x14ac:dyDescent="0.2">
      <c r="A181" s="17">
        <v>118473469782</v>
      </c>
      <c r="B181" s="8" t="s">
        <v>14</v>
      </c>
      <c r="C181" s="8" t="s">
        <v>189</v>
      </c>
      <c r="D181" s="8" t="s">
        <v>86</v>
      </c>
      <c r="E181" s="8" t="s">
        <v>73</v>
      </c>
      <c r="F181" s="20" t="s">
        <v>174</v>
      </c>
      <c r="G181" s="22" t="s">
        <v>85</v>
      </c>
      <c r="H181" s="24" t="s">
        <v>87</v>
      </c>
      <c r="I181" s="25" t="s">
        <v>90</v>
      </c>
      <c r="J181" s="26" t="s">
        <v>92</v>
      </c>
      <c r="K181" s="24" t="s">
        <v>85</v>
      </c>
      <c r="L181" s="18" t="s">
        <v>94</v>
      </c>
      <c r="M181" s="24" t="s">
        <v>624</v>
      </c>
      <c r="N181" s="24" t="s">
        <v>624</v>
      </c>
      <c r="O181" s="24" t="s">
        <v>624</v>
      </c>
      <c r="P181" s="24" t="s">
        <v>624</v>
      </c>
      <c r="Q181" s="24" t="s">
        <v>624</v>
      </c>
      <c r="R181" s="24" t="s">
        <v>624</v>
      </c>
      <c r="S181" s="24"/>
      <c r="T181" s="8" t="s">
        <v>624</v>
      </c>
      <c r="U181" s="8"/>
      <c r="V181" s="5"/>
      <c r="W181" s="17">
        <v>118473469782</v>
      </c>
      <c r="X181" s="8" t="s">
        <v>14</v>
      </c>
      <c r="Y181" s="8" cm="1">
        <f t="array" ref="Y181">_xlfn.IFS(C181="Fue fácil",1,C181="Más o menos (ni fácil ni difícil)",0.5,C181="Fue difícil",0)</f>
        <v>1</v>
      </c>
      <c r="Z181" s="8" cm="1">
        <f t="array" ref="Z181">_xlfn.IFS(D181="Sí",1,D181="No",0)</f>
        <v>0</v>
      </c>
      <c r="AA181" s="8" cm="1">
        <f t="array" ref="AA181">_xlfn.IFS(E181="Sí las conozco",1,E181="No las conozco",0)</f>
        <v>1</v>
      </c>
      <c r="AB181" s="20" cm="1">
        <f t="array" ref="AB181">_xlfn.IFS(F181="Sí tenía pensado hacer el trámite",1,F181="No tenía pensado hacer el trámite",0)</f>
        <v>1</v>
      </c>
      <c r="AC181" s="22" cm="1">
        <f t="array" ref="AC181">_xlfn.IFS(G181="Sí",1,G181="No",0)</f>
        <v>1</v>
      </c>
      <c r="AD181" s="24" cm="1">
        <f t="array" ref="AD181">_xlfn.IFS(H181="Es fácil",1,H181="Más o menos (no es ni fácil ni difícil)",0.5,H181="Es difícil",0)</f>
        <v>1</v>
      </c>
      <c r="AE181" s="25" cm="1">
        <f t="array" ref="AE181">_xlfn.IFS(I181="Cuando realicé el trámite para obtener la licencia de conducir en este municipio sí recibí toda la orientación que necesité para poder concluir el trámite",1,I181="Cuando realicé el trámite para obtener la licencia de conducir en este municipio no recibí toda la orientación que necesité para poder concluir el trámite",0)</f>
        <v>1</v>
      </c>
      <c r="AF181" s="27" cm="1">
        <f t="array" ref="AF181">_xlfn.IFS(J181="Sí tienen la capacitación y los conocimientos suficientes para atender a la ciudadanía",1,J181="No tienen la capacitación y los conocimientos suficientes para atender a la ciudadanía",0)</f>
        <v>1</v>
      </c>
      <c r="AG181" s="24" cm="1">
        <f t="array" ref="AG181">_xlfn.IFS(K181="Sí",1,K181="No",0)</f>
        <v>1</v>
      </c>
      <c r="AH181" s="20" cm="1">
        <f t="array" ref="AH181">_xlfn.IFS(L181="Muy probable",1,L181="Nada probable",0,L181="No sé",0.5)</f>
        <v>1</v>
      </c>
      <c r="AI181" s="24" t="e" cm="1">
        <f t="array" ref="AI181">_xlfn.IFS(M181="Es más fácil",1,M181="Es igual",0.5,M181="Es más difícil",0)</f>
        <v>#N/A</v>
      </c>
      <c r="AJ181" s="24" t="e" cm="1">
        <f t="array" ref="AJ181">_xlfn.IFS(N181="Pocos",1,N181="Los necesarios (ni muchos ni pocos)",0.5,N181="Muchos",0)</f>
        <v>#N/A</v>
      </c>
      <c r="AK181" s="24" t="e" cm="1">
        <f t="array" ref="AK181">_xlfn.IFS(O181="Barato",1,O181="Justo (ni caro ni barato)",0.5,O181="Caro",0)</f>
        <v>#N/A</v>
      </c>
      <c r="AL181" s="24" t="e" cm="1">
        <f t="array" ref="AL181">_xlfn.IFS(P181="Menos de 30 minutos",1,P181="Entre 31 minutos y 1 hora",0.8,P181="Entre 1 y 2 horas",0.6,P181="Entre 2 y 3 horas",0.4,P181="Más de 3 horas",0.2,P181="Me tomó más de un día",0)</f>
        <v>#N/A</v>
      </c>
      <c r="AM181" s="24" t="e" cm="1">
        <f t="array" ref="AM181">_xlfn.IFS(Q181="Poco",1,Q181="Normal (ni mucho ni poco)",0.5,Q181="Mucho",0)</f>
        <v>#N/A</v>
      </c>
      <c r="AN181" s="24" t="e" cm="1">
        <f t="array" ref="AN181">_xlfn.IFS(R181="Satisfecha (o)",1,R181="Normal",0.5,R181="Insatisfecha (o)",0)</f>
        <v>#N/A</v>
      </c>
      <c r="AO181" s="24" t="e" cm="1">
        <f t="array" ref="AO181">_xlfn.IFS(S181="Todas las personas reciben el mismo trato",1,S181="No estoy segura (o)",0.5,S181="Hay personas que reciben un trato diferente",0)</f>
        <v>#N/A</v>
      </c>
      <c r="AP181" s="8" t="e" cm="1">
        <f t="array" ref="AP181">_xlfn.IFS(T181="Es malo",0,T181="Es regular (ni bueno ni malo)",0.5,T181="Es bueno",1)</f>
        <v>#N/A</v>
      </c>
      <c r="AQ181" s="8" t="e" cm="1">
        <f t="array" ref="AQ181">_xlfn.IFS(U181="Sí",0,U181="No",1,U181="Prefieron no contestar",0.5)</f>
        <v>#N/A</v>
      </c>
    </row>
    <row r="182" spans="1:43" x14ac:dyDescent="0.2">
      <c r="A182" s="17">
        <v>118464002835</v>
      </c>
      <c r="B182" s="8" t="s">
        <v>14</v>
      </c>
      <c r="C182" s="8" t="s">
        <v>189</v>
      </c>
      <c r="D182" s="8" t="s">
        <v>85</v>
      </c>
      <c r="E182" s="8" t="s">
        <v>73</v>
      </c>
      <c r="F182" s="20" t="s">
        <v>174</v>
      </c>
      <c r="G182" s="22" t="s">
        <v>85</v>
      </c>
      <c r="H182" s="24" t="s">
        <v>87</v>
      </c>
      <c r="I182" s="25" t="s">
        <v>90</v>
      </c>
      <c r="J182" s="26" t="s">
        <v>92</v>
      </c>
      <c r="K182" s="24" t="s">
        <v>85</v>
      </c>
      <c r="L182" s="18" t="s">
        <v>94</v>
      </c>
      <c r="M182" s="24" t="s">
        <v>99</v>
      </c>
      <c r="N182" s="24" t="s">
        <v>103</v>
      </c>
      <c r="O182" s="24" t="s">
        <v>106</v>
      </c>
      <c r="P182" s="24" t="s">
        <v>108</v>
      </c>
      <c r="Q182" s="24" t="s">
        <v>115</v>
      </c>
      <c r="R182" s="24" t="s">
        <v>117</v>
      </c>
      <c r="S182" s="24" t="s">
        <v>187</v>
      </c>
      <c r="T182" s="8" t="s">
        <v>132</v>
      </c>
      <c r="U182" s="8" t="s">
        <v>86</v>
      </c>
      <c r="V182" s="5"/>
      <c r="W182" s="17">
        <v>118464002835</v>
      </c>
      <c r="X182" s="8" t="s">
        <v>14</v>
      </c>
      <c r="Y182" s="8" cm="1">
        <f t="array" ref="Y182">_xlfn.IFS(C182="Fue fácil",1,C182="Más o menos (ni fácil ni difícil)",0.5,C182="Fue difícil",0)</f>
        <v>1</v>
      </c>
      <c r="Z182" s="8" cm="1">
        <f t="array" ref="Z182">_xlfn.IFS(D182="Sí",1,D182="No",0)</f>
        <v>1</v>
      </c>
      <c r="AA182" s="8" cm="1">
        <f t="array" ref="AA182">_xlfn.IFS(E182="Sí las conozco",1,E182="No las conozco",0)</f>
        <v>1</v>
      </c>
      <c r="AB182" s="20" cm="1">
        <f t="array" ref="AB182">_xlfn.IFS(F182="Sí tenía pensado hacer el trámite",1,F182="No tenía pensado hacer el trámite",0)</f>
        <v>1</v>
      </c>
      <c r="AC182" s="22" cm="1">
        <f t="array" ref="AC182">_xlfn.IFS(G182="Sí",1,G182="No",0)</f>
        <v>1</v>
      </c>
      <c r="AD182" s="24" cm="1">
        <f t="array" ref="AD182">_xlfn.IFS(H182="Es fácil",1,H182="Más o menos (no es ni fácil ni difícil)",0.5,H182="Es difícil",0)</f>
        <v>1</v>
      </c>
      <c r="AE182" s="25" cm="1">
        <f t="array" ref="AE182">_xlfn.IFS(I182="Cuando realicé el trámite para obtener la licencia de conducir en este municipio sí recibí toda la orientación que necesité para poder concluir el trámite",1,I182="Cuando realicé el trámite para obtener la licencia de conducir en este municipio no recibí toda la orientación que necesité para poder concluir el trámite",0)</f>
        <v>1</v>
      </c>
      <c r="AF182" s="27" cm="1">
        <f t="array" ref="AF182">_xlfn.IFS(J182="Sí tienen la capacitación y los conocimientos suficientes para atender a la ciudadanía",1,J182="No tienen la capacitación y los conocimientos suficientes para atender a la ciudadanía",0)</f>
        <v>1</v>
      </c>
      <c r="AG182" s="24" cm="1">
        <f t="array" ref="AG182">_xlfn.IFS(K182="Sí",1,K182="No",0)</f>
        <v>1</v>
      </c>
      <c r="AH182" s="20" cm="1">
        <f t="array" ref="AH182">_xlfn.IFS(L182="Muy probable",1,L182="Nada probable",0,L182="No sé",0.5)</f>
        <v>1</v>
      </c>
      <c r="AI182" s="24" cm="1">
        <f t="array" ref="AI182">_xlfn.IFS(M182="Es más fácil",1,M182="Es igual",0.5,M182="Es más difícil",0)</f>
        <v>1</v>
      </c>
      <c r="AJ182" s="24" cm="1">
        <f t="array" ref="AJ182">_xlfn.IFS(N182="Pocos",1,N182="Los necesarios (ni muchos ni pocos)",0.5,N182="Muchos",0)</f>
        <v>0.5</v>
      </c>
      <c r="AK182" s="24" cm="1">
        <f t="array" ref="AK182">_xlfn.IFS(O182="Barato",1,O182="Justo (ni caro ni barato)",0.5,O182="Caro",0)</f>
        <v>0.5</v>
      </c>
      <c r="AL182" s="24" cm="1">
        <f t="array" ref="AL182">_xlfn.IFS(P182="Menos de 30 minutos",1,P182="Entre 31 minutos y 1 hora",0.8,P182="Entre 1 y 2 horas",0.6,P182="Entre 2 y 3 horas",0.4,P182="Más de 3 horas",0.2,P182="Me tomó más de un día",0)</f>
        <v>1</v>
      </c>
      <c r="AM182" s="24" cm="1">
        <f t="array" ref="AM182">_xlfn.IFS(Q182="Poco",1,Q182="Normal (ni mucho ni poco)",0.5,Q182="Mucho",0)</f>
        <v>0.5</v>
      </c>
      <c r="AN182" s="24" cm="1">
        <f t="array" ref="AN182">_xlfn.IFS(R182="Satisfecha (o)",1,R182="Normal",0.5,R182="Insatisfecha (o)",0)</f>
        <v>1</v>
      </c>
      <c r="AO182" s="24" cm="1">
        <f t="array" ref="AO182">_xlfn.IFS(S182="Todas las personas reciben el mismo trato",1,S182="No estoy segura (o)",0.5,S182="Hay personas que reciben un trato diferente",0)</f>
        <v>1</v>
      </c>
      <c r="AP182" s="8" cm="1">
        <f t="array" ref="AP182">_xlfn.IFS(T182="Es malo",0,T182="Es regular (ni bueno ni malo)",0.5,T182="Es bueno",1)</f>
        <v>1</v>
      </c>
      <c r="AQ182" s="8" cm="1">
        <f t="array" ref="AQ182">_xlfn.IFS(U182="Sí",0,U182="No",1,U182="Prefieron no contestar",0.5)</f>
        <v>1</v>
      </c>
    </row>
    <row r="183" spans="1:43" x14ac:dyDescent="0.2">
      <c r="A183" s="17">
        <v>118459098945</v>
      </c>
      <c r="B183" s="8" t="s">
        <v>14</v>
      </c>
      <c r="C183" s="8"/>
      <c r="D183" s="8"/>
      <c r="E183" s="8" t="s">
        <v>624</v>
      </c>
      <c r="F183" s="20"/>
      <c r="G183" s="22" t="s">
        <v>624</v>
      </c>
      <c r="H183" s="24" t="s">
        <v>624</v>
      </c>
      <c r="I183" s="25" t="s">
        <v>624</v>
      </c>
      <c r="J183" s="26" t="s">
        <v>624</v>
      </c>
      <c r="K183" s="24" t="s">
        <v>624</v>
      </c>
      <c r="L183" s="18" t="s">
        <v>624</v>
      </c>
      <c r="M183" s="24" t="s">
        <v>624</v>
      </c>
      <c r="N183" s="24" t="s">
        <v>624</v>
      </c>
      <c r="O183" s="24" t="s">
        <v>624</v>
      </c>
      <c r="P183" s="24" t="s">
        <v>624</v>
      </c>
      <c r="Q183" s="24" t="s">
        <v>624</v>
      </c>
      <c r="R183" s="24" t="s">
        <v>624</v>
      </c>
      <c r="S183" s="24"/>
      <c r="T183" s="8" t="s">
        <v>624</v>
      </c>
      <c r="U183" s="8"/>
      <c r="V183" s="5"/>
      <c r="W183" s="17">
        <v>118459098945</v>
      </c>
      <c r="X183" s="8" t="s">
        <v>14</v>
      </c>
      <c r="Y183" s="8" t="e" cm="1">
        <f t="array" ref="Y183">_xlfn.IFS(C183="Fue fácil",1,C183="Más o menos (ni fácil ni difícil)",0.5,C183="Fue difícil",0)</f>
        <v>#N/A</v>
      </c>
      <c r="Z183" s="8" t="e" cm="1">
        <f t="array" ref="Z183">_xlfn.IFS(D183="Sí",1,D183="No",0)</f>
        <v>#N/A</v>
      </c>
      <c r="AA183" s="8" t="e" cm="1">
        <f t="array" ref="AA183">_xlfn.IFS(E183="Sí las conozco",1,E183="No las conozco",0)</f>
        <v>#N/A</v>
      </c>
      <c r="AB183" s="20" t="e" cm="1">
        <f t="array" ref="AB183">_xlfn.IFS(F183="Sí tenía pensado hacer el trámite",1,F183="No tenía pensado hacer el trámite",0)</f>
        <v>#N/A</v>
      </c>
      <c r="AC183" s="22" t="e" cm="1">
        <f t="array" ref="AC183">_xlfn.IFS(G183="Sí",1,G183="No",0)</f>
        <v>#N/A</v>
      </c>
      <c r="AD183" s="24" t="e" cm="1">
        <f t="array" ref="AD183">_xlfn.IFS(H183="Es fácil",1,H183="Más o menos (no es ni fácil ni difícil)",0.5,H183="Es difícil",0)</f>
        <v>#N/A</v>
      </c>
      <c r="AE183" s="25" t="e" cm="1">
        <f t="array" ref="AE183">_xlfn.IFS(I183="Cuando realicé el trámite para obtener la licencia de conducir en este municipio sí recibí toda la orientación que necesité para poder concluir el trámite",1,I183="Cuando realicé el trámite para obtener la licencia de conducir en este municipio no recibí toda la orientación que necesité para poder concluir el trámite",0)</f>
        <v>#N/A</v>
      </c>
      <c r="AF183" s="27" t="e" cm="1">
        <f t="array" ref="AF183">_xlfn.IFS(J183="Sí tienen la capacitación y los conocimientos suficientes para atender a la ciudadanía",1,J183="No tienen la capacitación y los conocimientos suficientes para atender a la ciudadanía",0)</f>
        <v>#N/A</v>
      </c>
      <c r="AG183" s="24" t="e" cm="1">
        <f t="array" ref="AG183">_xlfn.IFS(K183="Sí",1,K183="No",0)</f>
        <v>#N/A</v>
      </c>
      <c r="AH183" s="20" t="e" cm="1">
        <f t="array" ref="AH183">_xlfn.IFS(L183="Muy probable",1,L183="Nada probable",0,L183="No sé",0.5)</f>
        <v>#N/A</v>
      </c>
      <c r="AI183" s="24" t="e" cm="1">
        <f t="array" ref="AI183">_xlfn.IFS(M183="Es más fácil",1,M183="Es igual",0.5,M183="Es más difícil",0)</f>
        <v>#N/A</v>
      </c>
      <c r="AJ183" s="24" t="e" cm="1">
        <f t="array" ref="AJ183">_xlfn.IFS(N183="Pocos",1,N183="Los necesarios (ni muchos ni pocos)",0.5,N183="Muchos",0)</f>
        <v>#N/A</v>
      </c>
      <c r="AK183" s="24" t="e" cm="1">
        <f t="array" ref="AK183">_xlfn.IFS(O183="Barato",1,O183="Justo (ni caro ni barato)",0.5,O183="Caro",0)</f>
        <v>#N/A</v>
      </c>
      <c r="AL183" s="24" t="e" cm="1">
        <f t="array" ref="AL183">_xlfn.IFS(P183="Menos de 30 minutos",1,P183="Entre 31 minutos y 1 hora",0.8,P183="Entre 1 y 2 horas",0.6,P183="Entre 2 y 3 horas",0.4,P183="Más de 3 horas",0.2,P183="Me tomó más de un día",0)</f>
        <v>#N/A</v>
      </c>
      <c r="AM183" s="24" t="e" cm="1">
        <f t="array" ref="AM183">_xlfn.IFS(Q183="Poco",1,Q183="Normal (ni mucho ni poco)",0.5,Q183="Mucho",0)</f>
        <v>#N/A</v>
      </c>
      <c r="AN183" s="24" t="e" cm="1">
        <f t="array" ref="AN183">_xlfn.IFS(R183="Satisfecha (o)",1,R183="Normal",0.5,R183="Insatisfecha (o)",0)</f>
        <v>#N/A</v>
      </c>
      <c r="AO183" s="24" t="e" cm="1">
        <f t="array" ref="AO183">_xlfn.IFS(S183="Todas las personas reciben el mismo trato",1,S183="No estoy segura (o)",0.5,S183="Hay personas que reciben un trato diferente",0)</f>
        <v>#N/A</v>
      </c>
      <c r="AP183" s="8" t="e" cm="1">
        <f t="array" ref="AP183">_xlfn.IFS(T183="Es malo",0,T183="Es regular (ni bueno ni malo)",0.5,T183="Es bueno",1)</f>
        <v>#N/A</v>
      </c>
      <c r="AQ183" s="8" t="e" cm="1">
        <f t="array" ref="AQ183">_xlfn.IFS(U183="Sí",0,U183="No",1,U183="Prefieron no contestar",0.5)</f>
        <v>#N/A</v>
      </c>
    </row>
    <row r="184" spans="1:43" x14ac:dyDescent="0.2">
      <c r="A184" s="17">
        <v>118459047898</v>
      </c>
      <c r="B184" s="8" t="s">
        <v>14</v>
      </c>
      <c r="C184" s="8" t="s">
        <v>189</v>
      </c>
      <c r="D184" s="8" t="s">
        <v>86</v>
      </c>
      <c r="E184" s="8" t="s">
        <v>73</v>
      </c>
      <c r="F184" s="20" t="s">
        <v>174</v>
      </c>
      <c r="G184" s="22" t="s">
        <v>86</v>
      </c>
      <c r="H184" s="24" t="s">
        <v>87</v>
      </c>
      <c r="I184" s="25" t="s">
        <v>90</v>
      </c>
      <c r="J184" s="26" t="s">
        <v>92</v>
      </c>
      <c r="K184" s="24" t="s">
        <v>85</v>
      </c>
      <c r="L184" s="18" t="s">
        <v>94</v>
      </c>
      <c r="M184" s="24" t="s">
        <v>99</v>
      </c>
      <c r="N184" s="24" t="s">
        <v>103</v>
      </c>
      <c r="O184" s="24" t="s">
        <v>106</v>
      </c>
      <c r="P184" s="24" t="s">
        <v>109</v>
      </c>
      <c r="Q184" s="24" t="s">
        <v>116</v>
      </c>
      <c r="R184" s="24" t="s">
        <v>117</v>
      </c>
      <c r="S184" s="24" t="s">
        <v>178</v>
      </c>
      <c r="T184" s="8" t="s">
        <v>131</v>
      </c>
      <c r="U184" s="8" t="s">
        <v>86</v>
      </c>
      <c r="V184" s="5"/>
      <c r="W184" s="17">
        <v>118459047898</v>
      </c>
      <c r="X184" s="8" t="s">
        <v>14</v>
      </c>
      <c r="Y184" s="8" cm="1">
        <f t="array" ref="Y184">_xlfn.IFS(C184="Fue fácil",1,C184="Más o menos (ni fácil ni difícil)",0.5,C184="Fue difícil",0)</f>
        <v>1</v>
      </c>
      <c r="Z184" s="8" cm="1">
        <f t="array" ref="Z184">_xlfn.IFS(D184="Sí",1,D184="No",0)</f>
        <v>0</v>
      </c>
      <c r="AA184" s="8" cm="1">
        <f t="array" ref="AA184">_xlfn.IFS(E184="Sí las conozco",1,E184="No las conozco",0)</f>
        <v>1</v>
      </c>
      <c r="AB184" s="20" cm="1">
        <f t="array" ref="AB184">_xlfn.IFS(F184="Sí tenía pensado hacer el trámite",1,F184="No tenía pensado hacer el trámite",0)</f>
        <v>1</v>
      </c>
      <c r="AC184" s="22" cm="1">
        <f t="array" ref="AC184">_xlfn.IFS(G184="Sí",1,G184="No",0)</f>
        <v>0</v>
      </c>
      <c r="AD184" s="24" cm="1">
        <f t="array" ref="AD184">_xlfn.IFS(H184="Es fácil",1,H184="Más o menos (no es ni fácil ni difícil)",0.5,H184="Es difícil",0)</f>
        <v>1</v>
      </c>
      <c r="AE184" s="25" cm="1">
        <f t="array" ref="AE184">_xlfn.IFS(I184="Cuando realicé el trámite para obtener la licencia de conducir en este municipio sí recibí toda la orientación que necesité para poder concluir el trámite",1,I184="Cuando realicé el trámite para obtener la licencia de conducir en este municipio no recibí toda la orientación que necesité para poder concluir el trámite",0)</f>
        <v>1</v>
      </c>
      <c r="AF184" s="27" cm="1">
        <f t="array" ref="AF184">_xlfn.IFS(J184="Sí tienen la capacitación y los conocimientos suficientes para atender a la ciudadanía",1,J184="No tienen la capacitación y los conocimientos suficientes para atender a la ciudadanía",0)</f>
        <v>1</v>
      </c>
      <c r="AG184" s="24" cm="1">
        <f t="array" ref="AG184">_xlfn.IFS(K184="Sí",1,K184="No",0)</f>
        <v>1</v>
      </c>
      <c r="AH184" s="20" cm="1">
        <f t="array" ref="AH184">_xlfn.IFS(L184="Muy probable",1,L184="Nada probable",0,L184="No sé",0.5)</f>
        <v>1</v>
      </c>
      <c r="AI184" s="24" cm="1">
        <f t="array" ref="AI184">_xlfn.IFS(M184="Es más fácil",1,M184="Es igual",0.5,M184="Es más difícil",0)</f>
        <v>1</v>
      </c>
      <c r="AJ184" s="24" cm="1">
        <f t="array" ref="AJ184">_xlfn.IFS(N184="Pocos",1,N184="Los necesarios (ni muchos ni pocos)",0.5,N184="Muchos",0)</f>
        <v>0.5</v>
      </c>
      <c r="AK184" s="24" cm="1">
        <f t="array" ref="AK184">_xlfn.IFS(O184="Barato",1,O184="Justo (ni caro ni barato)",0.5,O184="Caro",0)</f>
        <v>0.5</v>
      </c>
      <c r="AL184" s="24" cm="1">
        <f t="array" ref="AL184">_xlfn.IFS(P184="Menos de 30 minutos",1,P184="Entre 31 minutos y 1 hora",0.8,P184="Entre 1 y 2 horas",0.6,P184="Entre 2 y 3 horas",0.4,P184="Más de 3 horas",0.2,P184="Me tomó más de un día",0)</f>
        <v>0.8</v>
      </c>
      <c r="AM184" s="24" cm="1">
        <f t="array" ref="AM184">_xlfn.IFS(Q184="Poco",1,Q184="Normal (ni mucho ni poco)",0.5,Q184="Mucho",0)</f>
        <v>0</v>
      </c>
      <c r="AN184" s="24" cm="1">
        <f t="array" ref="AN184">_xlfn.IFS(R184="Satisfecha (o)",1,R184="Normal",0.5,R184="Insatisfecha (o)",0)</f>
        <v>1</v>
      </c>
      <c r="AO184" s="24" cm="1">
        <f t="array" ref="AO184">_xlfn.IFS(S184="Todas las personas reciben el mismo trato",1,S184="No estoy segura (o)",0.5,S184="Hay personas que reciben un trato diferente",0)</f>
        <v>0.5</v>
      </c>
      <c r="AP184" s="8" cm="1">
        <f t="array" ref="AP184">_xlfn.IFS(T184="Es malo",0,T184="Es regular (ni bueno ni malo)",0.5,T184="Es bueno",1)</f>
        <v>0.5</v>
      </c>
      <c r="AQ184" s="8" cm="1">
        <f t="array" ref="AQ184">_xlfn.IFS(U184="Sí",0,U184="No",1,U184="Prefieron no contestar",0.5)</f>
        <v>1</v>
      </c>
    </row>
    <row r="185" spans="1:43" x14ac:dyDescent="0.2">
      <c r="A185" s="17">
        <v>118449435338</v>
      </c>
      <c r="B185" s="8" t="s">
        <v>14</v>
      </c>
      <c r="C185" s="8" t="s">
        <v>189</v>
      </c>
      <c r="D185" s="8" t="s">
        <v>85</v>
      </c>
      <c r="E185" s="8" t="s">
        <v>73</v>
      </c>
      <c r="F185" s="20" t="s">
        <v>174</v>
      </c>
      <c r="G185" s="22" t="s">
        <v>85</v>
      </c>
      <c r="H185" s="24" t="s">
        <v>87</v>
      </c>
      <c r="I185" s="25" t="s">
        <v>90</v>
      </c>
      <c r="J185" s="26" t="s">
        <v>92</v>
      </c>
      <c r="K185" s="24" t="s">
        <v>85</v>
      </c>
      <c r="L185" s="18" t="s">
        <v>94</v>
      </c>
      <c r="M185" s="24" t="s">
        <v>624</v>
      </c>
      <c r="N185" s="24" t="s">
        <v>103</v>
      </c>
      <c r="O185" s="24" t="s">
        <v>106</v>
      </c>
      <c r="P185" s="24" t="s">
        <v>108</v>
      </c>
      <c r="Q185" s="24" t="s">
        <v>115</v>
      </c>
      <c r="R185" s="24" t="s">
        <v>117</v>
      </c>
      <c r="S185" s="24" t="s">
        <v>187</v>
      </c>
      <c r="T185" s="8" t="s">
        <v>132</v>
      </c>
      <c r="U185" s="8" t="s">
        <v>86</v>
      </c>
      <c r="V185" s="5"/>
      <c r="W185" s="17">
        <v>118449435338</v>
      </c>
      <c r="X185" s="8" t="s">
        <v>14</v>
      </c>
      <c r="Y185" s="8" cm="1">
        <f t="array" ref="Y185">_xlfn.IFS(C185="Fue fácil",1,C185="Más o menos (ni fácil ni difícil)",0.5,C185="Fue difícil",0)</f>
        <v>1</v>
      </c>
      <c r="Z185" s="8" cm="1">
        <f t="array" ref="Z185">_xlfn.IFS(D185="Sí",1,D185="No",0)</f>
        <v>1</v>
      </c>
      <c r="AA185" s="8" cm="1">
        <f t="array" ref="AA185">_xlfn.IFS(E185="Sí las conozco",1,E185="No las conozco",0)</f>
        <v>1</v>
      </c>
      <c r="AB185" s="20" cm="1">
        <f t="array" ref="AB185">_xlfn.IFS(F185="Sí tenía pensado hacer el trámite",1,F185="No tenía pensado hacer el trámite",0)</f>
        <v>1</v>
      </c>
      <c r="AC185" s="22" cm="1">
        <f t="array" ref="AC185">_xlfn.IFS(G185="Sí",1,G185="No",0)</f>
        <v>1</v>
      </c>
      <c r="AD185" s="24" cm="1">
        <f t="array" ref="AD185">_xlfn.IFS(H185="Es fácil",1,H185="Más o menos (no es ni fácil ni difícil)",0.5,H185="Es difícil",0)</f>
        <v>1</v>
      </c>
      <c r="AE185" s="25" cm="1">
        <f t="array" ref="AE185">_xlfn.IFS(I185="Cuando realicé el trámite para obtener la licencia de conducir en este municipio sí recibí toda la orientación que necesité para poder concluir el trámite",1,I185="Cuando realicé el trámite para obtener la licencia de conducir en este municipio no recibí toda la orientación que necesité para poder concluir el trámite",0)</f>
        <v>1</v>
      </c>
      <c r="AF185" s="27" cm="1">
        <f t="array" ref="AF185">_xlfn.IFS(J185="Sí tienen la capacitación y los conocimientos suficientes para atender a la ciudadanía",1,J185="No tienen la capacitación y los conocimientos suficientes para atender a la ciudadanía",0)</f>
        <v>1</v>
      </c>
      <c r="AG185" s="24" cm="1">
        <f t="array" ref="AG185">_xlfn.IFS(K185="Sí",1,K185="No",0)</f>
        <v>1</v>
      </c>
      <c r="AH185" s="20" cm="1">
        <f t="array" ref="AH185">_xlfn.IFS(L185="Muy probable",1,L185="Nada probable",0,L185="No sé",0.5)</f>
        <v>1</v>
      </c>
      <c r="AI185" s="24"/>
      <c r="AJ185" s="24" cm="1">
        <f t="array" ref="AJ185">_xlfn.IFS(N185="Pocos",1,N185="Los necesarios (ni muchos ni pocos)",0.5,N185="Muchos",0)</f>
        <v>0.5</v>
      </c>
      <c r="AK185" s="24" cm="1">
        <f t="array" ref="AK185">_xlfn.IFS(O185="Barato",1,O185="Justo (ni caro ni barato)",0.5,O185="Caro",0)</f>
        <v>0.5</v>
      </c>
      <c r="AL185" s="24" cm="1">
        <f t="array" ref="AL185">_xlfn.IFS(P185="Menos de 30 minutos",1,P185="Entre 31 minutos y 1 hora",0.8,P185="Entre 1 y 2 horas",0.6,P185="Entre 2 y 3 horas",0.4,P185="Más de 3 horas",0.2,P185="Me tomó más de un día",0)</f>
        <v>1</v>
      </c>
      <c r="AM185" s="24" cm="1">
        <f t="array" ref="AM185">_xlfn.IFS(Q185="Poco",1,Q185="Normal (ni mucho ni poco)",0.5,Q185="Mucho",0)</f>
        <v>0.5</v>
      </c>
      <c r="AN185" s="24" cm="1">
        <f t="array" ref="AN185">_xlfn.IFS(R185="Satisfecha (o)",1,R185="Normal",0.5,R185="Insatisfecha (o)",0)</f>
        <v>1</v>
      </c>
      <c r="AO185" s="24" cm="1">
        <f t="array" ref="AO185">_xlfn.IFS(S185="Todas las personas reciben el mismo trato",1,S185="No estoy segura (o)",0.5,S185="Hay personas que reciben un trato diferente",0)</f>
        <v>1</v>
      </c>
      <c r="AP185" s="8" cm="1">
        <f t="array" ref="AP185">_xlfn.IFS(T185="Es malo",0,T185="Es regular (ni bueno ni malo)",0.5,T185="Es bueno",1)</f>
        <v>1</v>
      </c>
      <c r="AQ185" s="8" cm="1">
        <f t="array" ref="AQ185">_xlfn.IFS(U185="Sí",0,U185="No",1,U185="Prefieron no contestar",0.5)</f>
        <v>1</v>
      </c>
    </row>
    <row r="186" spans="1:43" x14ac:dyDescent="0.2">
      <c r="A186" s="17">
        <v>118446827764</v>
      </c>
      <c r="B186" s="8" t="s">
        <v>14</v>
      </c>
      <c r="C186" s="8" t="s">
        <v>189</v>
      </c>
      <c r="D186" s="8" t="s">
        <v>85</v>
      </c>
      <c r="E186" s="8" t="s">
        <v>73</v>
      </c>
      <c r="F186" s="20" t="s">
        <v>174</v>
      </c>
      <c r="G186" s="22" t="s">
        <v>85</v>
      </c>
      <c r="H186" s="24" t="s">
        <v>87</v>
      </c>
      <c r="I186" s="25" t="s">
        <v>90</v>
      </c>
      <c r="J186" s="26" t="s">
        <v>92</v>
      </c>
      <c r="K186" s="24" t="s">
        <v>85</v>
      </c>
      <c r="L186" s="18" t="s">
        <v>94</v>
      </c>
      <c r="M186" s="24" t="s">
        <v>624</v>
      </c>
      <c r="N186" s="24" t="s">
        <v>103</v>
      </c>
      <c r="O186" s="24" t="s">
        <v>105</v>
      </c>
      <c r="P186" s="24" t="s">
        <v>108</v>
      </c>
      <c r="Q186" s="24" t="s">
        <v>114</v>
      </c>
      <c r="R186" s="24" t="s">
        <v>117</v>
      </c>
      <c r="S186" s="24" t="s">
        <v>187</v>
      </c>
      <c r="T186" s="8" t="s">
        <v>132</v>
      </c>
      <c r="U186" s="8" t="s">
        <v>86</v>
      </c>
      <c r="V186" s="5"/>
      <c r="W186" s="17">
        <v>118446827764</v>
      </c>
      <c r="X186" s="8" t="s">
        <v>14</v>
      </c>
      <c r="Y186" s="8" cm="1">
        <f t="array" ref="Y186">_xlfn.IFS(C186="Fue fácil",1,C186="Más o menos (ni fácil ni difícil)",0.5,C186="Fue difícil",0)</f>
        <v>1</v>
      </c>
      <c r="Z186" s="8" cm="1">
        <f t="array" ref="Z186">_xlfn.IFS(D186="Sí",1,D186="No",0)</f>
        <v>1</v>
      </c>
      <c r="AA186" s="8" cm="1">
        <f t="array" ref="AA186">_xlfn.IFS(E186="Sí las conozco",1,E186="No las conozco",0)</f>
        <v>1</v>
      </c>
      <c r="AB186" s="20" cm="1">
        <f t="array" ref="AB186">_xlfn.IFS(F186="Sí tenía pensado hacer el trámite",1,F186="No tenía pensado hacer el trámite",0)</f>
        <v>1</v>
      </c>
      <c r="AC186" s="22" cm="1">
        <f t="array" ref="AC186">_xlfn.IFS(G186="Sí",1,G186="No",0)</f>
        <v>1</v>
      </c>
      <c r="AD186" s="24" cm="1">
        <f t="array" ref="AD186">_xlfn.IFS(H186="Es fácil",1,H186="Más o menos (no es ni fácil ni difícil)",0.5,H186="Es difícil",0)</f>
        <v>1</v>
      </c>
      <c r="AE186" s="25" cm="1">
        <f t="array" ref="AE186">_xlfn.IFS(I186="Cuando realicé el trámite para obtener la licencia de conducir en este municipio sí recibí toda la orientación que necesité para poder concluir el trámite",1,I186="Cuando realicé el trámite para obtener la licencia de conducir en este municipio no recibí toda la orientación que necesité para poder concluir el trámite",0)</f>
        <v>1</v>
      </c>
      <c r="AF186" s="27" cm="1">
        <f t="array" ref="AF186">_xlfn.IFS(J186="Sí tienen la capacitación y los conocimientos suficientes para atender a la ciudadanía",1,J186="No tienen la capacitación y los conocimientos suficientes para atender a la ciudadanía",0)</f>
        <v>1</v>
      </c>
      <c r="AG186" s="24" cm="1">
        <f t="array" ref="AG186">_xlfn.IFS(K186="Sí",1,K186="No",0)</f>
        <v>1</v>
      </c>
      <c r="AH186" s="20" cm="1">
        <f t="array" ref="AH186">_xlfn.IFS(L186="Muy probable",1,L186="Nada probable",0,L186="No sé",0.5)</f>
        <v>1</v>
      </c>
      <c r="AI186" s="24"/>
      <c r="AJ186" s="24" cm="1">
        <f t="array" ref="AJ186">_xlfn.IFS(N186="Pocos",1,N186="Los necesarios (ni muchos ni pocos)",0.5,N186="Muchos",0)</f>
        <v>0.5</v>
      </c>
      <c r="AK186" s="24" cm="1">
        <f t="array" ref="AK186">_xlfn.IFS(O186="Barato",1,O186="Justo (ni caro ni barato)",0.5,O186="Caro",0)</f>
        <v>1</v>
      </c>
      <c r="AL186" s="24" cm="1">
        <f t="array" ref="AL186">_xlfn.IFS(P186="Menos de 30 minutos",1,P186="Entre 31 minutos y 1 hora",0.8,P186="Entre 1 y 2 horas",0.6,P186="Entre 2 y 3 horas",0.4,P186="Más de 3 horas",0.2,P186="Me tomó más de un día",0)</f>
        <v>1</v>
      </c>
      <c r="AM186" s="24" cm="1">
        <f t="array" ref="AM186">_xlfn.IFS(Q186="Poco",1,Q186="Normal (ni mucho ni poco)",0.5,Q186="Mucho",0)</f>
        <v>1</v>
      </c>
      <c r="AN186" s="24" cm="1">
        <f t="array" ref="AN186">_xlfn.IFS(R186="Satisfecha (o)",1,R186="Normal",0.5,R186="Insatisfecha (o)",0)</f>
        <v>1</v>
      </c>
      <c r="AO186" s="24" cm="1">
        <f t="array" ref="AO186">_xlfn.IFS(S186="Todas las personas reciben el mismo trato",1,S186="No estoy segura (o)",0.5,S186="Hay personas que reciben un trato diferente",0)</f>
        <v>1</v>
      </c>
      <c r="AP186" s="8" cm="1">
        <f t="array" ref="AP186">_xlfn.IFS(T186="Es malo",0,T186="Es regular (ni bueno ni malo)",0.5,T186="Es bueno",1)</f>
        <v>1</v>
      </c>
      <c r="AQ186" s="8" cm="1">
        <f t="array" ref="AQ186">_xlfn.IFS(U186="Sí",0,U186="No",1,U186="Prefieron no contestar",0.5)</f>
        <v>1</v>
      </c>
    </row>
    <row r="187" spans="1:43" x14ac:dyDescent="0.2">
      <c r="A187" s="17">
        <v>118446613006</v>
      </c>
      <c r="B187" s="8" t="s">
        <v>14</v>
      </c>
      <c r="C187" s="8" t="s">
        <v>189</v>
      </c>
      <c r="D187" s="8" t="s">
        <v>85</v>
      </c>
      <c r="E187" s="8" t="s">
        <v>73</v>
      </c>
      <c r="F187" s="20" t="s">
        <v>174</v>
      </c>
      <c r="G187" s="22" t="s">
        <v>85</v>
      </c>
      <c r="H187" s="24" t="s">
        <v>87</v>
      </c>
      <c r="I187" s="25" t="s">
        <v>90</v>
      </c>
      <c r="J187" s="26" t="s">
        <v>92</v>
      </c>
      <c r="K187" s="24" t="s">
        <v>85</v>
      </c>
      <c r="L187" s="18" t="s">
        <v>94</v>
      </c>
      <c r="M187" s="24" t="s">
        <v>624</v>
      </c>
      <c r="N187" s="24" t="s">
        <v>103</v>
      </c>
      <c r="O187" s="24" t="s">
        <v>106</v>
      </c>
      <c r="P187" s="24" t="s">
        <v>108</v>
      </c>
      <c r="Q187" s="24" t="s">
        <v>114</v>
      </c>
      <c r="R187" s="24" t="s">
        <v>117</v>
      </c>
      <c r="S187" s="24" t="s">
        <v>187</v>
      </c>
      <c r="T187" s="8" t="s">
        <v>132</v>
      </c>
      <c r="U187" s="8" t="s">
        <v>86</v>
      </c>
      <c r="V187" s="5"/>
      <c r="W187" s="17">
        <v>118446613006</v>
      </c>
      <c r="X187" s="8" t="s">
        <v>14</v>
      </c>
      <c r="Y187" s="8" cm="1">
        <f t="array" ref="Y187">_xlfn.IFS(C187="Fue fácil",1,C187="Más o menos (ni fácil ni difícil)",0.5,C187="Fue difícil",0)</f>
        <v>1</v>
      </c>
      <c r="Z187" s="8" cm="1">
        <f t="array" ref="Z187">_xlfn.IFS(D187="Sí",1,D187="No",0)</f>
        <v>1</v>
      </c>
      <c r="AA187" s="8" cm="1">
        <f t="array" ref="AA187">_xlfn.IFS(E187="Sí las conozco",1,E187="No las conozco",0)</f>
        <v>1</v>
      </c>
      <c r="AB187" s="20" cm="1">
        <f t="array" ref="AB187">_xlfn.IFS(F187="Sí tenía pensado hacer el trámite",1,F187="No tenía pensado hacer el trámite",0)</f>
        <v>1</v>
      </c>
      <c r="AC187" s="22" cm="1">
        <f t="array" ref="AC187">_xlfn.IFS(G187="Sí",1,G187="No",0)</f>
        <v>1</v>
      </c>
      <c r="AD187" s="24" cm="1">
        <f t="array" ref="AD187">_xlfn.IFS(H187="Es fácil",1,H187="Más o menos (no es ni fácil ni difícil)",0.5,H187="Es difícil",0)</f>
        <v>1</v>
      </c>
      <c r="AE187" s="25" cm="1">
        <f t="array" ref="AE187">_xlfn.IFS(I187="Cuando realicé el trámite para obtener la licencia de conducir en este municipio sí recibí toda la orientación que necesité para poder concluir el trámite",1,I187="Cuando realicé el trámite para obtener la licencia de conducir en este municipio no recibí toda la orientación que necesité para poder concluir el trámite",0)</f>
        <v>1</v>
      </c>
      <c r="AF187" s="27" cm="1">
        <f t="array" ref="AF187">_xlfn.IFS(J187="Sí tienen la capacitación y los conocimientos suficientes para atender a la ciudadanía",1,J187="No tienen la capacitación y los conocimientos suficientes para atender a la ciudadanía",0)</f>
        <v>1</v>
      </c>
      <c r="AG187" s="24" cm="1">
        <f t="array" ref="AG187">_xlfn.IFS(K187="Sí",1,K187="No",0)</f>
        <v>1</v>
      </c>
      <c r="AH187" s="20" cm="1">
        <f t="array" ref="AH187">_xlfn.IFS(L187="Muy probable",1,L187="Nada probable",0,L187="No sé",0.5)</f>
        <v>1</v>
      </c>
      <c r="AI187" s="24"/>
      <c r="AJ187" s="24" cm="1">
        <f t="array" ref="AJ187">_xlfn.IFS(N187="Pocos",1,N187="Los necesarios (ni muchos ni pocos)",0.5,N187="Muchos",0)</f>
        <v>0.5</v>
      </c>
      <c r="AK187" s="24" cm="1">
        <f t="array" ref="AK187">_xlfn.IFS(O187="Barato",1,O187="Justo (ni caro ni barato)",0.5,O187="Caro",0)</f>
        <v>0.5</v>
      </c>
      <c r="AL187" s="24" cm="1">
        <f t="array" ref="AL187">_xlfn.IFS(P187="Menos de 30 minutos",1,P187="Entre 31 minutos y 1 hora",0.8,P187="Entre 1 y 2 horas",0.6,P187="Entre 2 y 3 horas",0.4,P187="Más de 3 horas",0.2,P187="Me tomó más de un día",0)</f>
        <v>1</v>
      </c>
      <c r="AM187" s="24" cm="1">
        <f t="array" ref="AM187">_xlfn.IFS(Q187="Poco",1,Q187="Normal (ni mucho ni poco)",0.5,Q187="Mucho",0)</f>
        <v>1</v>
      </c>
      <c r="AN187" s="24" cm="1">
        <f t="array" ref="AN187">_xlfn.IFS(R187="Satisfecha (o)",1,R187="Normal",0.5,R187="Insatisfecha (o)",0)</f>
        <v>1</v>
      </c>
      <c r="AO187" s="24" cm="1">
        <f t="array" ref="AO187">_xlfn.IFS(S187="Todas las personas reciben el mismo trato",1,S187="No estoy segura (o)",0.5,S187="Hay personas que reciben un trato diferente",0)</f>
        <v>1</v>
      </c>
      <c r="AP187" s="8" cm="1">
        <f t="array" ref="AP187">_xlfn.IFS(T187="Es malo",0,T187="Es regular (ni bueno ni malo)",0.5,T187="Es bueno",1)</f>
        <v>1</v>
      </c>
      <c r="AQ187" s="8" cm="1">
        <f t="array" ref="AQ187">_xlfn.IFS(U187="Sí",0,U187="No",1,U187="Prefieron no contestar",0.5)</f>
        <v>1</v>
      </c>
    </row>
    <row r="188" spans="1:43" x14ac:dyDescent="0.2">
      <c r="A188" s="17">
        <v>118446532040</v>
      </c>
      <c r="B188" s="8" t="s">
        <v>14</v>
      </c>
      <c r="C188" s="8" t="s">
        <v>189</v>
      </c>
      <c r="D188" s="8" t="s">
        <v>85</v>
      </c>
      <c r="E188" s="8" t="s">
        <v>73</v>
      </c>
      <c r="F188" s="20" t="s">
        <v>174</v>
      </c>
      <c r="G188" s="22" t="s">
        <v>85</v>
      </c>
      <c r="H188" s="24" t="s">
        <v>87</v>
      </c>
      <c r="I188" s="25" t="s">
        <v>90</v>
      </c>
      <c r="J188" s="26" t="s">
        <v>92</v>
      </c>
      <c r="K188" s="24" t="s">
        <v>85</v>
      </c>
      <c r="L188" s="18" t="s">
        <v>94</v>
      </c>
      <c r="M188" s="24" t="s">
        <v>99</v>
      </c>
      <c r="N188" s="24" t="s">
        <v>103</v>
      </c>
      <c r="O188" s="24" t="s">
        <v>107</v>
      </c>
      <c r="P188" s="24" t="s">
        <v>108</v>
      </c>
      <c r="Q188" s="24" t="s">
        <v>115</v>
      </c>
      <c r="R188" s="24" t="s">
        <v>117</v>
      </c>
      <c r="S188" s="24" t="s">
        <v>187</v>
      </c>
      <c r="T188" s="8" t="s">
        <v>132</v>
      </c>
      <c r="U188" s="8" t="s">
        <v>86</v>
      </c>
      <c r="V188" s="5"/>
      <c r="W188" s="17">
        <v>118446532040</v>
      </c>
      <c r="X188" s="8" t="s">
        <v>14</v>
      </c>
      <c r="Y188" s="8" cm="1">
        <f t="array" ref="Y188">_xlfn.IFS(C188="Fue fácil",1,C188="Más o menos (ni fácil ni difícil)",0.5,C188="Fue difícil",0)</f>
        <v>1</v>
      </c>
      <c r="Z188" s="8" cm="1">
        <f t="array" ref="Z188">_xlfn.IFS(D188="Sí",1,D188="No",0)</f>
        <v>1</v>
      </c>
      <c r="AA188" s="8" cm="1">
        <f t="array" ref="AA188">_xlfn.IFS(E188="Sí las conozco",1,E188="No las conozco",0)</f>
        <v>1</v>
      </c>
      <c r="AB188" s="20" cm="1">
        <f t="array" ref="AB188">_xlfn.IFS(F188="Sí tenía pensado hacer el trámite",1,F188="No tenía pensado hacer el trámite",0)</f>
        <v>1</v>
      </c>
      <c r="AC188" s="22" cm="1">
        <f t="array" ref="AC188">_xlfn.IFS(G188="Sí",1,G188="No",0)</f>
        <v>1</v>
      </c>
      <c r="AD188" s="24" cm="1">
        <f t="array" ref="AD188">_xlfn.IFS(H188="Es fácil",1,H188="Más o menos (no es ni fácil ni difícil)",0.5,H188="Es difícil",0)</f>
        <v>1</v>
      </c>
      <c r="AE188" s="25" cm="1">
        <f t="array" ref="AE188">_xlfn.IFS(I188="Cuando realicé el trámite para obtener la licencia de conducir en este municipio sí recibí toda la orientación que necesité para poder concluir el trámite",1,I188="Cuando realicé el trámite para obtener la licencia de conducir en este municipio no recibí toda la orientación que necesité para poder concluir el trámite",0)</f>
        <v>1</v>
      </c>
      <c r="AF188" s="27" cm="1">
        <f t="array" ref="AF188">_xlfn.IFS(J188="Sí tienen la capacitación y los conocimientos suficientes para atender a la ciudadanía",1,J188="No tienen la capacitación y los conocimientos suficientes para atender a la ciudadanía",0)</f>
        <v>1</v>
      </c>
      <c r="AG188" s="24" cm="1">
        <f t="array" ref="AG188">_xlfn.IFS(K188="Sí",1,K188="No",0)</f>
        <v>1</v>
      </c>
      <c r="AH188" s="20" cm="1">
        <f t="array" ref="AH188">_xlfn.IFS(L188="Muy probable",1,L188="Nada probable",0,L188="No sé",0.5)</f>
        <v>1</v>
      </c>
      <c r="AI188" s="24" cm="1">
        <f t="array" ref="AI188">_xlfn.IFS(M188="Es más fácil",1,M188="Es igual",0.5,M188="Es más difícil",0)</f>
        <v>1</v>
      </c>
      <c r="AJ188" s="24" cm="1">
        <f t="array" ref="AJ188">_xlfn.IFS(N188="Pocos",1,N188="Los necesarios (ni muchos ni pocos)",0.5,N188="Muchos",0)</f>
        <v>0.5</v>
      </c>
      <c r="AK188" s="24" cm="1">
        <f t="array" ref="AK188">_xlfn.IFS(O188="Barato",1,O188="Justo (ni caro ni barato)",0.5,O188="Caro",0)</f>
        <v>0</v>
      </c>
      <c r="AL188" s="24" cm="1">
        <f t="array" ref="AL188">_xlfn.IFS(P188="Menos de 30 minutos",1,P188="Entre 31 minutos y 1 hora",0.8,P188="Entre 1 y 2 horas",0.6,P188="Entre 2 y 3 horas",0.4,P188="Más de 3 horas",0.2,P188="Me tomó más de un día",0)</f>
        <v>1</v>
      </c>
      <c r="AM188" s="24" cm="1">
        <f t="array" ref="AM188">_xlfn.IFS(Q188="Poco",1,Q188="Normal (ni mucho ni poco)",0.5,Q188="Mucho",0)</f>
        <v>0.5</v>
      </c>
      <c r="AN188" s="24" cm="1">
        <f t="array" ref="AN188">_xlfn.IFS(R188="Satisfecha (o)",1,R188="Normal",0.5,R188="Insatisfecha (o)",0)</f>
        <v>1</v>
      </c>
      <c r="AO188" s="24" cm="1">
        <f t="array" ref="AO188">_xlfn.IFS(S188="Todas las personas reciben el mismo trato",1,S188="No estoy segura (o)",0.5,S188="Hay personas que reciben un trato diferente",0)</f>
        <v>1</v>
      </c>
      <c r="AP188" s="8" cm="1">
        <f t="array" ref="AP188">_xlfn.IFS(T188="Es malo",0,T188="Es regular (ni bueno ni malo)",0.5,T188="Es bueno",1)</f>
        <v>1</v>
      </c>
      <c r="AQ188" s="8" cm="1">
        <f t="array" ref="AQ188">_xlfn.IFS(U188="Sí",0,U188="No",1,U188="Prefieron no contestar",0.5)</f>
        <v>1</v>
      </c>
    </row>
    <row r="189" spans="1:43" x14ac:dyDescent="0.2">
      <c r="A189" s="17">
        <v>118496008427</v>
      </c>
      <c r="B189" s="8" t="s">
        <v>15</v>
      </c>
      <c r="C189" s="8" t="s">
        <v>177</v>
      </c>
      <c r="D189" s="8" t="s">
        <v>86</v>
      </c>
      <c r="E189" s="8" t="s">
        <v>74</v>
      </c>
      <c r="F189" s="20" t="s">
        <v>174</v>
      </c>
      <c r="G189" s="22" t="s">
        <v>85</v>
      </c>
      <c r="H189" s="24" t="s">
        <v>89</v>
      </c>
      <c r="I189" s="25" t="s">
        <v>90</v>
      </c>
      <c r="J189" s="26" t="s">
        <v>92</v>
      </c>
      <c r="K189" s="24" t="s">
        <v>85</v>
      </c>
      <c r="L189" s="18" t="s">
        <v>94</v>
      </c>
      <c r="M189" s="24" t="s">
        <v>101</v>
      </c>
      <c r="N189" s="24" t="s">
        <v>104</v>
      </c>
      <c r="O189" s="24" t="s">
        <v>107</v>
      </c>
      <c r="P189" s="24" t="s">
        <v>113</v>
      </c>
      <c r="Q189" s="24" t="s">
        <v>116</v>
      </c>
      <c r="R189" s="24" t="s">
        <v>117</v>
      </c>
      <c r="S189" s="24" t="s">
        <v>192</v>
      </c>
      <c r="T189" s="8" t="s">
        <v>130</v>
      </c>
      <c r="U189" s="8" t="s">
        <v>86</v>
      </c>
      <c r="V189" s="5"/>
      <c r="W189" s="17">
        <v>118496008427</v>
      </c>
      <c r="X189" s="8" t="s">
        <v>15</v>
      </c>
      <c r="Y189" s="8" cm="1">
        <f t="array" ref="Y189">_xlfn.IFS(C189="Fue fácil",1,C189="Más o menos (ni fácil ni difícil)",0.5,C189="Fue difícil",0)</f>
        <v>0.5</v>
      </c>
      <c r="Z189" s="8" cm="1">
        <f t="array" ref="Z189">_xlfn.IFS(D189="Sí",1,D189="No",0)</f>
        <v>0</v>
      </c>
      <c r="AA189" s="8" cm="1">
        <f t="array" ref="AA189">_xlfn.IFS(E189="Sí las conozco",1,E189="No las conozco",0)</f>
        <v>0</v>
      </c>
      <c r="AB189" s="20" cm="1">
        <f t="array" ref="AB189">_xlfn.IFS(F189="Sí tenía pensado hacer el trámite",1,F189="No tenía pensado hacer el trámite",0)</f>
        <v>1</v>
      </c>
      <c r="AC189" s="22" cm="1">
        <f t="array" ref="AC189">_xlfn.IFS(G189="Sí",1,G189="No",0)</f>
        <v>1</v>
      </c>
      <c r="AD189" s="24" cm="1">
        <f t="array" ref="AD189">_xlfn.IFS(H189="Es fácil",1,H189="Más o menos (no es ni fácil ni difícil)",0.5,H189="Es difícil",0)</f>
        <v>0</v>
      </c>
      <c r="AE189" s="25" cm="1">
        <f t="array" ref="AE189">_xlfn.IFS(I189="Cuando realicé el trámite para obtener la licencia de conducir en este municipio sí recibí toda la orientación que necesité para poder concluir el trámite",1,I189="Cuando realicé el trámite para obtener la licencia de conducir en este municipio no recibí toda la orientación que necesité para poder concluir el trámite",0)</f>
        <v>1</v>
      </c>
      <c r="AF189" s="27" cm="1">
        <f t="array" ref="AF189">_xlfn.IFS(J189="Sí tienen la capacitación y los conocimientos suficientes para atender a la ciudadanía",1,J189="No tienen la capacitación y los conocimientos suficientes para atender a la ciudadanía",0)</f>
        <v>1</v>
      </c>
      <c r="AG189" s="24" cm="1">
        <f t="array" ref="AG189">_xlfn.IFS(K189="Sí",1,K189="No",0)</f>
        <v>1</v>
      </c>
      <c r="AH189" s="20" cm="1">
        <f t="array" ref="AH189">_xlfn.IFS(L189="Muy probable",1,L189="Nada probable",0,L189="No sé",0.5)</f>
        <v>1</v>
      </c>
      <c r="AI189" s="24" cm="1">
        <f t="array" ref="AI189">_xlfn.IFS(M189="Es más fácil",1,M189="Es igual",0.5,M189="Es más difícil",0)</f>
        <v>0</v>
      </c>
      <c r="AJ189" s="24" cm="1">
        <f t="array" ref="AJ189">_xlfn.IFS(N189="Pocos",1,N189="Los necesarios (ni muchos ni pocos)",0.5,N189="Muchos",0)</f>
        <v>0</v>
      </c>
      <c r="AK189" s="24" cm="1">
        <f t="array" ref="AK189">_xlfn.IFS(O189="Barato",1,O189="Justo (ni caro ni barato)",0.5,O189="Caro",0)</f>
        <v>0</v>
      </c>
      <c r="AL189" s="24" cm="1">
        <f t="array" ref="AL189">_xlfn.IFS(P189="Menos de 30 minutos",1,P189="Entre 31 minutos y 1 hora",0.8,P189="Entre 1 y 2 horas",0.6,P189="Entre 2 y 3 horas",0.4,P189="Más de 3 horas",0.2,P189="Me tomó más de un día",0)</f>
        <v>0</v>
      </c>
      <c r="AM189" s="24" cm="1">
        <f t="array" ref="AM189">_xlfn.IFS(Q189="Poco",1,Q189="Normal (ni mucho ni poco)",0.5,Q189="Mucho",0)</f>
        <v>0</v>
      </c>
      <c r="AN189" s="24" cm="1">
        <f t="array" ref="AN189">_xlfn.IFS(R189="Satisfecha (o)",1,R189="Normal",0.5,R189="Insatisfecha (o)",0)</f>
        <v>1</v>
      </c>
      <c r="AO189" s="24" cm="1">
        <f t="array" ref="AO189">_xlfn.IFS(S189="Todas las personas reciben el mismo trato",1,S189="No estoy segura (o)",0.5,S189="Hay personas que reciben un trato diferente",0)</f>
        <v>0</v>
      </c>
      <c r="AP189" s="8" cm="1">
        <f t="array" ref="AP189">_xlfn.IFS(T189="Es malo",0,T189="Es regular (ni bueno ni malo)",0.5,T189="Es bueno",1)</f>
        <v>0</v>
      </c>
      <c r="AQ189" s="8" cm="1">
        <f t="array" ref="AQ189">_xlfn.IFS(U189="Sí",0,U189="No",1,U189="Prefieron no contestar",0.5)</f>
        <v>1</v>
      </c>
    </row>
    <row r="190" spans="1:43" x14ac:dyDescent="0.2">
      <c r="A190" s="17">
        <v>118485985096</v>
      </c>
      <c r="B190" s="8" t="s">
        <v>15</v>
      </c>
      <c r="C190" s="8"/>
      <c r="D190" s="8"/>
      <c r="E190" s="8" t="s">
        <v>624</v>
      </c>
      <c r="F190" s="20"/>
      <c r="G190" s="22" t="s">
        <v>624</v>
      </c>
      <c r="H190" s="24" t="s">
        <v>624</v>
      </c>
      <c r="I190" s="25" t="s">
        <v>624</v>
      </c>
      <c r="J190" s="26" t="s">
        <v>624</v>
      </c>
      <c r="K190" s="24" t="s">
        <v>624</v>
      </c>
      <c r="L190" s="18" t="s">
        <v>624</v>
      </c>
      <c r="M190" s="24" t="s">
        <v>624</v>
      </c>
      <c r="N190" s="24" t="s">
        <v>624</v>
      </c>
      <c r="O190" s="24" t="s">
        <v>624</v>
      </c>
      <c r="P190" s="24" t="s">
        <v>624</v>
      </c>
      <c r="Q190" s="24" t="s">
        <v>624</v>
      </c>
      <c r="R190" s="24" t="s">
        <v>624</v>
      </c>
      <c r="S190" s="24"/>
      <c r="T190" s="8" t="s">
        <v>624</v>
      </c>
      <c r="U190" s="8"/>
      <c r="V190" s="5"/>
      <c r="W190" s="17">
        <v>118485985096</v>
      </c>
      <c r="X190" s="8" t="s">
        <v>15</v>
      </c>
      <c r="Y190" s="8" t="e" cm="1">
        <f t="array" ref="Y190">_xlfn.IFS(C190="Fue fácil",1,C190="Más o menos (ni fácil ni difícil)",0.5,C190="Fue difícil",0)</f>
        <v>#N/A</v>
      </c>
      <c r="Z190" s="8" t="e" cm="1">
        <f t="array" ref="Z190">_xlfn.IFS(D190="Sí",1,D190="No",0)</f>
        <v>#N/A</v>
      </c>
      <c r="AA190" s="8" t="e" cm="1">
        <f t="array" ref="AA190">_xlfn.IFS(E190="Sí las conozco",1,E190="No las conozco",0)</f>
        <v>#N/A</v>
      </c>
      <c r="AB190" s="20" t="e" cm="1">
        <f t="array" ref="AB190">_xlfn.IFS(F190="Sí tenía pensado hacer el trámite",1,F190="No tenía pensado hacer el trámite",0)</f>
        <v>#N/A</v>
      </c>
      <c r="AC190" s="22" t="e" cm="1">
        <f t="array" ref="AC190">_xlfn.IFS(G190="Sí",1,G190="No",0)</f>
        <v>#N/A</v>
      </c>
      <c r="AD190" s="24" t="e" cm="1">
        <f t="array" ref="AD190">_xlfn.IFS(H190="Es fácil",1,H190="Más o menos (no es ni fácil ni difícil)",0.5,H190="Es difícil",0)</f>
        <v>#N/A</v>
      </c>
      <c r="AE190" s="25" t="e" cm="1">
        <f t="array" ref="AE190">_xlfn.IFS(I190="Cuando realicé el trámite para obtener la licencia de conducir en este municipio sí recibí toda la orientación que necesité para poder concluir el trámite",1,I190="Cuando realicé el trámite para obtener la licencia de conducir en este municipio no recibí toda la orientación que necesité para poder concluir el trámite",0)</f>
        <v>#N/A</v>
      </c>
      <c r="AF190" s="27" t="e" cm="1">
        <f t="array" ref="AF190">_xlfn.IFS(J190="Sí tienen la capacitación y los conocimientos suficientes para atender a la ciudadanía",1,J190="No tienen la capacitación y los conocimientos suficientes para atender a la ciudadanía",0)</f>
        <v>#N/A</v>
      </c>
      <c r="AG190" s="24" t="e" cm="1">
        <f t="array" ref="AG190">_xlfn.IFS(K190="Sí",1,K190="No",0)</f>
        <v>#N/A</v>
      </c>
      <c r="AH190" s="20" t="e" cm="1">
        <f t="array" ref="AH190">_xlfn.IFS(L190="Muy probable",1,L190="Nada probable",0,L190="No sé",0.5)</f>
        <v>#N/A</v>
      </c>
      <c r="AI190" s="24" t="e" cm="1">
        <f t="array" ref="AI190">_xlfn.IFS(M190="Es más fácil",1,M190="Es igual",0.5,M190="Es más difícil",0)</f>
        <v>#N/A</v>
      </c>
      <c r="AJ190" s="24" t="e" cm="1">
        <f t="array" ref="AJ190">_xlfn.IFS(N190="Pocos",1,N190="Los necesarios (ni muchos ni pocos)",0.5,N190="Muchos",0)</f>
        <v>#N/A</v>
      </c>
      <c r="AK190" s="24" t="e" cm="1">
        <f t="array" ref="AK190">_xlfn.IFS(O190="Barato",1,O190="Justo (ni caro ni barato)",0.5,O190="Caro",0)</f>
        <v>#N/A</v>
      </c>
      <c r="AL190" s="24" t="e" cm="1">
        <f t="array" ref="AL190">_xlfn.IFS(P190="Menos de 30 minutos",1,P190="Entre 31 minutos y 1 hora",0.8,P190="Entre 1 y 2 horas",0.6,P190="Entre 2 y 3 horas",0.4,P190="Más de 3 horas",0.2,P190="Me tomó más de un día",0)</f>
        <v>#N/A</v>
      </c>
      <c r="AM190" s="24" t="e" cm="1">
        <f t="array" ref="AM190">_xlfn.IFS(Q190="Poco",1,Q190="Normal (ni mucho ni poco)",0.5,Q190="Mucho",0)</f>
        <v>#N/A</v>
      </c>
      <c r="AN190" s="24" t="e" cm="1">
        <f t="array" ref="AN190">_xlfn.IFS(R190="Satisfecha (o)",1,R190="Normal",0.5,R190="Insatisfecha (o)",0)</f>
        <v>#N/A</v>
      </c>
      <c r="AO190" s="24" t="e" cm="1">
        <f t="array" ref="AO190">_xlfn.IFS(S190="Todas las personas reciben el mismo trato",1,S190="No estoy segura (o)",0.5,S190="Hay personas que reciben un trato diferente",0)</f>
        <v>#N/A</v>
      </c>
      <c r="AP190" s="8" t="e" cm="1">
        <f t="array" ref="AP190">_xlfn.IFS(T190="Es malo",0,T190="Es regular (ni bueno ni malo)",0.5,T190="Es bueno",1)</f>
        <v>#N/A</v>
      </c>
      <c r="AQ190" s="8" t="e" cm="1">
        <f t="array" ref="AQ190">_xlfn.IFS(U190="Sí",0,U190="No",1,U190="Prefieron no contestar",0.5)</f>
        <v>#N/A</v>
      </c>
    </row>
    <row r="191" spans="1:43" x14ac:dyDescent="0.2">
      <c r="A191" s="17">
        <v>118500207578</v>
      </c>
      <c r="B191" s="8"/>
      <c r="C191" s="8"/>
      <c r="D191" s="8"/>
      <c r="E191" s="8" t="s">
        <v>624</v>
      </c>
      <c r="F191" s="20"/>
      <c r="G191" s="22" t="s">
        <v>624</v>
      </c>
      <c r="H191" s="24" t="s">
        <v>624</v>
      </c>
      <c r="I191" s="25" t="s">
        <v>624</v>
      </c>
      <c r="J191" s="26" t="s">
        <v>624</v>
      </c>
      <c r="K191" s="24" t="s">
        <v>624</v>
      </c>
      <c r="L191" s="18" t="s">
        <v>624</v>
      </c>
      <c r="M191" s="24" t="s">
        <v>624</v>
      </c>
      <c r="N191" s="24" t="s">
        <v>624</v>
      </c>
      <c r="O191" s="24" t="s">
        <v>624</v>
      </c>
      <c r="P191" s="24" t="s">
        <v>624</v>
      </c>
      <c r="Q191" s="24" t="s">
        <v>624</v>
      </c>
      <c r="R191" s="24" t="s">
        <v>624</v>
      </c>
      <c r="S191" s="24"/>
      <c r="T191" s="8" t="s">
        <v>624</v>
      </c>
      <c r="U191" s="8"/>
      <c r="V191" s="5"/>
      <c r="W191" s="17">
        <v>118500207578</v>
      </c>
      <c r="X191" s="8"/>
      <c r="Y191" s="8" t="e" cm="1">
        <f t="array" ref="Y191">_xlfn.IFS(C191="Fue fácil",1,C191="Más o menos (ni fácil ni difícil)",0.5,C191="Fue difícil",0)</f>
        <v>#N/A</v>
      </c>
      <c r="Z191" s="8" t="e" cm="1">
        <f t="array" ref="Z191">_xlfn.IFS(D191="Sí",1,D191="No",0)</f>
        <v>#N/A</v>
      </c>
      <c r="AA191" s="8" t="e" cm="1">
        <f t="array" ref="AA191">_xlfn.IFS(E191="Sí las conozco",1,E191="No las conozco",0)</f>
        <v>#N/A</v>
      </c>
      <c r="AB191" s="20" t="e" cm="1">
        <f t="array" ref="AB191">_xlfn.IFS(F191="Sí tenía pensado hacer el trámite",1,F191="No tenía pensado hacer el trámite",0)</f>
        <v>#N/A</v>
      </c>
      <c r="AC191" s="22" t="e" cm="1">
        <f t="array" ref="AC191">_xlfn.IFS(G191="Sí",1,G191="No",0)</f>
        <v>#N/A</v>
      </c>
      <c r="AD191" s="24" t="e" cm="1">
        <f t="array" ref="AD191">_xlfn.IFS(H191="Es fácil",1,H191="Más o menos (no es ni fácil ni difícil)",0.5,H191="Es difícil",0)</f>
        <v>#N/A</v>
      </c>
      <c r="AE191" s="25" t="e" cm="1">
        <f t="array" ref="AE191">_xlfn.IFS(I191="Cuando realicé el trámite para obtener la licencia de conducir en este municipio sí recibí toda la orientación que necesité para poder concluir el trámite",1,I191="Cuando realicé el trámite para obtener la licencia de conducir en este municipio no recibí toda la orientación que necesité para poder concluir el trámite",0)</f>
        <v>#N/A</v>
      </c>
      <c r="AF191" s="27" t="e" cm="1">
        <f t="array" ref="AF191">_xlfn.IFS(J191="Sí tienen la capacitación y los conocimientos suficientes para atender a la ciudadanía",1,J191="No tienen la capacitación y los conocimientos suficientes para atender a la ciudadanía",0)</f>
        <v>#N/A</v>
      </c>
      <c r="AG191" s="24" t="e" cm="1">
        <f t="array" ref="AG191">_xlfn.IFS(K191="Sí",1,K191="No",0)</f>
        <v>#N/A</v>
      </c>
      <c r="AH191" s="20" t="e" cm="1">
        <f t="array" ref="AH191">_xlfn.IFS(L191="Muy probable",1,L191="Nada probable",0,L191="No sé",0.5)</f>
        <v>#N/A</v>
      </c>
      <c r="AI191" s="24" t="e" cm="1">
        <f t="array" ref="AI191">_xlfn.IFS(M191="Es más fácil",1,M191="Es igual",0.5,M191="Es más difícil",0)</f>
        <v>#N/A</v>
      </c>
      <c r="AJ191" s="24" t="e" cm="1">
        <f t="array" ref="AJ191">_xlfn.IFS(N191="Pocos",1,N191="Los necesarios (ni muchos ni pocos)",0.5,N191="Muchos",0)</f>
        <v>#N/A</v>
      </c>
      <c r="AK191" s="24" t="e" cm="1">
        <f t="array" ref="AK191">_xlfn.IFS(O191="Barato",1,O191="Justo (ni caro ni barato)",0.5,O191="Caro",0)</f>
        <v>#N/A</v>
      </c>
      <c r="AL191" s="24" t="e" cm="1">
        <f t="array" ref="AL191">_xlfn.IFS(P191="Menos de 30 minutos",1,P191="Entre 31 minutos y 1 hora",0.8,P191="Entre 1 y 2 horas",0.6,P191="Entre 2 y 3 horas",0.4,P191="Más de 3 horas",0.2,P191="Me tomó más de un día",0)</f>
        <v>#N/A</v>
      </c>
      <c r="AM191" s="24" t="e" cm="1">
        <f t="array" ref="AM191">_xlfn.IFS(Q191="Poco",1,Q191="Normal (ni mucho ni poco)",0.5,Q191="Mucho",0)</f>
        <v>#N/A</v>
      </c>
      <c r="AN191" s="24" t="e" cm="1">
        <f t="array" ref="AN191">_xlfn.IFS(R191="Satisfecha (o)",1,R191="Normal",0.5,R191="Insatisfecha (o)",0)</f>
        <v>#N/A</v>
      </c>
      <c r="AO191" s="24" t="e" cm="1">
        <f t="array" ref="AO191">_xlfn.IFS(S191="Todas las personas reciben el mismo trato",1,S191="No estoy segura (o)",0.5,S191="Hay personas que reciben un trato diferente",0)</f>
        <v>#N/A</v>
      </c>
      <c r="AP191" s="8" t="e" cm="1">
        <f t="array" ref="AP191">_xlfn.IFS(T191="Es malo",0,T191="Es regular (ni bueno ni malo)",0.5,T191="Es bueno",1)</f>
        <v>#N/A</v>
      </c>
      <c r="AQ191" s="8" t="e" cm="1">
        <f t="array" ref="AQ191">_xlfn.IFS(U191="Sí",0,U191="No",1,U191="Prefieron no contestar",0.5)</f>
        <v>#N/A</v>
      </c>
    </row>
    <row r="192" spans="1:43" x14ac:dyDescent="0.2">
      <c r="A192" s="17">
        <v>118495785883</v>
      </c>
      <c r="B192" s="8"/>
      <c r="C192" s="8"/>
      <c r="D192" s="8"/>
      <c r="E192" s="8" t="s">
        <v>624</v>
      </c>
      <c r="F192" s="20"/>
      <c r="G192" s="22" t="s">
        <v>624</v>
      </c>
      <c r="H192" s="24" t="s">
        <v>624</v>
      </c>
      <c r="I192" s="25" t="s">
        <v>624</v>
      </c>
      <c r="J192" s="26" t="s">
        <v>624</v>
      </c>
      <c r="K192" s="24" t="s">
        <v>624</v>
      </c>
      <c r="L192" s="18" t="s">
        <v>624</v>
      </c>
      <c r="M192" s="24" t="s">
        <v>624</v>
      </c>
      <c r="N192" s="24" t="s">
        <v>624</v>
      </c>
      <c r="O192" s="24" t="s">
        <v>624</v>
      </c>
      <c r="P192" s="24" t="s">
        <v>624</v>
      </c>
      <c r="Q192" s="24" t="s">
        <v>624</v>
      </c>
      <c r="R192" s="24" t="s">
        <v>624</v>
      </c>
      <c r="S192" s="24"/>
      <c r="T192" s="8" t="s">
        <v>624</v>
      </c>
      <c r="U192" s="8"/>
      <c r="V192" s="5"/>
      <c r="W192" s="17">
        <v>118495785883</v>
      </c>
      <c r="X192" s="8"/>
      <c r="Y192" s="8" t="e" cm="1">
        <f t="array" ref="Y192">_xlfn.IFS(C192="Fue fácil",1,C192="Más o menos (ni fácil ni difícil)",0.5,C192="Fue difícil",0)</f>
        <v>#N/A</v>
      </c>
      <c r="Z192" s="8" t="e" cm="1">
        <f t="array" ref="Z192">_xlfn.IFS(D192="Sí",1,D192="No",0)</f>
        <v>#N/A</v>
      </c>
      <c r="AA192" s="8" t="e" cm="1">
        <f t="array" ref="AA192">_xlfn.IFS(E192="Sí las conozco",1,E192="No las conozco",0)</f>
        <v>#N/A</v>
      </c>
      <c r="AB192" s="20" t="e" cm="1">
        <f t="array" ref="AB192">_xlfn.IFS(F192="Sí tenía pensado hacer el trámite",1,F192="No tenía pensado hacer el trámite",0)</f>
        <v>#N/A</v>
      </c>
      <c r="AC192" s="22" t="e" cm="1">
        <f t="array" ref="AC192">_xlfn.IFS(G192="Sí",1,G192="No",0)</f>
        <v>#N/A</v>
      </c>
      <c r="AD192" s="24" t="e" cm="1">
        <f t="array" ref="AD192">_xlfn.IFS(H192="Es fácil",1,H192="Más o menos (no es ni fácil ni difícil)",0.5,H192="Es difícil",0)</f>
        <v>#N/A</v>
      </c>
      <c r="AE192" s="25" t="e" cm="1">
        <f t="array" ref="AE192">_xlfn.IFS(I192="Cuando realicé el trámite para obtener la licencia de conducir en este municipio sí recibí toda la orientación que necesité para poder concluir el trámite",1,I192="Cuando realicé el trámite para obtener la licencia de conducir en este municipio no recibí toda la orientación que necesité para poder concluir el trámite",0)</f>
        <v>#N/A</v>
      </c>
      <c r="AF192" s="27" t="e" cm="1">
        <f t="array" ref="AF192">_xlfn.IFS(J192="Sí tienen la capacitación y los conocimientos suficientes para atender a la ciudadanía",1,J192="No tienen la capacitación y los conocimientos suficientes para atender a la ciudadanía",0)</f>
        <v>#N/A</v>
      </c>
      <c r="AG192" s="24" t="e" cm="1">
        <f t="array" ref="AG192">_xlfn.IFS(K192="Sí",1,K192="No",0)</f>
        <v>#N/A</v>
      </c>
      <c r="AH192" s="20" t="e" cm="1">
        <f t="array" ref="AH192">_xlfn.IFS(L192="Muy probable",1,L192="Nada probable",0,L192="No sé",0.5)</f>
        <v>#N/A</v>
      </c>
      <c r="AI192" s="24" t="e" cm="1">
        <f t="array" ref="AI192">_xlfn.IFS(M192="Es más fácil",1,M192="Es igual",0.5,M192="Es más difícil",0)</f>
        <v>#N/A</v>
      </c>
      <c r="AJ192" s="24" t="e" cm="1">
        <f t="array" ref="AJ192">_xlfn.IFS(N192="Pocos",1,N192="Los necesarios (ni muchos ni pocos)",0.5,N192="Muchos",0)</f>
        <v>#N/A</v>
      </c>
      <c r="AK192" s="24" t="e" cm="1">
        <f t="array" ref="AK192">_xlfn.IFS(O192="Barato",1,O192="Justo (ni caro ni barato)",0.5,O192="Caro",0)</f>
        <v>#N/A</v>
      </c>
      <c r="AL192" s="24" t="e" cm="1">
        <f t="array" ref="AL192">_xlfn.IFS(P192="Menos de 30 minutos",1,P192="Entre 31 minutos y 1 hora",0.8,P192="Entre 1 y 2 horas",0.6,P192="Entre 2 y 3 horas",0.4,P192="Más de 3 horas",0.2,P192="Me tomó más de un día",0)</f>
        <v>#N/A</v>
      </c>
      <c r="AM192" s="24" t="e" cm="1">
        <f t="array" ref="AM192">_xlfn.IFS(Q192="Poco",1,Q192="Normal (ni mucho ni poco)",0.5,Q192="Mucho",0)</f>
        <v>#N/A</v>
      </c>
      <c r="AN192" s="24" t="e" cm="1">
        <f t="array" ref="AN192">_xlfn.IFS(R192="Satisfecha (o)",1,R192="Normal",0.5,R192="Insatisfecha (o)",0)</f>
        <v>#N/A</v>
      </c>
      <c r="AO192" s="24" t="e" cm="1">
        <f t="array" ref="AO192">_xlfn.IFS(S192="Todas las personas reciben el mismo trato",1,S192="No estoy segura (o)",0.5,S192="Hay personas que reciben un trato diferente",0)</f>
        <v>#N/A</v>
      </c>
      <c r="AP192" s="8" t="e" cm="1">
        <f t="array" ref="AP192">_xlfn.IFS(T192="Es malo",0,T192="Es regular (ni bueno ni malo)",0.5,T192="Es bueno",1)</f>
        <v>#N/A</v>
      </c>
      <c r="AQ192" s="8" t="e" cm="1">
        <f t="array" ref="AQ192">_xlfn.IFS(U192="Sí",0,U192="No",1,U192="Prefieron no contestar",0.5)</f>
        <v>#N/A</v>
      </c>
    </row>
    <row r="193" spans="1:43" x14ac:dyDescent="0.2">
      <c r="A193" s="17">
        <v>118495601810</v>
      </c>
      <c r="B193" s="8"/>
      <c r="C193" s="8"/>
      <c r="D193" s="8"/>
      <c r="E193" s="8" t="s">
        <v>624</v>
      </c>
      <c r="F193" s="20"/>
      <c r="G193" s="22" t="s">
        <v>624</v>
      </c>
      <c r="H193" s="24" t="s">
        <v>624</v>
      </c>
      <c r="I193" s="25" t="s">
        <v>624</v>
      </c>
      <c r="J193" s="26" t="s">
        <v>624</v>
      </c>
      <c r="K193" s="24" t="s">
        <v>624</v>
      </c>
      <c r="L193" s="18" t="s">
        <v>624</v>
      </c>
      <c r="M193" s="24" t="s">
        <v>624</v>
      </c>
      <c r="N193" s="24" t="s">
        <v>624</v>
      </c>
      <c r="O193" s="24" t="s">
        <v>624</v>
      </c>
      <c r="P193" s="24" t="s">
        <v>624</v>
      </c>
      <c r="Q193" s="24" t="s">
        <v>624</v>
      </c>
      <c r="R193" s="24" t="s">
        <v>624</v>
      </c>
      <c r="S193" s="24"/>
      <c r="T193" s="8" t="s">
        <v>624</v>
      </c>
      <c r="U193" s="8"/>
      <c r="V193" s="5"/>
      <c r="W193" s="17">
        <v>118495601810</v>
      </c>
      <c r="X193" s="8"/>
      <c r="Y193" s="8" t="e" cm="1">
        <f t="array" ref="Y193">_xlfn.IFS(C193="Fue fácil",1,C193="Más o menos (ni fácil ni difícil)",0.5,C193="Fue difícil",0)</f>
        <v>#N/A</v>
      </c>
      <c r="Z193" s="8" t="e" cm="1">
        <f t="array" ref="Z193">_xlfn.IFS(D193="Sí",1,D193="No",0)</f>
        <v>#N/A</v>
      </c>
      <c r="AA193" s="8" t="e" cm="1">
        <f t="array" ref="AA193">_xlfn.IFS(E193="Sí las conozco",1,E193="No las conozco",0)</f>
        <v>#N/A</v>
      </c>
      <c r="AB193" s="20" t="e" cm="1">
        <f t="array" ref="AB193">_xlfn.IFS(F193="Sí tenía pensado hacer el trámite",1,F193="No tenía pensado hacer el trámite",0)</f>
        <v>#N/A</v>
      </c>
      <c r="AC193" s="22" t="e" cm="1">
        <f t="array" ref="AC193">_xlfn.IFS(G193="Sí",1,G193="No",0)</f>
        <v>#N/A</v>
      </c>
      <c r="AD193" s="24" t="e" cm="1">
        <f t="array" ref="AD193">_xlfn.IFS(H193="Es fácil",1,H193="Más o menos (no es ni fácil ni difícil)",0.5,H193="Es difícil",0)</f>
        <v>#N/A</v>
      </c>
      <c r="AE193" s="25" t="e" cm="1">
        <f t="array" ref="AE193">_xlfn.IFS(I193="Cuando realicé el trámite para obtener la licencia de conducir en este municipio sí recibí toda la orientación que necesité para poder concluir el trámite",1,I193="Cuando realicé el trámite para obtener la licencia de conducir en este municipio no recibí toda la orientación que necesité para poder concluir el trámite",0)</f>
        <v>#N/A</v>
      </c>
      <c r="AF193" s="27" t="e" cm="1">
        <f t="array" ref="AF193">_xlfn.IFS(J193="Sí tienen la capacitación y los conocimientos suficientes para atender a la ciudadanía",1,J193="No tienen la capacitación y los conocimientos suficientes para atender a la ciudadanía",0)</f>
        <v>#N/A</v>
      </c>
      <c r="AG193" s="24" t="e" cm="1">
        <f t="array" ref="AG193">_xlfn.IFS(K193="Sí",1,K193="No",0)</f>
        <v>#N/A</v>
      </c>
      <c r="AH193" s="20" t="e" cm="1">
        <f t="array" ref="AH193">_xlfn.IFS(L193="Muy probable",1,L193="Nada probable",0,L193="No sé",0.5)</f>
        <v>#N/A</v>
      </c>
      <c r="AI193" s="24" t="e" cm="1">
        <f t="array" ref="AI193">_xlfn.IFS(M193="Es más fácil",1,M193="Es igual",0.5,M193="Es más difícil",0)</f>
        <v>#N/A</v>
      </c>
      <c r="AJ193" s="24" t="e" cm="1">
        <f t="array" ref="AJ193">_xlfn.IFS(N193="Pocos",1,N193="Los necesarios (ni muchos ni pocos)",0.5,N193="Muchos",0)</f>
        <v>#N/A</v>
      </c>
      <c r="AK193" s="24" t="e" cm="1">
        <f t="array" ref="AK193">_xlfn.IFS(O193="Barato",1,O193="Justo (ni caro ni barato)",0.5,O193="Caro",0)</f>
        <v>#N/A</v>
      </c>
      <c r="AL193" s="24" t="e" cm="1">
        <f t="array" ref="AL193">_xlfn.IFS(P193="Menos de 30 minutos",1,P193="Entre 31 minutos y 1 hora",0.8,P193="Entre 1 y 2 horas",0.6,P193="Entre 2 y 3 horas",0.4,P193="Más de 3 horas",0.2,P193="Me tomó más de un día",0)</f>
        <v>#N/A</v>
      </c>
      <c r="AM193" s="24" t="e" cm="1">
        <f t="array" ref="AM193">_xlfn.IFS(Q193="Poco",1,Q193="Normal (ni mucho ni poco)",0.5,Q193="Mucho",0)</f>
        <v>#N/A</v>
      </c>
      <c r="AN193" s="24" t="e" cm="1">
        <f t="array" ref="AN193">_xlfn.IFS(R193="Satisfecha (o)",1,R193="Normal",0.5,R193="Insatisfecha (o)",0)</f>
        <v>#N/A</v>
      </c>
      <c r="AO193" s="24" t="e" cm="1">
        <f t="array" ref="AO193">_xlfn.IFS(S193="Todas las personas reciben el mismo trato",1,S193="No estoy segura (o)",0.5,S193="Hay personas que reciben un trato diferente",0)</f>
        <v>#N/A</v>
      </c>
      <c r="AP193" s="8" t="e" cm="1">
        <f t="array" ref="AP193">_xlfn.IFS(T193="Es malo",0,T193="Es regular (ni bueno ni malo)",0.5,T193="Es bueno",1)</f>
        <v>#N/A</v>
      </c>
      <c r="AQ193" s="8" t="e" cm="1">
        <f t="array" ref="AQ193">_xlfn.IFS(U193="Sí",0,U193="No",1,U193="Prefieron no contestar",0.5)</f>
        <v>#N/A</v>
      </c>
    </row>
    <row r="194" spans="1:43" x14ac:dyDescent="0.2">
      <c r="A194" s="17">
        <v>118494544140</v>
      </c>
      <c r="B194" s="8"/>
      <c r="C194" s="8"/>
      <c r="D194" s="8"/>
      <c r="E194" s="8" t="s">
        <v>624</v>
      </c>
      <c r="F194" s="20"/>
      <c r="G194" s="22" t="s">
        <v>624</v>
      </c>
      <c r="H194" s="24" t="s">
        <v>624</v>
      </c>
      <c r="I194" s="25" t="s">
        <v>624</v>
      </c>
      <c r="J194" s="26" t="s">
        <v>624</v>
      </c>
      <c r="K194" s="24" t="s">
        <v>624</v>
      </c>
      <c r="L194" s="18" t="s">
        <v>624</v>
      </c>
      <c r="M194" s="24" t="s">
        <v>624</v>
      </c>
      <c r="N194" s="24" t="s">
        <v>624</v>
      </c>
      <c r="O194" s="24" t="s">
        <v>624</v>
      </c>
      <c r="P194" s="24" t="s">
        <v>624</v>
      </c>
      <c r="Q194" s="24" t="s">
        <v>624</v>
      </c>
      <c r="R194" s="24" t="s">
        <v>624</v>
      </c>
      <c r="S194" s="24"/>
      <c r="T194" s="8" t="s">
        <v>624</v>
      </c>
      <c r="U194" s="8"/>
      <c r="V194" s="5"/>
      <c r="W194" s="17">
        <v>118494544140</v>
      </c>
      <c r="X194" s="8"/>
      <c r="Y194" s="8" t="e" cm="1">
        <f t="array" ref="Y194">_xlfn.IFS(C194="Fue fácil",1,C194="Más o menos (ni fácil ni difícil)",0.5,C194="Fue difícil",0)</f>
        <v>#N/A</v>
      </c>
      <c r="Z194" s="8" t="e" cm="1">
        <f t="array" ref="Z194">_xlfn.IFS(D194="Sí",1,D194="No",0)</f>
        <v>#N/A</v>
      </c>
      <c r="AA194" s="8" t="e" cm="1">
        <f t="array" ref="AA194">_xlfn.IFS(E194="Sí las conozco",1,E194="No las conozco",0)</f>
        <v>#N/A</v>
      </c>
      <c r="AB194" s="20" t="e" cm="1">
        <f t="array" ref="AB194">_xlfn.IFS(F194="Sí tenía pensado hacer el trámite",1,F194="No tenía pensado hacer el trámite",0)</f>
        <v>#N/A</v>
      </c>
      <c r="AC194" s="22" t="e" cm="1">
        <f t="array" ref="AC194">_xlfn.IFS(G194="Sí",1,G194="No",0)</f>
        <v>#N/A</v>
      </c>
      <c r="AD194" s="24" t="e" cm="1">
        <f t="array" ref="AD194">_xlfn.IFS(H194="Es fácil",1,H194="Más o menos (no es ni fácil ni difícil)",0.5,H194="Es difícil",0)</f>
        <v>#N/A</v>
      </c>
      <c r="AE194" s="25" t="e" cm="1">
        <f t="array" ref="AE194">_xlfn.IFS(I194="Cuando realicé el trámite para obtener la licencia de conducir en este municipio sí recibí toda la orientación que necesité para poder concluir el trámite",1,I194="Cuando realicé el trámite para obtener la licencia de conducir en este municipio no recibí toda la orientación que necesité para poder concluir el trámite",0)</f>
        <v>#N/A</v>
      </c>
      <c r="AF194" s="27" t="e" cm="1">
        <f t="array" ref="AF194">_xlfn.IFS(J194="Sí tienen la capacitación y los conocimientos suficientes para atender a la ciudadanía",1,J194="No tienen la capacitación y los conocimientos suficientes para atender a la ciudadanía",0)</f>
        <v>#N/A</v>
      </c>
      <c r="AG194" s="24" t="e" cm="1">
        <f t="array" ref="AG194">_xlfn.IFS(K194="Sí",1,K194="No",0)</f>
        <v>#N/A</v>
      </c>
      <c r="AH194" s="20" t="e" cm="1">
        <f t="array" ref="AH194">_xlfn.IFS(L194="Muy probable",1,L194="Nada probable",0,L194="No sé",0.5)</f>
        <v>#N/A</v>
      </c>
      <c r="AI194" s="24" t="e" cm="1">
        <f t="array" ref="AI194">_xlfn.IFS(M194="Es más fácil",1,M194="Es igual",0.5,M194="Es más difícil",0)</f>
        <v>#N/A</v>
      </c>
      <c r="AJ194" s="24" t="e" cm="1">
        <f t="array" ref="AJ194">_xlfn.IFS(N194="Pocos",1,N194="Los necesarios (ni muchos ni pocos)",0.5,N194="Muchos",0)</f>
        <v>#N/A</v>
      </c>
      <c r="AK194" s="24" t="e" cm="1">
        <f t="array" ref="AK194">_xlfn.IFS(O194="Barato",1,O194="Justo (ni caro ni barato)",0.5,O194="Caro",0)</f>
        <v>#N/A</v>
      </c>
      <c r="AL194" s="24" t="e" cm="1">
        <f t="array" ref="AL194">_xlfn.IFS(P194="Menos de 30 minutos",1,P194="Entre 31 minutos y 1 hora",0.8,P194="Entre 1 y 2 horas",0.6,P194="Entre 2 y 3 horas",0.4,P194="Más de 3 horas",0.2,P194="Me tomó más de un día",0)</f>
        <v>#N/A</v>
      </c>
      <c r="AM194" s="24" t="e" cm="1">
        <f t="array" ref="AM194">_xlfn.IFS(Q194="Poco",1,Q194="Normal (ni mucho ni poco)",0.5,Q194="Mucho",0)</f>
        <v>#N/A</v>
      </c>
      <c r="AN194" s="24" t="e" cm="1">
        <f t="array" ref="AN194">_xlfn.IFS(R194="Satisfecha (o)",1,R194="Normal",0.5,R194="Insatisfecha (o)",0)</f>
        <v>#N/A</v>
      </c>
      <c r="AO194" s="24" t="e" cm="1">
        <f t="array" ref="AO194">_xlfn.IFS(S194="Todas las personas reciben el mismo trato",1,S194="No estoy segura (o)",0.5,S194="Hay personas que reciben un trato diferente",0)</f>
        <v>#N/A</v>
      </c>
      <c r="AP194" s="8" t="e" cm="1">
        <f t="array" ref="AP194">_xlfn.IFS(T194="Es malo",0,T194="Es regular (ni bueno ni malo)",0.5,T194="Es bueno",1)</f>
        <v>#N/A</v>
      </c>
      <c r="AQ194" s="8" t="e" cm="1">
        <f t="array" ref="AQ194">_xlfn.IFS(U194="Sí",0,U194="No",1,U194="Prefieron no contestar",0.5)</f>
        <v>#N/A</v>
      </c>
    </row>
    <row r="195" spans="1:43" x14ac:dyDescent="0.2">
      <c r="A195" s="17">
        <v>118493611211</v>
      </c>
      <c r="B195" s="8"/>
      <c r="C195" s="8"/>
      <c r="D195" s="8"/>
      <c r="E195" s="8" t="s">
        <v>624</v>
      </c>
      <c r="F195" s="20"/>
      <c r="G195" s="22" t="s">
        <v>624</v>
      </c>
      <c r="H195" s="24" t="s">
        <v>624</v>
      </c>
      <c r="I195" s="25" t="s">
        <v>624</v>
      </c>
      <c r="J195" s="26" t="s">
        <v>624</v>
      </c>
      <c r="K195" s="24" t="s">
        <v>624</v>
      </c>
      <c r="L195" s="18" t="s">
        <v>624</v>
      </c>
      <c r="M195" s="24" t="s">
        <v>624</v>
      </c>
      <c r="N195" s="24" t="s">
        <v>624</v>
      </c>
      <c r="O195" s="24" t="s">
        <v>624</v>
      </c>
      <c r="P195" s="24" t="s">
        <v>624</v>
      </c>
      <c r="Q195" s="24" t="s">
        <v>624</v>
      </c>
      <c r="R195" s="24" t="s">
        <v>624</v>
      </c>
      <c r="S195" s="24"/>
      <c r="T195" s="8" t="s">
        <v>624</v>
      </c>
      <c r="U195" s="8"/>
      <c r="V195" s="5"/>
      <c r="W195" s="17">
        <v>118493611211</v>
      </c>
      <c r="X195" s="8"/>
      <c r="Y195" s="8" t="e" cm="1">
        <f t="array" ref="Y195">_xlfn.IFS(C195="Fue fácil",1,C195="Más o menos (ni fácil ni difícil)",0.5,C195="Fue difícil",0)</f>
        <v>#N/A</v>
      </c>
      <c r="Z195" s="8" t="e" cm="1">
        <f t="array" ref="Z195">_xlfn.IFS(D195="Sí",1,D195="No",0)</f>
        <v>#N/A</v>
      </c>
      <c r="AA195" s="8" t="e" cm="1">
        <f t="array" ref="AA195">_xlfn.IFS(E195="Sí las conozco",1,E195="No las conozco",0)</f>
        <v>#N/A</v>
      </c>
      <c r="AB195" s="20" t="e" cm="1">
        <f t="array" ref="AB195">_xlfn.IFS(F195="Sí tenía pensado hacer el trámite",1,F195="No tenía pensado hacer el trámite",0)</f>
        <v>#N/A</v>
      </c>
      <c r="AC195" s="22" t="e" cm="1">
        <f t="array" ref="AC195">_xlfn.IFS(G195="Sí",1,G195="No",0)</f>
        <v>#N/A</v>
      </c>
      <c r="AD195" s="24" t="e" cm="1">
        <f t="array" ref="AD195">_xlfn.IFS(H195="Es fácil",1,H195="Más o menos (no es ni fácil ni difícil)",0.5,H195="Es difícil",0)</f>
        <v>#N/A</v>
      </c>
      <c r="AE195" s="25" t="e" cm="1">
        <f t="array" ref="AE195">_xlfn.IFS(I195="Cuando realicé el trámite para obtener la licencia de conducir en este municipio sí recibí toda la orientación que necesité para poder concluir el trámite",1,I195="Cuando realicé el trámite para obtener la licencia de conducir en este municipio no recibí toda la orientación que necesité para poder concluir el trámite",0)</f>
        <v>#N/A</v>
      </c>
      <c r="AF195" s="27" t="e" cm="1">
        <f t="array" ref="AF195">_xlfn.IFS(J195="Sí tienen la capacitación y los conocimientos suficientes para atender a la ciudadanía",1,J195="No tienen la capacitación y los conocimientos suficientes para atender a la ciudadanía",0)</f>
        <v>#N/A</v>
      </c>
      <c r="AG195" s="24" t="e" cm="1">
        <f t="array" ref="AG195">_xlfn.IFS(K195="Sí",1,K195="No",0)</f>
        <v>#N/A</v>
      </c>
      <c r="AH195" s="20" t="e" cm="1">
        <f t="array" ref="AH195">_xlfn.IFS(L195="Muy probable",1,L195="Nada probable",0,L195="No sé",0.5)</f>
        <v>#N/A</v>
      </c>
      <c r="AI195" s="24" t="e" cm="1">
        <f t="array" ref="AI195">_xlfn.IFS(M195="Es más fácil",1,M195="Es igual",0.5,M195="Es más difícil",0)</f>
        <v>#N/A</v>
      </c>
      <c r="AJ195" s="24" t="e" cm="1">
        <f t="array" ref="AJ195">_xlfn.IFS(N195="Pocos",1,N195="Los necesarios (ni muchos ni pocos)",0.5,N195="Muchos",0)</f>
        <v>#N/A</v>
      </c>
      <c r="AK195" s="24" t="e" cm="1">
        <f t="array" ref="AK195">_xlfn.IFS(O195="Barato",1,O195="Justo (ni caro ni barato)",0.5,O195="Caro",0)</f>
        <v>#N/A</v>
      </c>
      <c r="AL195" s="24" t="e" cm="1">
        <f t="array" ref="AL195">_xlfn.IFS(P195="Menos de 30 minutos",1,P195="Entre 31 minutos y 1 hora",0.8,P195="Entre 1 y 2 horas",0.6,P195="Entre 2 y 3 horas",0.4,P195="Más de 3 horas",0.2,P195="Me tomó más de un día",0)</f>
        <v>#N/A</v>
      </c>
      <c r="AM195" s="24" t="e" cm="1">
        <f t="array" ref="AM195">_xlfn.IFS(Q195="Poco",1,Q195="Normal (ni mucho ni poco)",0.5,Q195="Mucho",0)</f>
        <v>#N/A</v>
      </c>
      <c r="AN195" s="24" t="e" cm="1">
        <f t="array" ref="AN195">_xlfn.IFS(R195="Satisfecha (o)",1,R195="Normal",0.5,R195="Insatisfecha (o)",0)</f>
        <v>#N/A</v>
      </c>
      <c r="AO195" s="24" t="e" cm="1">
        <f t="array" ref="AO195">_xlfn.IFS(S195="Todas las personas reciben el mismo trato",1,S195="No estoy segura (o)",0.5,S195="Hay personas que reciben un trato diferente",0)</f>
        <v>#N/A</v>
      </c>
      <c r="AP195" s="8" t="e" cm="1">
        <f t="array" ref="AP195">_xlfn.IFS(T195="Es malo",0,T195="Es regular (ni bueno ni malo)",0.5,T195="Es bueno",1)</f>
        <v>#N/A</v>
      </c>
      <c r="AQ195" s="8" t="e" cm="1">
        <f t="array" ref="AQ195">_xlfn.IFS(U195="Sí",0,U195="No",1,U195="Prefieron no contestar",0.5)</f>
        <v>#N/A</v>
      </c>
    </row>
    <row r="196" spans="1:43" x14ac:dyDescent="0.2">
      <c r="A196" s="17">
        <v>118493486300</v>
      </c>
      <c r="B196" s="8"/>
      <c r="C196" s="8"/>
      <c r="D196" s="8"/>
      <c r="E196" s="8" t="s">
        <v>624</v>
      </c>
      <c r="F196" s="20"/>
      <c r="G196" s="22" t="s">
        <v>624</v>
      </c>
      <c r="H196" s="24" t="s">
        <v>624</v>
      </c>
      <c r="I196" s="25" t="s">
        <v>624</v>
      </c>
      <c r="J196" s="26" t="s">
        <v>624</v>
      </c>
      <c r="K196" s="24" t="s">
        <v>624</v>
      </c>
      <c r="L196" s="18" t="s">
        <v>624</v>
      </c>
      <c r="M196" s="24" t="s">
        <v>624</v>
      </c>
      <c r="N196" s="24" t="s">
        <v>624</v>
      </c>
      <c r="O196" s="24" t="s">
        <v>624</v>
      </c>
      <c r="P196" s="24" t="s">
        <v>624</v>
      </c>
      <c r="Q196" s="24" t="s">
        <v>624</v>
      </c>
      <c r="R196" s="24" t="s">
        <v>624</v>
      </c>
      <c r="S196" s="24"/>
      <c r="T196" s="8" t="s">
        <v>624</v>
      </c>
      <c r="U196" s="8"/>
      <c r="V196" s="5"/>
      <c r="W196" s="17">
        <v>118493486300</v>
      </c>
      <c r="X196" s="8"/>
      <c r="Y196" s="8" t="e" cm="1">
        <f t="array" ref="Y196">_xlfn.IFS(C196="Fue fácil",1,C196="Más o menos (ni fácil ni difícil)",0.5,C196="Fue difícil",0)</f>
        <v>#N/A</v>
      </c>
      <c r="Z196" s="8" t="e" cm="1">
        <f t="array" ref="Z196">_xlfn.IFS(D196="Sí",1,D196="No",0)</f>
        <v>#N/A</v>
      </c>
      <c r="AA196" s="8" t="e" cm="1">
        <f t="array" ref="AA196">_xlfn.IFS(E196="Sí las conozco",1,E196="No las conozco",0)</f>
        <v>#N/A</v>
      </c>
      <c r="AB196" s="20" t="e" cm="1">
        <f t="array" ref="AB196">_xlfn.IFS(F196="Sí tenía pensado hacer el trámite",1,F196="No tenía pensado hacer el trámite",0)</f>
        <v>#N/A</v>
      </c>
      <c r="AC196" s="22" t="e" cm="1">
        <f t="array" ref="AC196">_xlfn.IFS(G196="Sí",1,G196="No",0)</f>
        <v>#N/A</v>
      </c>
      <c r="AD196" s="24" t="e" cm="1">
        <f t="array" ref="AD196">_xlfn.IFS(H196="Es fácil",1,H196="Más o menos (no es ni fácil ni difícil)",0.5,H196="Es difícil",0)</f>
        <v>#N/A</v>
      </c>
      <c r="AE196" s="25" t="e" cm="1">
        <f t="array" ref="AE196">_xlfn.IFS(I196="Cuando realicé el trámite para obtener la licencia de conducir en este municipio sí recibí toda la orientación que necesité para poder concluir el trámite",1,I196="Cuando realicé el trámite para obtener la licencia de conducir en este municipio no recibí toda la orientación que necesité para poder concluir el trámite",0)</f>
        <v>#N/A</v>
      </c>
      <c r="AF196" s="27" t="e" cm="1">
        <f t="array" ref="AF196">_xlfn.IFS(J196="Sí tienen la capacitación y los conocimientos suficientes para atender a la ciudadanía",1,J196="No tienen la capacitación y los conocimientos suficientes para atender a la ciudadanía",0)</f>
        <v>#N/A</v>
      </c>
      <c r="AG196" s="24" t="e" cm="1">
        <f t="array" ref="AG196">_xlfn.IFS(K196="Sí",1,K196="No",0)</f>
        <v>#N/A</v>
      </c>
      <c r="AH196" s="20" t="e" cm="1">
        <f t="array" ref="AH196">_xlfn.IFS(L196="Muy probable",1,L196="Nada probable",0,L196="No sé",0.5)</f>
        <v>#N/A</v>
      </c>
      <c r="AI196" s="24" t="e" cm="1">
        <f t="array" ref="AI196">_xlfn.IFS(M196="Es más fácil",1,M196="Es igual",0.5,M196="Es más difícil",0)</f>
        <v>#N/A</v>
      </c>
      <c r="AJ196" s="24" t="e" cm="1">
        <f t="array" ref="AJ196">_xlfn.IFS(N196="Pocos",1,N196="Los necesarios (ni muchos ni pocos)",0.5,N196="Muchos",0)</f>
        <v>#N/A</v>
      </c>
      <c r="AK196" s="24" t="e" cm="1">
        <f t="array" ref="AK196">_xlfn.IFS(O196="Barato",1,O196="Justo (ni caro ni barato)",0.5,O196="Caro",0)</f>
        <v>#N/A</v>
      </c>
      <c r="AL196" s="24" t="e" cm="1">
        <f t="array" ref="AL196">_xlfn.IFS(P196="Menos de 30 minutos",1,P196="Entre 31 minutos y 1 hora",0.8,P196="Entre 1 y 2 horas",0.6,P196="Entre 2 y 3 horas",0.4,P196="Más de 3 horas",0.2,P196="Me tomó más de un día",0)</f>
        <v>#N/A</v>
      </c>
      <c r="AM196" s="24" t="e" cm="1">
        <f t="array" ref="AM196">_xlfn.IFS(Q196="Poco",1,Q196="Normal (ni mucho ni poco)",0.5,Q196="Mucho",0)</f>
        <v>#N/A</v>
      </c>
      <c r="AN196" s="24" t="e" cm="1">
        <f t="array" ref="AN196">_xlfn.IFS(R196="Satisfecha (o)",1,R196="Normal",0.5,R196="Insatisfecha (o)",0)</f>
        <v>#N/A</v>
      </c>
      <c r="AO196" s="24" t="e" cm="1">
        <f t="array" ref="AO196">_xlfn.IFS(S196="Todas las personas reciben el mismo trato",1,S196="No estoy segura (o)",0.5,S196="Hay personas que reciben un trato diferente",0)</f>
        <v>#N/A</v>
      </c>
      <c r="AP196" s="8" t="e" cm="1">
        <f t="array" ref="AP196">_xlfn.IFS(T196="Es malo",0,T196="Es regular (ni bueno ni malo)",0.5,T196="Es bueno",1)</f>
        <v>#N/A</v>
      </c>
      <c r="AQ196" s="8" t="e" cm="1">
        <f t="array" ref="AQ196">_xlfn.IFS(U196="Sí",0,U196="No",1,U196="Prefieron no contestar",0.5)</f>
        <v>#N/A</v>
      </c>
    </row>
    <row r="197" spans="1:43" x14ac:dyDescent="0.2">
      <c r="A197" s="17">
        <v>118488851530</v>
      </c>
      <c r="B197" s="8"/>
      <c r="C197" s="8"/>
      <c r="D197" s="8"/>
      <c r="E197" s="8" t="s">
        <v>624</v>
      </c>
      <c r="F197" s="20"/>
      <c r="G197" s="22" t="s">
        <v>624</v>
      </c>
      <c r="H197" s="24" t="s">
        <v>624</v>
      </c>
      <c r="I197" s="25" t="s">
        <v>624</v>
      </c>
      <c r="J197" s="26" t="s">
        <v>624</v>
      </c>
      <c r="K197" s="24" t="s">
        <v>624</v>
      </c>
      <c r="L197" s="18" t="s">
        <v>624</v>
      </c>
      <c r="M197" s="24" t="s">
        <v>624</v>
      </c>
      <c r="N197" s="24" t="s">
        <v>624</v>
      </c>
      <c r="O197" s="24" t="s">
        <v>624</v>
      </c>
      <c r="P197" s="24" t="s">
        <v>624</v>
      </c>
      <c r="Q197" s="24" t="s">
        <v>624</v>
      </c>
      <c r="R197" s="24" t="s">
        <v>624</v>
      </c>
      <c r="S197" s="24"/>
      <c r="T197" s="8" t="s">
        <v>624</v>
      </c>
      <c r="U197" s="8"/>
      <c r="V197" s="5"/>
      <c r="W197" s="17">
        <v>118488851530</v>
      </c>
      <c r="X197" s="8"/>
      <c r="Y197" s="8" t="e" cm="1">
        <f t="array" ref="Y197">_xlfn.IFS(C197="Fue fácil",1,C197="Más o menos (ni fácil ni difícil)",0.5,C197="Fue difícil",0)</f>
        <v>#N/A</v>
      </c>
      <c r="Z197" s="8" t="e" cm="1">
        <f t="array" ref="Z197">_xlfn.IFS(D197="Sí",1,D197="No",0)</f>
        <v>#N/A</v>
      </c>
      <c r="AA197" s="8" t="e" cm="1">
        <f t="array" ref="AA197">_xlfn.IFS(E197="Sí las conozco",1,E197="No las conozco",0)</f>
        <v>#N/A</v>
      </c>
      <c r="AB197" s="20" t="e" cm="1">
        <f t="array" ref="AB197">_xlfn.IFS(F197="Sí tenía pensado hacer el trámite",1,F197="No tenía pensado hacer el trámite",0)</f>
        <v>#N/A</v>
      </c>
      <c r="AC197" s="22" t="e" cm="1">
        <f t="array" ref="AC197">_xlfn.IFS(G197="Sí",1,G197="No",0)</f>
        <v>#N/A</v>
      </c>
      <c r="AD197" s="24" t="e" cm="1">
        <f t="array" ref="AD197">_xlfn.IFS(H197="Es fácil",1,H197="Más o menos (no es ni fácil ni difícil)",0.5,H197="Es difícil",0)</f>
        <v>#N/A</v>
      </c>
      <c r="AE197" s="25" t="e" cm="1">
        <f t="array" ref="AE197">_xlfn.IFS(I197="Cuando realicé el trámite para obtener la licencia de conducir en este municipio sí recibí toda la orientación que necesité para poder concluir el trámite",1,I197="Cuando realicé el trámite para obtener la licencia de conducir en este municipio no recibí toda la orientación que necesité para poder concluir el trámite",0)</f>
        <v>#N/A</v>
      </c>
      <c r="AF197" s="27" t="e" cm="1">
        <f t="array" ref="AF197">_xlfn.IFS(J197="Sí tienen la capacitación y los conocimientos suficientes para atender a la ciudadanía",1,J197="No tienen la capacitación y los conocimientos suficientes para atender a la ciudadanía",0)</f>
        <v>#N/A</v>
      </c>
      <c r="AG197" s="24" t="e" cm="1">
        <f t="array" ref="AG197">_xlfn.IFS(K197="Sí",1,K197="No",0)</f>
        <v>#N/A</v>
      </c>
      <c r="AH197" s="20" t="e" cm="1">
        <f t="array" ref="AH197">_xlfn.IFS(L197="Muy probable",1,L197="Nada probable",0,L197="No sé",0.5)</f>
        <v>#N/A</v>
      </c>
      <c r="AI197" s="24" t="e" cm="1">
        <f t="array" ref="AI197">_xlfn.IFS(M197="Es más fácil",1,M197="Es igual",0.5,M197="Es más difícil",0)</f>
        <v>#N/A</v>
      </c>
      <c r="AJ197" s="24" t="e" cm="1">
        <f t="array" ref="AJ197">_xlfn.IFS(N197="Pocos",1,N197="Los necesarios (ni muchos ni pocos)",0.5,N197="Muchos",0)</f>
        <v>#N/A</v>
      </c>
      <c r="AK197" s="24" t="e" cm="1">
        <f t="array" ref="AK197">_xlfn.IFS(O197="Barato",1,O197="Justo (ni caro ni barato)",0.5,O197="Caro",0)</f>
        <v>#N/A</v>
      </c>
      <c r="AL197" s="24" t="e" cm="1">
        <f t="array" ref="AL197">_xlfn.IFS(P197="Menos de 30 minutos",1,P197="Entre 31 minutos y 1 hora",0.8,P197="Entre 1 y 2 horas",0.6,P197="Entre 2 y 3 horas",0.4,P197="Más de 3 horas",0.2,P197="Me tomó más de un día",0)</f>
        <v>#N/A</v>
      </c>
      <c r="AM197" s="24" t="e" cm="1">
        <f t="array" ref="AM197">_xlfn.IFS(Q197="Poco",1,Q197="Normal (ni mucho ni poco)",0.5,Q197="Mucho",0)</f>
        <v>#N/A</v>
      </c>
      <c r="AN197" s="24" t="e" cm="1">
        <f t="array" ref="AN197">_xlfn.IFS(R197="Satisfecha (o)",1,R197="Normal",0.5,R197="Insatisfecha (o)",0)</f>
        <v>#N/A</v>
      </c>
      <c r="AO197" s="24" t="e" cm="1">
        <f t="array" ref="AO197">_xlfn.IFS(S197="Todas las personas reciben el mismo trato",1,S197="No estoy segura (o)",0.5,S197="Hay personas que reciben un trato diferente",0)</f>
        <v>#N/A</v>
      </c>
      <c r="AP197" s="8" t="e" cm="1">
        <f t="array" ref="AP197">_xlfn.IFS(T197="Es malo",0,T197="Es regular (ni bueno ni malo)",0.5,T197="Es bueno",1)</f>
        <v>#N/A</v>
      </c>
      <c r="AQ197" s="8" t="e" cm="1">
        <f t="array" ref="AQ197">_xlfn.IFS(U197="Sí",0,U197="No",1,U197="Prefieron no contestar",0.5)</f>
        <v>#N/A</v>
      </c>
    </row>
    <row r="198" spans="1:43" x14ac:dyDescent="0.2">
      <c r="A198" s="17">
        <v>118488179886</v>
      </c>
      <c r="B198" s="8"/>
      <c r="C198" s="8"/>
      <c r="D198" s="8"/>
      <c r="E198" s="8" t="s">
        <v>624</v>
      </c>
      <c r="F198" s="20"/>
      <c r="G198" s="22" t="s">
        <v>624</v>
      </c>
      <c r="H198" s="24" t="s">
        <v>624</v>
      </c>
      <c r="I198" s="25" t="s">
        <v>624</v>
      </c>
      <c r="J198" s="26" t="s">
        <v>624</v>
      </c>
      <c r="K198" s="24" t="s">
        <v>624</v>
      </c>
      <c r="L198" s="18" t="s">
        <v>624</v>
      </c>
      <c r="M198" s="24" t="s">
        <v>624</v>
      </c>
      <c r="N198" s="24" t="s">
        <v>624</v>
      </c>
      <c r="O198" s="24" t="s">
        <v>624</v>
      </c>
      <c r="P198" s="24" t="s">
        <v>624</v>
      </c>
      <c r="Q198" s="24" t="s">
        <v>624</v>
      </c>
      <c r="R198" s="24" t="s">
        <v>624</v>
      </c>
      <c r="S198" s="24"/>
      <c r="T198" s="8" t="s">
        <v>624</v>
      </c>
      <c r="U198" s="8"/>
      <c r="V198" s="5"/>
      <c r="W198" s="17">
        <v>118488179886</v>
      </c>
      <c r="X198" s="8"/>
      <c r="Y198" s="8" t="e" cm="1">
        <f t="array" ref="Y198">_xlfn.IFS(C198="Fue fácil",1,C198="Más o menos (ni fácil ni difícil)",0.5,C198="Fue difícil",0)</f>
        <v>#N/A</v>
      </c>
      <c r="Z198" s="8" t="e" cm="1">
        <f t="array" ref="Z198">_xlfn.IFS(D198="Sí",1,D198="No",0)</f>
        <v>#N/A</v>
      </c>
      <c r="AA198" s="8" t="e" cm="1">
        <f t="array" ref="AA198">_xlfn.IFS(E198="Sí las conozco",1,E198="No las conozco",0)</f>
        <v>#N/A</v>
      </c>
      <c r="AB198" s="20" t="e" cm="1">
        <f t="array" ref="AB198">_xlfn.IFS(F198="Sí tenía pensado hacer el trámite",1,F198="No tenía pensado hacer el trámite",0)</f>
        <v>#N/A</v>
      </c>
      <c r="AC198" s="22" t="e" cm="1">
        <f t="array" ref="AC198">_xlfn.IFS(G198="Sí",1,G198="No",0)</f>
        <v>#N/A</v>
      </c>
      <c r="AD198" s="24" t="e" cm="1">
        <f t="array" ref="AD198">_xlfn.IFS(H198="Es fácil",1,H198="Más o menos (no es ni fácil ni difícil)",0.5,H198="Es difícil",0)</f>
        <v>#N/A</v>
      </c>
      <c r="AE198" s="25" t="e" cm="1">
        <f t="array" ref="AE198">_xlfn.IFS(I198="Cuando realicé el trámite para obtener la licencia de conducir en este municipio sí recibí toda la orientación que necesité para poder concluir el trámite",1,I198="Cuando realicé el trámite para obtener la licencia de conducir en este municipio no recibí toda la orientación que necesité para poder concluir el trámite",0)</f>
        <v>#N/A</v>
      </c>
      <c r="AF198" s="27" t="e" cm="1">
        <f t="array" ref="AF198">_xlfn.IFS(J198="Sí tienen la capacitación y los conocimientos suficientes para atender a la ciudadanía",1,J198="No tienen la capacitación y los conocimientos suficientes para atender a la ciudadanía",0)</f>
        <v>#N/A</v>
      </c>
      <c r="AG198" s="24" t="e" cm="1">
        <f t="array" ref="AG198">_xlfn.IFS(K198="Sí",1,K198="No",0)</f>
        <v>#N/A</v>
      </c>
      <c r="AH198" s="20" t="e" cm="1">
        <f t="array" ref="AH198">_xlfn.IFS(L198="Muy probable",1,L198="Nada probable",0,L198="No sé",0.5)</f>
        <v>#N/A</v>
      </c>
      <c r="AI198" s="24" t="e" cm="1">
        <f t="array" ref="AI198">_xlfn.IFS(M198="Es más fácil",1,M198="Es igual",0.5,M198="Es más difícil",0)</f>
        <v>#N/A</v>
      </c>
      <c r="AJ198" s="24" t="e" cm="1">
        <f t="array" ref="AJ198">_xlfn.IFS(N198="Pocos",1,N198="Los necesarios (ni muchos ni pocos)",0.5,N198="Muchos",0)</f>
        <v>#N/A</v>
      </c>
      <c r="AK198" s="24" t="e" cm="1">
        <f t="array" ref="AK198">_xlfn.IFS(O198="Barato",1,O198="Justo (ni caro ni barato)",0.5,O198="Caro",0)</f>
        <v>#N/A</v>
      </c>
      <c r="AL198" s="24" t="e" cm="1">
        <f t="array" ref="AL198">_xlfn.IFS(P198="Menos de 30 minutos",1,P198="Entre 31 minutos y 1 hora",0.8,P198="Entre 1 y 2 horas",0.6,P198="Entre 2 y 3 horas",0.4,P198="Más de 3 horas",0.2,P198="Me tomó más de un día",0)</f>
        <v>#N/A</v>
      </c>
      <c r="AM198" s="24" t="e" cm="1">
        <f t="array" ref="AM198">_xlfn.IFS(Q198="Poco",1,Q198="Normal (ni mucho ni poco)",0.5,Q198="Mucho",0)</f>
        <v>#N/A</v>
      </c>
      <c r="AN198" s="24" t="e" cm="1">
        <f t="array" ref="AN198">_xlfn.IFS(R198="Satisfecha (o)",1,R198="Normal",0.5,R198="Insatisfecha (o)",0)</f>
        <v>#N/A</v>
      </c>
      <c r="AO198" s="24" t="e" cm="1">
        <f t="array" ref="AO198">_xlfn.IFS(S198="Todas las personas reciben el mismo trato",1,S198="No estoy segura (o)",0.5,S198="Hay personas que reciben un trato diferente",0)</f>
        <v>#N/A</v>
      </c>
      <c r="AP198" s="8" t="e" cm="1">
        <f t="array" ref="AP198">_xlfn.IFS(T198="Es malo",0,T198="Es regular (ni bueno ni malo)",0.5,T198="Es bueno",1)</f>
        <v>#N/A</v>
      </c>
      <c r="AQ198" s="8" t="e" cm="1">
        <f t="array" ref="AQ198">_xlfn.IFS(U198="Sí",0,U198="No",1,U198="Prefieron no contestar",0.5)</f>
        <v>#N/A</v>
      </c>
    </row>
    <row r="199" spans="1:43" x14ac:dyDescent="0.2">
      <c r="A199" s="17">
        <v>118487150320</v>
      </c>
      <c r="B199" s="8"/>
      <c r="C199" s="8"/>
      <c r="D199" s="8"/>
      <c r="E199" s="8" t="s">
        <v>624</v>
      </c>
      <c r="F199" s="20"/>
      <c r="G199" s="22" t="s">
        <v>624</v>
      </c>
      <c r="H199" s="24" t="s">
        <v>624</v>
      </c>
      <c r="I199" s="25" t="s">
        <v>624</v>
      </c>
      <c r="J199" s="26" t="s">
        <v>624</v>
      </c>
      <c r="K199" s="24" t="s">
        <v>624</v>
      </c>
      <c r="L199" s="18" t="s">
        <v>624</v>
      </c>
      <c r="M199" s="24" t="s">
        <v>624</v>
      </c>
      <c r="N199" s="24" t="s">
        <v>624</v>
      </c>
      <c r="O199" s="24" t="s">
        <v>624</v>
      </c>
      <c r="P199" s="24" t="s">
        <v>624</v>
      </c>
      <c r="Q199" s="24" t="s">
        <v>624</v>
      </c>
      <c r="R199" s="24" t="s">
        <v>624</v>
      </c>
      <c r="S199" s="24"/>
      <c r="T199" s="8" t="s">
        <v>624</v>
      </c>
      <c r="U199" s="8"/>
      <c r="V199" s="5"/>
      <c r="W199" s="17">
        <v>118487150320</v>
      </c>
      <c r="X199" s="8"/>
      <c r="Y199" s="8" t="e" cm="1">
        <f t="array" ref="Y199">_xlfn.IFS(C199="Fue fácil",1,C199="Más o menos (ni fácil ni difícil)",0.5,C199="Fue difícil",0)</f>
        <v>#N/A</v>
      </c>
      <c r="Z199" s="8" t="e" cm="1">
        <f t="array" ref="Z199">_xlfn.IFS(D199="Sí",1,D199="No",0)</f>
        <v>#N/A</v>
      </c>
      <c r="AA199" s="8" t="e" cm="1">
        <f t="array" ref="AA199">_xlfn.IFS(E199="Sí las conozco",1,E199="No las conozco",0)</f>
        <v>#N/A</v>
      </c>
      <c r="AB199" s="20" t="e" cm="1">
        <f t="array" ref="AB199">_xlfn.IFS(F199="Sí tenía pensado hacer el trámite",1,F199="No tenía pensado hacer el trámite",0)</f>
        <v>#N/A</v>
      </c>
      <c r="AC199" s="22" t="e" cm="1">
        <f t="array" ref="AC199">_xlfn.IFS(G199="Sí",1,G199="No",0)</f>
        <v>#N/A</v>
      </c>
      <c r="AD199" s="24" t="e" cm="1">
        <f t="array" ref="AD199">_xlfn.IFS(H199="Es fácil",1,H199="Más o menos (no es ni fácil ni difícil)",0.5,H199="Es difícil",0)</f>
        <v>#N/A</v>
      </c>
      <c r="AE199" s="25" t="e" cm="1">
        <f t="array" ref="AE199">_xlfn.IFS(I199="Cuando realicé el trámite para obtener la licencia de conducir en este municipio sí recibí toda la orientación que necesité para poder concluir el trámite",1,I199="Cuando realicé el trámite para obtener la licencia de conducir en este municipio no recibí toda la orientación que necesité para poder concluir el trámite",0)</f>
        <v>#N/A</v>
      </c>
      <c r="AF199" s="27" t="e" cm="1">
        <f t="array" ref="AF199">_xlfn.IFS(J199="Sí tienen la capacitación y los conocimientos suficientes para atender a la ciudadanía",1,J199="No tienen la capacitación y los conocimientos suficientes para atender a la ciudadanía",0)</f>
        <v>#N/A</v>
      </c>
      <c r="AG199" s="24" t="e" cm="1">
        <f t="array" ref="AG199">_xlfn.IFS(K199="Sí",1,K199="No",0)</f>
        <v>#N/A</v>
      </c>
      <c r="AH199" s="20" t="e" cm="1">
        <f t="array" ref="AH199">_xlfn.IFS(L199="Muy probable",1,L199="Nada probable",0,L199="No sé",0.5)</f>
        <v>#N/A</v>
      </c>
      <c r="AI199" s="24" t="e" cm="1">
        <f t="array" ref="AI199">_xlfn.IFS(M199="Es más fácil",1,M199="Es igual",0.5,M199="Es más difícil",0)</f>
        <v>#N/A</v>
      </c>
      <c r="AJ199" s="24" t="e" cm="1">
        <f t="array" ref="AJ199">_xlfn.IFS(N199="Pocos",1,N199="Los necesarios (ni muchos ni pocos)",0.5,N199="Muchos",0)</f>
        <v>#N/A</v>
      </c>
      <c r="AK199" s="24" t="e" cm="1">
        <f t="array" ref="AK199">_xlfn.IFS(O199="Barato",1,O199="Justo (ni caro ni barato)",0.5,O199="Caro",0)</f>
        <v>#N/A</v>
      </c>
      <c r="AL199" s="24" t="e" cm="1">
        <f t="array" ref="AL199">_xlfn.IFS(P199="Menos de 30 minutos",1,P199="Entre 31 minutos y 1 hora",0.8,P199="Entre 1 y 2 horas",0.6,P199="Entre 2 y 3 horas",0.4,P199="Más de 3 horas",0.2,P199="Me tomó más de un día",0)</f>
        <v>#N/A</v>
      </c>
      <c r="AM199" s="24" t="e" cm="1">
        <f t="array" ref="AM199">_xlfn.IFS(Q199="Poco",1,Q199="Normal (ni mucho ni poco)",0.5,Q199="Mucho",0)</f>
        <v>#N/A</v>
      </c>
      <c r="AN199" s="24" t="e" cm="1">
        <f t="array" ref="AN199">_xlfn.IFS(R199="Satisfecha (o)",1,R199="Normal",0.5,R199="Insatisfecha (o)",0)</f>
        <v>#N/A</v>
      </c>
      <c r="AO199" s="24" t="e" cm="1">
        <f t="array" ref="AO199">_xlfn.IFS(S199="Todas las personas reciben el mismo trato",1,S199="No estoy segura (o)",0.5,S199="Hay personas que reciben un trato diferente",0)</f>
        <v>#N/A</v>
      </c>
      <c r="AP199" s="8" t="e" cm="1">
        <f t="array" ref="AP199">_xlfn.IFS(T199="Es malo",0,T199="Es regular (ni bueno ni malo)",0.5,T199="Es bueno",1)</f>
        <v>#N/A</v>
      </c>
      <c r="AQ199" s="8" t="e" cm="1">
        <f t="array" ref="AQ199">_xlfn.IFS(U199="Sí",0,U199="No",1,U199="Prefieron no contestar",0.5)</f>
        <v>#N/A</v>
      </c>
    </row>
    <row r="200" spans="1:43" x14ac:dyDescent="0.2">
      <c r="A200" s="17">
        <v>118486857950</v>
      </c>
      <c r="B200" s="8"/>
      <c r="C200" s="8"/>
      <c r="D200" s="8"/>
      <c r="E200" s="8" t="s">
        <v>624</v>
      </c>
      <c r="F200" s="20"/>
      <c r="G200" s="22" t="s">
        <v>624</v>
      </c>
      <c r="H200" s="24" t="s">
        <v>624</v>
      </c>
      <c r="I200" s="25" t="s">
        <v>624</v>
      </c>
      <c r="J200" s="26" t="s">
        <v>624</v>
      </c>
      <c r="K200" s="24" t="s">
        <v>624</v>
      </c>
      <c r="L200" s="18" t="s">
        <v>624</v>
      </c>
      <c r="M200" s="24" t="s">
        <v>624</v>
      </c>
      <c r="N200" s="24" t="s">
        <v>624</v>
      </c>
      <c r="O200" s="24" t="s">
        <v>624</v>
      </c>
      <c r="P200" s="24" t="s">
        <v>624</v>
      </c>
      <c r="Q200" s="24" t="s">
        <v>624</v>
      </c>
      <c r="R200" s="24" t="s">
        <v>624</v>
      </c>
      <c r="S200" s="24"/>
      <c r="T200" s="8" t="s">
        <v>624</v>
      </c>
      <c r="U200" s="8"/>
      <c r="V200" s="5"/>
      <c r="W200" s="17">
        <v>118486857950</v>
      </c>
      <c r="X200" s="8"/>
      <c r="Y200" s="8" t="e" cm="1">
        <f t="array" ref="Y200">_xlfn.IFS(C200="Fue fácil",1,C200="Más o menos (ni fácil ni difícil)",0.5,C200="Fue difícil",0)</f>
        <v>#N/A</v>
      </c>
      <c r="Z200" s="8" t="e" cm="1">
        <f t="array" ref="Z200">_xlfn.IFS(D200="Sí",1,D200="No",0)</f>
        <v>#N/A</v>
      </c>
      <c r="AA200" s="8" t="e" cm="1">
        <f t="array" ref="AA200">_xlfn.IFS(E200="Sí las conozco",1,E200="No las conozco",0)</f>
        <v>#N/A</v>
      </c>
      <c r="AB200" s="20" t="e" cm="1">
        <f t="array" ref="AB200">_xlfn.IFS(F200="Sí tenía pensado hacer el trámite",1,F200="No tenía pensado hacer el trámite",0)</f>
        <v>#N/A</v>
      </c>
      <c r="AC200" s="22" t="e" cm="1">
        <f t="array" ref="AC200">_xlfn.IFS(G200="Sí",1,G200="No",0)</f>
        <v>#N/A</v>
      </c>
      <c r="AD200" s="24" t="e" cm="1">
        <f t="array" ref="AD200">_xlfn.IFS(H200="Es fácil",1,H200="Más o menos (no es ni fácil ni difícil)",0.5,H200="Es difícil",0)</f>
        <v>#N/A</v>
      </c>
      <c r="AE200" s="25" t="e" cm="1">
        <f t="array" ref="AE200">_xlfn.IFS(I200="Cuando realicé el trámite para obtener la licencia de conducir en este municipio sí recibí toda la orientación que necesité para poder concluir el trámite",1,I200="Cuando realicé el trámite para obtener la licencia de conducir en este municipio no recibí toda la orientación que necesité para poder concluir el trámite",0)</f>
        <v>#N/A</v>
      </c>
      <c r="AF200" s="27" t="e" cm="1">
        <f t="array" ref="AF200">_xlfn.IFS(J200="Sí tienen la capacitación y los conocimientos suficientes para atender a la ciudadanía",1,J200="No tienen la capacitación y los conocimientos suficientes para atender a la ciudadanía",0)</f>
        <v>#N/A</v>
      </c>
      <c r="AG200" s="24" t="e" cm="1">
        <f t="array" ref="AG200">_xlfn.IFS(K200="Sí",1,K200="No",0)</f>
        <v>#N/A</v>
      </c>
      <c r="AH200" s="20" t="e" cm="1">
        <f t="array" ref="AH200">_xlfn.IFS(L200="Muy probable",1,L200="Nada probable",0,L200="No sé",0.5)</f>
        <v>#N/A</v>
      </c>
      <c r="AI200" s="24" t="e" cm="1">
        <f t="array" ref="AI200">_xlfn.IFS(M200="Es más fácil",1,M200="Es igual",0.5,M200="Es más difícil",0)</f>
        <v>#N/A</v>
      </c>
      <c r="AJ200" s="24" t="e" cm="1">
        <f t="array" ref="AJ200">_xlfn.IFS(N200="Pocos",1,N200="Los necesarios (ni muchos ni pocos)",0.5,N200="Muchos",0)</f>
        <v>#N/A</v>
      </c>
      <c r="AK200" s="24" t="e" cm="1">
        <f t="array" ref="AK200">_xlfn.IFS(O200="Barato",1,O200="Justo (ni caro ni barato)",0.5,O200="Caro",0)</f>
        <v>#N/A</v>
      </c>
      <c r="AL200" s="24" t="e" cm="1">
        <f t="array" ref="AL200">_xlfn.IFS(P200="Menos de 30 minutos",1,P200="Entre 31 minutos y 1 hora",0.8,P200="Entre 1 y 2 horas",0.6,P200="Entre 2 y 3 horas",0.4,P200="Más de 3 horas",0.2,P200="Me tomó más de un día",0)</f>
        <v>#N/A</v>
      </c>
      <c r="AM200" s="24" t="e" cm="1">
        <f t="array" ref="AM200">_xlfn.IFS(Q200="Poco",1,Q200="Normal (ni mucho ni poco)",0.5,Q200="Mucho",0)</f>
        <v>#N/A</v>
      </c>
      <c r="AN200" s="24" t="e" cm="1">
        <f t="array" ref="AN200">_xlfn.IFS(R200="Satisfecha (o)",1,R200="Normal",0.5,R200="Insatisfecha (o)",0)</f>
        <v>#N/A</v>
      </c>
      <c r="AO200" s="24" t="e" cm="1">
        <f t="array" ref="AO200">_xlfn.IFS(S200="Todas las personas reciben el mismo trato",1,S200="No estoy segura (o)",0.5,S200="Hay personas que reciben un trato diferente",0)</f>
        <v>#N/A</v>
      </c>
      <c r="AP200" s="8" t="e" cm="1">
        <f t="array" ref="AP200">_xlfn.IFS(T200="Es malo",0,T200="Es regular (ni bueno ni malo)",0.5,T200="Es bueno",1)</f>
        <v>#N/A</v>
      </c>
      <c r="AQ200" s="8" t="e" cm="1">
        <f t="array" ref="AQ200">_xlfn.IFS(U200="Sí",0,U200="No",1,U200="Prefieron no contestar",0.5)</f>
        <v>#N/A</v>
      </c>
    </row>
    <row r="201" spans="1:43" x14ac:dyDescent="0.2">
      <c r="A201" s="17">
        <v>118485874322</v>
      </c>
      <c r="B201" s="8"/>
      <c r="C201" s="8"/>
      <c r="D201" s="8"/>
      <c r="E201" s="8" t="s">
        <v>624</v>
      </c>
      <c r="F201" s="20"/>
      <c r="G201" s="22" t="s">
        <v>624</v>
      </c>
      <c r="H201" s="24" t="s">
        <v>624</v>
      </c>
      <c r="I201" s="25" t="s">
        <v>624</v>
      </c>
      <c r="J201" s="26" t="s">
        <v>624</v>
      </c>
      <c r="K201" s="24" t="s">
        <v>624</v>
      </c>
      <c r="L201" s="18" t="s">
        <v>624</v>
      </c>
      <c r="M201" s="24" t="s">
        <v>624</v>
      </c>
      <c r="N201" s="24" t="s">
        <v>624</v>
      </c>
      <c r="O201" s="24" t="s">
        <v>624</v>
      </c>
      <c r="P201" s="24" t="s">
        <v>624</v>
      </c>
      <c r="Q201" s="24" t="s">
        <v>624</v>
      </c>
      <c r="R201" s="24" t="s">
        <v>624</v>
      </c>
      <c r="S201" s="24"/>
      <c r="T201" s="8" t="s">
        <v>624</v>
      </c>
      <c r="U201" s="8"/>
      <c r="V201" s="5"/>
      <c r="W201" s="17">
        <v>118485874322</v>
      </c>
      <c r="X201" s="8"/>
      <c r="Y201" s="8" t="e" cm="1">
        <f t="array" ref="Y201">_xlfn.IFS(C201="Fue fácil",1,C201="Más o menos (ni fácil ni difícil)",0.5,C201="Fue difícil",0)</f>
        <v>#N/A</v>
      </c>
      <c r="Z201" s="8" t="e" cm="1">
        <f t="array" ref="Z201">_xlfn.IFS(D201="Sí",1,D201="No",0)</f>
        <v>#N/A</v>
      </c>
      <c r="AA201" s="8" t="e" cm="1">
        <f t="array" ref="AA201">_xlfn.IFS(E201="Sí las conozco",1,E201="No las conozco",0)</f>
        <v>#N/A</v>
      </c>
      <c r="AB201" s="20" t="e" cm="1">
        <f t="array" ref="AB201">_xlfn.IFS(F201="Sí tenía pensado hacer el trámite",1,F201="No tenía pensado hacer el trámite",0)</f>
        <v>#N/A</v>
      </c>
      <c r="AC201" s="22" t="e" cm="1">
        <f t="array" ref="AC201">_xlfn.IFS(G201="Sí",1,G201="No",0)</f>
        <v>#N/A</v>
      </c>
      <c r="AD201" s="24" t="e" cm="1">
        <f t="array" ref="AD201">_xlfn.IFS(H201="Es fácil",1,H201="Más o menos (no es ni fácil ni difícil)",0.5,H201="Es difícil",0)</f>
        <v>#N/A</v>
      </c>
      <c r="AE201" s="25" t="e" cm="1">
        <f t="array" ref="AE201">_xlfn.IFS(I201="Cuando realicé el trámite para obtener la licencia de conducir en este municipio sí recibí toda la orientación que necesité para poder concluir el trámite",1,I201="Cuando realicé el trámite para obtener la licencia de conducir en este municipio no recibí toda la orientación que necesité para poder concluir el trámite",0)</f>
        <v>#N/A</v>
      </c>
      <c r="AF201" s="27" t="e" cm="1">
        <f t="array" ref="AF201">_xlfn.IFS(J201="Sí tienen la capacitación y los conocimientos suficientes para atender a la ciudadanía",1,J201="No tienen la capacitación y los conocimientos suficientes para atender a la ciudadanía",0)</f>
        <v>#N/A</v>
      </c>
      <c r="AG201" s="24" t="e" cm="1">
        <f t="array" ref="AG201">_xlfn.IFS(K201="Sí",1,K201="No",0)</f>
        <v>#N/A</v>
      </c>
      <c r="AH201" s="20" t="e" cm="1">
        <f t="array" ref="AH201">_xlfn.IFS(L201="Muy probable",1,L201="Nada probable",0,L201="No sé",0.5)</f>
        <v>#N/A</v>
      </c>
      <c r="AI201" s="24" t="e" cm="1">
        <f t="array" ref="AI201">_xlfn.IFS(M201="Es más fácil",1,M201="Es igual",0.5,M201="Es más difícil",0)</f>
        <v>#N/A</v>
      </c>
      <c r="AJ201" s="24" t="e" cm="1">
        <f t="array" ref="AJ201">_xlfn.IFS(N201="Pocos",1,N201="Los necesarios (ni muchos ni pocos)",0.5,N201="Muchos",0)</f>
        <v>#N/A</v>
      </c>
      <c r="AK201" s="24" t="e" cm="1">
        <f t="array" ref="AK201">_xlfn.IFS(O201="Barato",1,O201="Justo (ni caro ni barato)",0.5,O201="Caro",0)</f>
        <v>#N/A</v>
      </c>
      <c r="AL201" s="24" t="e" cm="1">
        <f t="array" ref="AL201">_xlfn.IFS(P201="Menos de 30 minutos",1,P201="Entre 31 minutos y 1 hora",0.8,P201="Entre 1 y 2 horas",0.6,P201="Entre 2 y 3 horas",0.4,P201="Más de 3 horas",0.2,P201="Me tomó más de un día",0)</f>
        <v>#N/A</v>
      </c>
      <c r="AM201" s="24" t="e" cm="1">
        <f t="array" ref="AM201">_xlfn.IFS(Q201="Poco",1,Q201="Normal (ni mucho ni poco)",0.5,Q201="Mucho",0)</f>
        <v>#N/A</v>
      </c>
      <c r="AN201" s="24" t="e" cm="1">
        <f t="array" ref="AN201">_xlfn.IFS(R201="Satisfecha (o)",1,R201="Normal",0.5,R201="Insatisfecha (o)",0)</f>
        <v>#N/A</v>
      </c>
      <c r="AO201" s="24" t="e" cm="1">
        <f t="array" ref="AO201">_xlfn.IFS(S201="Todas las personas reciben el mismo trato",1,S201="No estoy segura (o)",0.5,S201="Hay personas que reciben un trato diferente",0)</f>
        <v>#N/A</v>
      </c>
      <c r="AP201" s="8" t="e" cm="1">
        <f t="array" ref="AP201">_xlfn.IFS(T201="Es malo",0,T201="Es regular (ni bueno ni malo)",0.5,T201="Es bueno",1)</f>
        <v>#N/A</v>
      </c>
      <c r="AQ201" s="8" t="e" cm="1">
        <f t="array" ref="AQ201">_xlfn.IFS(U201="Sí",0,U201="No",1,U201="Prefieron no contestar",0.5)</f>
        <v>#N/A</v>
      </c>
    </row>
    <row r="202" spans="1:43" x14ac:dyDescent="0.2">
      <c r="A202" s="17">
        <v>118485493937</v>
      </c>
      <c r="B202" s="8"/>
      <c r="C202" s="8"/>
      <c r="D202" s="8"/>
      <c r="E202" s="8" t="s">
        <v>624</v>
      </c>
      <c r="F202" s="20"/>
      <c r="G202" s="22" t="s">
        <v>624</v>
      </c>
      <c r="H202" s="24" t="s">
        <v>624</v>
      </c>
      <c r="I202" s="25" t="s">
        <v>624</v>
      </c>
      <c r="J202" s="26" t="s">
        <v>624</v>
      </c>
      <c r="K202" s="24" t="s">
        <v>624</v>
      </c>
      <c r="L202" s="18" t="s">
        <v>624</v>
      </c>
      <c r="M202" s="24" t="s">
        <v>624</v>
      </c>
      <c r="N202" s="24" t="s">
        <v>624</v>
      </c>
      <c r="O202" s="24" t="s">
        <v>624</v>
      </c>
      <c r="P202" s="24" t="s">
        <v>624</v>
      </c>
      <c r="Q202" s="24" t="s">
        <v>624</v>
      </c>
      <c r="R202" s="24" t="s">
        <v>624</v>
      </c>
      <c r="S202" s="24"/>
      <c r="T202" s="8" t="s">
        <v>624</v>
      </c>
      <c r="U202" s="8"/>
      <c r="V202" s="5"/>
      <c r="W202" s="17">
        <v>118485493937</v>
      </c>
      <c r="X202" s="8"/>
      <c r="Y202" s="8" t="e" cm="1">
        <f t="array" ref="Y202">_xlfn.IFS(C202="Fue fácil",1,C202="Más o menos (ni fácil ni difícil)",0.5,C202="Fue difícil",0)</f>
        <v>#N/A</v>
      </c>
      <c r="Z202" s="8" t="e" cm="1">
        <f t="array" ref="Z202">_xlfn.IFS(D202="Sí",1,D202="No",0)</f>
        <v>#N/A</v>
      </c>
      <c r="AA202" s="8" t="e" cm="1">
        <f t="array" ref="AA202">_xlfn.IFS(E202="Sí las conozco",1,E202="No las conozco",0)</f>
        <v>#N/A</v>
      </c>
      <c r="AB202" s="20" t="e" cm="1">
        <f t="array" ref="AB202">_xlfn.IFS(F202="Sí tenía pensado hacer el trámite",1,F202="No tenía pensado hacer el trámite",0)</f>
        <v>#N/A</v>
      </c>
      <c r="AC202" s="22" t="e" cm="1">
        <f t="array" ref="AC202">_xlfn.IFS(G202="Sí",1,G202="No",0)</f>
        <v>#N/A</v>
      </c>
      <c r="AD202" s="24" t="e" cm="1">
        <f t="array" ref="AD202">_xlfn.IFS(H202="Es fácil",1,H202="Más o menos (no es ni fácil ni difícil)",0.5,H202="Es difícil",0)</f>
        <v>#N/A</v>
      </c>
      <c r="AE202" s="25" t="e" cm="1">
        <f t="array" ref="AE202">_xlfn.IFS(I202="Cuando realicé el trámite para obtener la licencia de conducir en este municipio sí recibí toda la orientación que necesité para poder concluir el trámite",1,I202="Cuando realicé el trámite para obtener la licencia de conducir en este municipio no recibí toda la orientación que necesité para poder concluir el trámite",0)</f>
        <v>#N/A</v>
      </c>
      <c r="AF202" s="27" t="e" cm="1">
        <f t="array" ref="AF202">_xlfn.IFS(J202="Sí tienen la capacitación y los conocimientos suficientes para atender a la ciudadanía",1,J202="No tienen la capacitación y los conocimientos suficientes para atender a la ciudadanía",0)</f>
        <v>#N/A</v>
      </c>
      <c r="AG202" s="24" t="e" cm="1">
        <f t="array" ref="AG202">_xlfn.IFS(K202="Sí",1,K202="No",0)</f>
        <v>#N/A</v>
      </c>
      <c r="AH202" s="20" t="e" cm="1">
        <f t="array" ref="AH202">_xlfn.IFS(L202="Muy probable",1,L202="Nada probable",0,L202="No sé",0.5)</f>
        <v>#N/A</v>
      </c>
      <c r="AI202" s="24" t="e" cm="1">
        <f t="array" ref="AI202">_xlfn.IFS(M202="Es más fácil",1,M202="Es igual",0.5,M202="Es más difícil",0)</f>
        <v>#N/A</v>
      </c>
      <c r="AJ202" s="24" t="e" cm="1">
        <f t="array" ref="AJ202">_xlfn.IFS(N202="Pocos",1,N202="Los necesarios (ni muchos ni pocos)",0.5,N202="Muchos",0)</f>
        <v>#N/A</v>
      </c>
      <c r="AK202" s="24" t="e" cm="1">
        <f t="array" ref="AK202">_xlfn.IFS(O202="Barato",1,O202="Justo (ni caro ni barato)",0.5,O202="Caro",0)</f>
        <v>#N/A</v>
      </c>
      <c r="AL202" s="24" t="e" cm="1">
        <f t="array" ref="AL202">_xlfn.IFS(P202="Menos de 30 minutos",1,P202="Entre 31 minutos y 1 hora",0.8,P202="Entre 1 y 2 horas",0.6,P202="Entre 2 y 3 horas",0.4,P202="Más de 3 horas",0.2,P202="Me tomó más de un día",0)</f>
        <v>#N/A</v>
      </c>
      <c r="AM202" s="24" t="e" cm="1">
        <f t="array" ref="AM202">_xlfn.IFS(Q202="Poco",1,Q202="Normal (ni mucho ni poco)",0.5,Q202="Mucho",0)</f>
        <v>#N/A</v>
      </c>
      <c r="AN202" s="24" t="e" cm="1">
        <f t="array" ref="AN202">_xlfn.IFS(R202="Satisfecha (o)",1,R202="Normal",0.5,R202="Insatisfecha (o)",0)</f>
        <v>#N/A</v>
      </c>
      <c r="AO202" s="24" t="e" cm="1">
        <f t="array" ref="AO202">_xlfn.IFS(S202="Todas las personas reciben el mismo trato",1,S202="No estoy segura (o)",0.5,S202="Hay personas que reciben un trato diferente",0)</f>
        <v>#N/A</v>
      </c>
      <c r="AP202" s="8" t="e" cm="1">
        <f t="array" ref="AP202">_xlfn.IFS(T202="Es malo",0,T202="Es regular (ni bueno ni malo)",0.5,T202="Es bueno",1)</f>
        <v>#N/A</v>
      </c>
      <c r="AQ202" s="8" t="e" cm="1">
        <f t="array" ref="AQ202">_xlfn.IFS(U202="Sí",0,U202="No",1,U202="Prefieron no contestar",0.5)</f>
        <v>#N/A</v>
      </c>
    </row>
    <row r="203" spans="1:43" x14ac:dyDescent="0.2">
      <c r="A203" s="17">
        <v>118485155401</v>
      </c>
      <c r="B203" s="8"/>
      <c r="C203" s="8"/>
      <c r="D203" s="8"/>
      <c r="E203" s="8" t="s">
        <v>624</v>
      </c>
      <c r="F203" s="20"/>
      <c r="G203" s="22" t="s">
        <v>624</v>
      </c>
      <c r="H203" s="24" t="s">
        <v>624</v>
      </c>
      <c r="I203" s="25" t="s">
        <v>624</v>
      </c>
      <c r="J203" s="26" t="s">
        <v>624</v>
      </c>
      <c r="K203" s="24" t="s">
        <v>624</v>
      </c>
      <c r="L203" s="18" t="s">
        <v>624</v>
      </c>
      <c r="M203" s="24" t="s">
        <v>624</v>
      </c>
      <c r="N203" s="24" t="s">
        <v>624</v>
      </c>
      <c r="O203" s="24" t="s">
        <v>624</v>
      </c>
      <c r="P203" s="24" t="s">
        <v>624</v>
      </c>
      <c r="Q203" s="24" t="s">
        <v>624</v>
      </c>
      <c r="R203" s="24" t="s">
        <v>624</v>
      </c>
      <c r="S203" s="24"/>
      <c r="T203" s="8" t="s">
        <v>624</v>
      </c>
      <c r="U203" s="8"/>
      <c r="V203" s="5"/>
      <c r="W203" s="17">
        <v>118485155401</v>
      </c>
      <c r="X203" s="8"/>
      <c r="Y203" s="8" t="e" cm="1">
        <f t="array" ref="Y203">_xlfn.IFS(C203="Fue fácil",1,C203="Más o menos (ni fácil ni difícil)",0.5,C203="Fue difícil",0)</f>
        <v>#N/A</v>
      </c>
      <c r="Z203" s="8" t="e" cm="1">
        <f t="array" ref="Z203">_xlfn.IFS(D203="Sí",1,D203="No",0)</f>
        <v>#N/A</v>
      </c>
      <c r="AA203" s="8" t="e" cm="1">
        <f t="array" ref="AA203">_xlfn.IFS(E203="Sí las conozco",1,E203="No las conozco",0)</f>
        <v>#N/A</v>
      </c>
      <c r="AB203" s="20" t="e" cm="1">
        <f t="array" ref="AB203">_xlfn.IFS(F203="Sí tenía pensado hacer el trámite",1,F203="No tenía pensado hacer el trámite",0)</f>
        <v>#N/A</v>
      </c>
      <c r="AC203" s="22" t="e" cm="1">
        <f t="array" ref="AC203">_xlfn.IFS(G203="Sí",1,G203="No",0)</f>
        <v>#N/A</v>
      </c>
      <c r="AD203" s="24" t="e" cm="1">
        <f t="array" ref="AD203">_xlfn.IFS(H203="Es fácil",1,H203="Más o menos (no es ni fácil ni difícil)",0.5,H203="Es difícil",0)</f>
        <v>#N/A</v>
      </c>
      <c r="AE203" s="25" t="e" cm="1">
        <f t="array" ref="AE203">_xlfn.IFS(I203="Cuando realicé el trámite para obtener la licencia de conducir en este municipio sí recibí toda la orientación que necesité para poder concluir el trámite",1,I203="Cuando realicé el trámite para obtener la licencia de conducir en este municipio no recibí toda la orientación que necesité para poder concluir el trámite",0)</f>
        <v>#N/A</v>
      </c>
      <c r="AF203" s="27" t="e" cm="1">
        <f t="array" ref="AF203">_xlfn.IFS(J203="Sí tienen la capacitación y los conocimientos suficientes para atender a la ciudadanía",1,J203="No tienen la capacitación y los conocimientos suficientes para atender a la ciudadanía",0)</f>
        <v>#N/A</v>
      </c>
      <c r="AG203" s="24" t="e" cm="1">
        <f t="array" ref="AG203">_xlfn.IFS(K203="Sí",1,K203="No",0)</f>
        <v>#N/A</v>
      </c>
      <c r="AH203" s="20" t="e" cm="1">
        <f t="array" ref="AH203">_xlfn.IFS(L203="Muy probable",1,L203="Nada probable",0,L203="No sé",0.5)</f>
        <v>#N/A</v>
      </c>
      <c r="AI203" s="24" t="e" cm="1">
        <f t="array" ref="AI203">_xlfn.IFS(M203="Es más fácil",1,M203="Es igual",0.5,M203="Es más difícil",0)</f>
        <v>#N/A</v>
      </c>
      <c r="AJ203" s="24" t="e" cm="1">
        <f t="array" ref="AJ203">_xlfn.IFS(N203="Pocos",1,N203="Los necesarios (ni muchos ni pocos)",0.5,N203="Muchos",0)</f>
        <v>#N/A</v>
      </c>
      <c r="AK203" s="24" t="e" cm="1">
        <f t="array" ref="AK203">_xlfn.IFS(O203="Barato",1,O203="Justo (ni caro ni barato)",0.5,O203="Caro",0)</f>
        <v>#N/A</v>
      </c>
      <c r="AL203" s="24" t="e" cm="1">
        <f t="array" ref="AL203">_xlfn.IFS(P203="Menos de 30 minutos",1,P203="Entre 31 minutos y 1 hora",0.8,P203="Entre 1 y 2 horas",0.6,P203="Entre 2 y 3 horas",0.4,P203="Más de 3 horas",0.2,P203="Me tomó más de un día",0)</f>
        <v>#N/A</v>
      </c>
      <c r="AM203" s="24" t="e" cm="1">
        <f t="array" ref="AM203">_xlfn.IFS(Q203="Poco",1,Q203="Normal (ni mucho ni poco)",0.5,Q203="Mucho",0)</f>
        <v>#N/A</v>
      </c>
      <c r="AN203" s="24" t="e" cm="1">
        <f t="array" ref="AN203">_xlfn.IFS(R203="Satisfecha (o)",1,R203="Normal",0.5,R203="Insatisfecha (o)",0)</f>
        <v>#N/A</v>
      </c>
      <c r="AO203" s="24" t="e" cm="1">
        <f t="array" ref="AO203">_xlfn.IFS(S203="Todas las personas reciben el mismo trato",1,S203="No estoy segura (o)",0.5,S203="Hay personas que reciben un trato diferente",0)</f>
        <v>#N/A</v>
      </c>
      <c r="AP203" s="8" t="e" cm="1">
        <f t="array" ref="AP203">_xlfn.IFS(T203="Es malo",0,T203="Es regular (ni bueno ni malo)",0.5,T203="Es bueno",1)</f>
        <v>#N/A</v>
      </c>
      <c r="AQ203" s="8" t="e" cm="1">
        <f t="array" ref="AQ203">_xlfn.IFS(U203="Sí",0,U203="No",1,U203="Prefieron no contestar",0.5)</f>
        <v>#N/A</v>
      </c>
    </row>
    <row r="204" spans="1:43" x14ac:dyDescent="0.2">
      <c r="A204" s="17">
        <v>118484881898</v>
      </c>
      <c r="B204" s="8"/>
      <c r="C204" s="8"/>
      <c r="D204" s="8"/>
      <c r="E204" s="8" t="s">
        <v>624</v>
      </c>
      <c r="F204" s="20"/>
      <c r="G204" s="22" t="s">
        <v>624</v>
      </c>
      <c r="H204" s="24" t="s">
        <v>624</v>
      </c>
      <c r="I204" s="25" t="s">
        <v>624</v>
      </c>
      <c r="J204" s="26" t="s">
        <v>624</v>
      </c>
      <c r="K204" s="24" t="s">
        <v>624</v>
      </c>
      <c r="L204" s="18" t="s">
        <v>624</v>
      </c>
      <c r="M204" s="24" t="s">
        <v>624</v>
      </c>
      <c r="N204" s="24" t="s">
        <v>624</v>
      </c>
      <c r="O204" s="24" t="s">
        <v>624</v>
      </c>
      <c r="P204" s="24" t="s">
        <v>624</v>
      </c>
      <c r="Q204" s="24" t="s">
        <v>624</v>
      </c>
      <c r="R204" s="24" t="s">
        <v>624</v>
      </c>
      <c r="S204" s="24"/>
      <c r="T204" s="8" t="s">
        <v>624</v>
      </c>
      <c r="U204" s="8"/>
      <c r="V204" s="5"/>
      <c r="W204" s="17">
        <v>118484881898</v>
      </c>
      <c r="X204" s="8"/>
      <c r="Y204" s="8" t="e" cm="1">
        <f t="array" ref="Y204">_xlfn.IFS(C204="Fue fácil",1,C204="Más o menos (ni fácil ni difícil)",0.5,C204="Fue difícil",0)</f>
        <v>#N/A</v>
      </c>
      <c r="Z204" s="8" t="e" cm="1">
        <f t="array" ref="Z204">_xlfn.IFS(D204="Sí",1,D204="No",0)</f>
        <v>#N/A</v>
      </c>
      <c r="AA204" s="8" t="e" cm="1">
        <f t="array" ref="AA204">_xlfn.IFS(E204="Sí las conozco",1,E204="No las conozco",0)</f>
        <v>#N/A</v>
      </c>
      <c r="AB204" s="20" t="e" cm="1">
        <f t="array" ref="AB204">_xlfn.IFS(F204="Sí tenía pensado hacer el trámite",1,F204="No tenía pensado hacer el trámite",0)</f>
        <v>#N/A</v>
      </c>
      <c r="AC204" s="22" t="e" cm="1">
        <f t="array" ref="AC204">_xlfn.IFS(G204="Sí",1,G204="No",0)</f>
        <v>#N/A</v>
      </c>
      <c r="AD204" s="24" t="e" cm="1">
        <f t="array" ref="AD204">_xlfn.IFS(H204="Es fácil",1,H204="Más o menos (no es ni fácil ni difícil)",0.5,H204="Es difícil",0)</f>
        <v>#N/A</v>
      </c>
      <c r="AE204" s="25" t="e" cm="1">
        <f t="array" ref="AE204">_xlfn.IFS(I204="Cuando realicé el trámite para obtener la licencia de conducir en este municipio sí recibí toda la orientación que necesité para poder concluir el trámite",1,I204="Cuando realicé el trámite para obtener la licencia de conducir en este municipio no recibí toda la orientación que necesité para poder concluir el trámite",0)</f>
        <v>#N/A</v>
      </c>
      <c r="AF204" s="27" t="e" cm="1">
        <f t="array" ref="AF204">_xlfn.IFS(J204="Sí tienen la capacitación y los conocimientos suficientes para atender a la ciudadanía",1,J204="No tienen la capacitación y los conocimientos suficientes para atender a la ciudadanía",0)</f>
        <v>#N/A</v>
      </c>
      <c r="AG204" s="24" t="e" cm="1">
        <f t="array" ref="AG204">_xlfn.IFS(K204="Sí",1,K204="No",0)</f>
        <v>#N/A</v>
      </c>
      <c r="AH204" s="20" t="e" cm="1">
        <f t="array" ref="AH204">_xlfn.IFS(L204="Muy probable",1,L204="Nada probable",0,L204="No sé",0.5)</f>
        <v>#N/A</v>
      </c>
      <c r="AI204" s="24" t="e" cm="1">
        <f t="array" ref="AI204">_xlfn.IFS(M204="Es más fácil",1,M204="Es igual",0.5,M204="Es más difícil",0)</f>
        <v>#N/A</v>
      </c>
      <c r="AJ204" s="24" t="e" cm="1">
        <f t="array" ref="AJ204">_xlfn.IFS(N204="Pocos",1,N204="Los necesarios (ni muchos ni pocos)",0.5,N204="Muchos",0)</f>
        <v>#N/A</v>
      </c>
      <c r="AK204" s="24" t="e" cm="1">
        <f t="array" ref="AK204">_xlfn.IFS(O204="Barato",1,O204="Justo (ni caro ni barato)",0.5,O204="Caro",0)</f>
        <v>#N/A</v>
      </c>
      <c r="AL204" s="24" t="e" cm="1">
        <f t="array" ref="AL204">_xlfn.IFS(P204="Menos de 30 minutos",1,P204="Entre 31 minutos y 1 hora",0.8,P204="Entre 1 y 2 horas",0.6,P204="Entre 2 y 3 horas",0.4,P204="Más de 3 horas",0.2,P204="Me tomó más de un día",0)</f>
        <v>#N/A</v>
      </c>
      <c r="AM204" s="24" t="e" cm="1">
        <f t="array" ref="AM204">_xlfn.IFS(Q204="Poco",1,Q204="Normal (ni mucho ni poco)",0.5,Q204="Mucho",0)</f>
        <v>#N/A</v>
      </c>
      <c r="AN204" s="24" t="e" cm="1">
        <f t="array" ref="AN204">_xlfn.IFS(R204="Satisfecha (o)",1,R204="Normal",0.5,R204="Insatisfecha (o)",0)</f>
        <v>#N/A</v>
      </c>
      <c r="AO204" s="24" t="e" cm="1">
        <f t="array" ref="AO204">_xlfn.IFS(S204="Todas las personas reciben el mismo trato",1,S204="No estoy segura (o)",0.5,S204="Hay personas que reciben un trato diferente",0)</f>
        <v>#N/A</v>
      </c>
      <c r="AP204" s="8" t="e" cm="1">
        <f t="array" ref="AP204">_xlfn.IFS(T204="Es malo",0,T204="Es regular (ni bueno ni malo)",0.5,T204="Es bueno",1)</f>
        <v>#N/A</v>
      </c>
      <c r="AQ204" s="8" t="e" cm="1">
        <f t="array" ref="AQ204">_xlfn.IFS(U204="Sí",0,U204="No",1,U204="Prefieron no contestar",0.5)</f>
        <v>#N/A</v>
      </c>
    </row>
    <row r="205" spans="1:43" x14ac:dyDescent="0.2">
      <c r="A205" s="17">
        <v>118484481707</v>
      </c>
      <c r="B205" s="8"/>
      <c r="C205" s="8"/>
      <c r="D205" s="8"/>
      <c r="E205" s="8" t="s">
        <v>624</v>
      </c>
      <c r="F205" s="20"/>
      <c r="G205" s="22" t="s">
        <v>624</v>
      </c>
      <c r="H205" s="24" t="s">
        <v>624</v>
      </c>
      <c r="I205" s="25" t="s">
        <v>624</v>
      </c>
      <c r="J205" s="26" t="s">
        <v>624</v>
      </c>
      <c r="K205" s="24" t="s">
        <v>624</v>
      </c>
      <c r="L205" s="18" t="s">
        <v>624</v>
      </c>
      <c r="M205" s="24" t="s">
        <v>624</v>
      </c>
      <c r="N205" s="24" t="s">
        <v>624</v>
      </c>
      <c r="O205" s="24" t="s">
        <v>624</v>
      </c>
      <c r="P205" s="24" t="s">
        <v>624</v>
      </c>
      <c r="Q205" s="24" t="s">
        <v>624</v>
      </c>
      <c r="R205" s="24" t="s">
        <v>624</v>
      </c>
      <c r="S205" s="24"/>
      <c r="T205" s="8" t="s">
        <v>624</v>
      </c>
      <c r="U205" s="8"/>
      <c r="V205" s="5"/>
      <c r="W205" s="17">
        <v>118484481707</v>
      </c>
      <c r="X205" s="8"/>
      <c r="Y205" s="8" t="e" cm="1">
        <f t="array" ref="Y205">_xlfn.IFS(C205="Fue fácil",1,C205="Más o menos (ni fácil ni difícil)",0.5,C205="Fue difícil",0)</f>
        <v>#N/A</v>
      </c>
      <c r="Z205" s="8" t="e" cm="1">
        <f t="array" ref="Z205">_xlfn.IFS(D205="Sí",1,D205="No",0)</f>
        <v>#N/A</v>
      </c>
      <c r="AA205" s="8" t="e" cm="1">
        <f t="array" ref="AA205">_xlfn.IFS(E205="Sí las conozco",1,E205="No las conozco",0)</f>
        <v>#N/A</v>
      </c>
      <c r="AB205" s="20" t="e" cm="1">
        <f t="array" ref="AB205">_xlfn.IFS(F205="Sí tenía pensado hacer el trámite",1,F205="No tenía pensado hacer el trámite",0)</f>
        <v>#N/A</v>
      </c>
      <c r="AC205" s="22" t="e" cm="1">
        <f t="array" ref="AC205">_xlfn.IFS(G205="Sí",1,G205="No",0)</f>
        <v>#N/A</v>
      </c>
      <c r="AD205" s="24" t="e" cm="1">
        <f t="array" ref="AD205">_xlfn.IFS(H205="Es fácil",1,H205="Más o menos (no es ni fácil ni difícil)",0.5,H205="Es difícil",0)</f>
        <v>#N/A</v>
      </c>
      <c r="AE205" s="25" t="e" cm="1">
        <f t="array" ref="AE205">_xlfn.IFS(I205="Cuando realicé el trámite para obtener la licencia de conducir en este municipio sí recibí toda la orientación que necesité para poder concluir el trámite",1,I205="Cuando realicé el trámite para obtener la licencia de conducir en este municipio no recibí toda la orientación que necesité para poder concluir el trámite",0)</f>
        <v>#N/A</v>
      </c>
      <c r="AF205" s="27" t="e" cm="1">
        <f t="array" ref="AF205">_xlfn.IFS(J205="Sí tienen la capacitación y los conocimientos suficientes para atender a la ciudadanía",1,J205="No tienen la capacitación y los conocimientos suficientes para atender a la ciudadanía",0)</f>
        <v>#N/A</v>
      </c>
      <c r="AG205" s="24" t="e" cm="1">
        <f t="array" ref="AG205">_xlfn.IFS(K205="Sí",1,K205="No",0)</f>
        <v>#N/A</v>
      </c>
      <c r="AH205" s="20" t="e" cm="1">
        <f t="array" ref="AH205">_xlfn.IFS(L205="Muy probable",1,L205="Nada probable",0,L205="No sé",0.5)</f>
        <v>#N/A</v>
      </c>
      <c r="AI205" s="24" t="e" cm="1">
        <f t="array" ref="AI205">_xlfn.IFS(M205="Es más fácil",1,M205="Es igual",0.5,M205="Es más difícil",0)</f>
        <v>#N/A</v>
      </c>
      <c r="AJ205" s="24" t="e" cm="1">
        <f t="array" ref="AJ205">_xlfn.IFS(N205="Pocos",1,N205="Los necesarios (ni muchos ni pocos)",0.5,N205="Muchos",0)</f>
        <v>#N/A</v>
      </c>
      <c r="AK205" s="24" t="e" cm="1">
        <f t="array" ref="AK205">_xlfn.IFS(O205="Barato",1,O205="Justo (ni caro ni barato)",0.5,O205="Caro",0)</f>
        <v>#N/A</v>
      </c>
      <c r="AL205" s="24" t="e" cm="1">
        <f t="array" ref="AL205">_xlfn.IFS(P205="Menos de 30 minutos",1,P205="Entre 31 minutos y 1 hora",0.8,P205="Entre 1 y 2 horas",0.6,P205="Entre 2 y 3 horas",0.4,P205="Más de 3 horas",0.2,P205="Me tomó más de un día",0)</f>
        <v>#N/A</v>
      </c>
      <c r="AM205" s="24" t="e" cm="1">
        <f t="array" ref="AM205">_xlfn.IFS(Q205="Poco",1,Q205="Normal (ni mucho ni poco)",0.5,Q205="Mucho",0)</f>
        <v>#N/A</v>
      </c>
      <c r="AN205" s="24" t="e" cm="1">
        <f t="array" ref="AN205">_xlfn.IFS(R205="Satisfecha (o)",1,R205="Normal",0.5,R205="Insatisfecha (o)",0)</f>
        <v>#N/A</v>
      </c>
      <c r="AO205" s="24" t="e" cm="1">
        <f t="array" ref="AO205">_xlfn.IFS(S205="Todas las personas reciben el mismo trato",1,S205="No estoy segura (o)",0.5,S205="Hay personas que reciben un trato diferente",0)</f>
        <v>#N/A</v>
      </c>
      <c r="AP205" s="8" t="e" cm="1">
        <f t="array" ref="AP205">_xlfn.IFS(T205="Es malo",0,T205="Es regular (ni bueno ni malo)",0.5,T205="Es bueno",1)</f>
        <v>#N/A</v>
      </c>
      <c r="AQ205" s="8" t="e" cm="1">
        <f t="array" ref="AQ205">_xlfn.IFS(U205="Sí",0,U205="No",1,U205="Prefieron no contestar",0.5)</f>
        <v>#N/A</v>
      </c>
    </row>
    <row r="206" spans="1:43" x14ac:dyDescent="0.2">
      <c r="A206" s="17">
        <v>118483615883</v>
      </c>
      <c r="B206" s="8"/>
      <c r="C206" s="8"/>
      <c r="D206" s="8"/>
      <c r="E206" s="8" t="s">
        <v>624</v>
      </c>
      <c r="F206" s="20"/>
      <c r="G206" s="22" t="s">
        <v>624</v>
      </c>
      <c r="H206" s="24" t="s">
        <v>624</v>
      </c>
      <c r="I206" s="25" t="s">
        <v>624</v>
      </c>
      <c r="J206" s="26" t="s">
        <v>624</v>
      </c>
      <c r="K206" s="24" t="s">
        <v>624</v>
      </c>
      <c r="L206" s="18" t="s">
        <v>624</v>
      </c>
      <c r="M206" s="24" t="s">
        <v>624</v>
      </c>
      <c r="N206" s="24" t="s">
        <v>624</v>
      </c>
      <c r="O206" s="24" t="s">
        <v>624</v>
      </c>
      <c r="P206" s="24" t="s">
        <v>624</v>
      </c>
      <c r="Q206" s="24" t="s">
        <v>624</v>
      </c>
      <c r="R206" s="24" t="s">
        <v>624</v>
      </c>
      <c r="S206" s="24"/>
      <c r="T206" s="8" t="s">
        <v>624</v>
      </c>
      <c r="U206" s="8"/>
      <c r="V206" s="5"/>
      <c r="W206" s="17">
        <v>118483615883</v>
      </c>
      <c r="X206" s="8"/>
      <c r="Y206" s="8" t="e" cm="1">
        <f t="array" ref="Y206">_xlfn.IFS(C206="Fue fácil",1,C206="Más o menos (ni fácil ni difícil)",0.5,C206="Fue difícil",0)</f>
        <v>#N/A</v>
      </c>
      <c r="Z206" s="8" t="e" cm="1">
        <f t="array" ref="Z206">_xlfn.IFS(D206="Sí",1,D206="No",0)</f>
        <v>#N/A</v>
      </c>
      <c r="AA206" s="8" t="e" cm="1">
        <f t="array" ref="AA206">_xlfn.IFS(E206="Sí las conozco",1,E206="No las conozco",0)</f>
        <v>#N/A</v>
      </c>
      <c r="AB206" s="20" t="e" cm="1">
        <f t="array" ref="AB206">_xlfn.IFS(F206="Sí tenía pensado hacer el trámite",1,F206="No tenía pensado hacer el trámite",0)</f>
        <v>#N/A</v>
      </c>
      <c r="AC206" s="22" t="e" cm="1">
        <f t="array" ref="AC206">_xlfn.IFS(G206="Sí",1,G206="No",0)</f>
        <v>#N/A</v>
      </c>
      <c r="AD206" s="24" t="e" cm="1">
        <f t="array" ref="AD206">_xlfn.IFS(H206="Es fácil",1,H206="Más o menos (no es ni fácil ni difícil)",0.5,H206="Es difícil",0)</f>
        <v>#N/A</v>
      </c>
      <c r="AE206" s="25" t="e" cm="1">
        <f t="array" ref="AE206">_xlfn.IFS(I206="Cuando realicé el trámite para obtener la licencia de conducir en este municipio sí recibí toda la orientación que necesité para poder concluir el trámite",1,I206="Cuando realicé el trámite para obtener la licencia de conducir en este municipio no recibí toda la orientación que necesité para poder concluir el trámite",0)</f>
        <v>#N/A</v>
      </c>
      <c r="AF206" s="27" t="e" cm="1">
        <f t="array" ref="AF206">_xlfn.IFS(J206="Sí tienen la capacitación y los conocimientos suficientes para atender a la ciudadanía",1,J206="No tienen la capacitación y los conocimientos suficientes para atender a la ciudadanía",0)</f>
        <v>#N/A</v>
      </c>
      <c r="AG206" s="24" t="e" cm="1">
        <f t="array" ref="AG206">_xlfn.IFS(K206="Sí",1,K206="No",0)</f>
        <v>#N/A</v>
      </c>
      <c r="AH206" s="20" t="e" cm="1">
        <f t="array" ref="AH206">_xlfn.IFS(L206="Muy probable",1,L206="Nada probable",0,L206="No sé",0.5)</f>
        <v>#N/A</v>
      </c>
      <c r="AI206" s="24" t="e" cm="1">
        <f t="array" ref="AI206">_xlfn.IFS(M206="Es más fácil",1,M206="Es igual",0.5,M206="Es más difícil",0)</f>
        <v>#N/A</v>
      </c>
      <c r="AJ206" s="24" t="e" cm="1">
        <f t="array" ref="AJ206">_xlfn.IFS(N206="Pocos",1,N206="Los necesarios (ni muchos ni pocos)",0.5,N206="Muchos",0)</f>
        <v>#N/A</v>
      </c>
      <c r="AK206" s="24" t="e" cm="1">
        <f t="array" ref="AK206">_xlfn.IFS(O206="Barato",1,O206="Justo (ni caro ni barato)",0.5,O206="Caro",0)</f>
        <v>#N/A</v>
      </c>
      <c r="AL206" s="24" t="e" cm="1">
        <f t="array" ref="AL206">_xlfn.IFS(P206="Menos de 30 minutos",1,P206="Entre 31 minutos y 1 hora",0.8,P206="Entre 1 y 2 horas",0.6,P206="Entre 2 y 3 horas",0.4,P206="Más de 3 horas",0.2,P206="Me tomó más de un día",0)</f>
        <v>#N/A</v>
      </c>
      <c r="AM206" s="24" t="e" cm="1">
        <f t="array" ref="AM206">_xlfn.IFS(Q206="Poco",1,Q206="Normal (ni mucho ni poco)",0.5,Q206="Mucho",0)</f>
        <v>#N/A</v>
      </c>
      <c r="AN206" s="24" t="e" cm="1">
        <f t="array" ref="AN206">_xlfn.IFS(R206="Satisfecha (o)",1,R206="Normal",0.5,R206="Insatisfecha (o)",0)</f>
        <v>#N/A</v>
      </c>
      <c r="AO206" s="24" t="e" cm="1">
        <f t="array" ref="AO206">_xlfn.IFS(S206="Todas las personas reciben el mismo trato",1,S206="No estoy segura (o)",0.5,S206="Hay personas que reciben un trato diferente",0)</f>
        <v>#N/A</v>
      </c>
      <c r="AP206" s="8" t="e" cm="1">
        <f t="array" ref="AP206">_xlfn.IFS(T206="Es malo",0,T206="Es regular (ni bueno ni malo)",0.5,T206="Es bueno",1)</f>
        <v>#N/A</v>
      </c>
      <c r="AQ206" s="8" t="e" cm="1">
        <f t="array" ref="AQ206">_xlfn.IFS(U206="Sí",0,U206="No",1,U206="Prefieron no contestar",0.5)</f>
        <v>#N/A</v>
      </c>
    </row>
    <row r="207" spans="1:43" x14ac:dyDescent="0.2">
      <c r="A207" s="17">
        <v>118481271414</v>
      </c>
      <c r="B207" s="8"/>
      <c r="C207" s="8"/>
      <c r="D207" s="8"/>
      <c r="E207" s="8" t="s">
        <v>624</v>
      </c>
      <c r="F207" s="20"/>
      <c r="G207" s="22" t="s">
        <v>624</v>
      </c>
      <c r="H207" s="24" t="s">
        <v>624</v>
      </c>
      <c r="I207" s="25" t="s">
        <v>624</v>
      </c>
      <c r="J207" s="26" t="s">
        <v>624</v>
      </c>
      <c r="K207" s="24" t="s">
        <v>624</v>
      </c>
      <c r="L207" s="18" t="s">
        <v>624</v>
      </c>
      <c r="M207" s="24" t="s">
        <v>624</v>
      </c>
      <c r="N207" s="24" t="s">
        <v>624</v>
      </c>
      <c r="O207" s="24" t="s">
        <v>624</v>
      </c>
      <c r="P207" s="24" t="s">
        <v>624</v>
      </c>
      <c r="Q207" s="24" t="s">
        <v>624</v>
      </c>
      <c r="R207" s="24" t="s">
        <v>624</v>
      </c>
      <c r="S207" s="24"/>
      <c r="T207" s="8" t="s">
        <v>624</v>
      </c>
      <c r="U207" s="8"/>
      <c r="V207" s="5"/>
      <c r="W207" s="17">
        <v>118481271414</v>
      </c>
      <c r="X207" s="8"/>
      <c r="Y207" s="8" t="e" cm="1">
        <f t="array" ref="Y207">_xlfn.IFS(C207="Fue fácil",1,C207="Más o menos (ni fácil ni difícil)",0.5,C207="Fue difícil",0)</f>
        <v>#N/A</v>
      </c>
      <c r="Z207" s="8" t="e" cm="1">
        <f t="array" ref="Z207">_xlfn.IFS(D207="Sí",1,D207="No",0)</f>
        <v>#N/A</v>
      </c>
      <c r="AA207" s="8" t="e" cm="1">
        <f t="array" ref="AA207">_xlfn.IFS(E207="Sí las conozco",1,E207="No las conozco",0)</f>
        <v>#N/A</v>
      </c>
      <c r="AB207" s="20" t="e" cm="1">
        <f t="array" ref="AB207">_xlfn.IFS(F207="Sí tenía pensado hacer el trámite",1,F207="No tenía pensado hacer el trámite",0)</f>
        <v>#N/A</v>
      </c>
      <c r="AC207" s="22" t="e" cm="1">
        <f t="array" ref="AC207">_xlfn.IFS(G207="Sí",1,G207="No",0)</f>
        <v>#N/A</v>
      </c>
      <c r="AD207" s="24" t="e" cm="1">
        <f t="array" ref="AD207">_xlfn.IFS(H207="Es fácil",1,H207="Más o menos (no es ni fácil ni difícil)",0.5,H207="Es difícil",0)</f>
        <v>#N/A</v>
      </c>
      <c r="AE207" s="25" t="e" cm="1">
        <f t="array" ref="AE207">_xlfn.IFS(I207="Cuando realicé el trámite para obtener la licencia de conducir en este municipio sí recibí toda la orientación que necesité para poder concluir el trámite",1,I207="Cuando realicé el trámite para obtener la licencia de conducir en este municipio no recibí toda la orientación que necesité para poder concluir el trámite",0)</f>
        <v>#N/A</v>
      </c>
      <c r="AF207" s="27" t="e" cm="1">
        <f t="array" ref="AF207">_xlfn.IFS(J207="Sí tienen la capacitación y los conocimientos suficientes para atender a la ciudadanía",1,J207="No tienen la capacitación y los conocimientos suficientes para atender a la ciudadanía",0)</f>
        <v>#N/A</v>
      </c>
      <c r="AG207" s="24" t="e" cm="1">
        <f t="array" ref="AG207">_xlfn.IFS(K207="Sí",1,K207="No",0)</f>
        <v>#N/A</v>
      </c>
      <c r="AH207" s="20" t="e" cm="1">
        <f t="array" ref="AH207">_xlfn.IFS(L207="Muy probable",1,L207="Nada probable",0,L207="No sé",0.5)</f>
        <v>#N/A</v>
      </c>
      <c r="AI207" s="24" t="e" cm="1">
        <f t="array" ref="AI207">_xlfn.IFS(M207="Es más fácil",1,M207="Es igual",0.5,M207="Es más difícil",0)</f>
        <v>#N/A</v>
      </c>
      <c r="AJ207" s="24" t="e" cm="1">
        <f t="array" ref="AJ207">_xlfn.IFS(N207="Pocos",1,N207="Los necesarios (ni muchos ni pocos)",0.5,N207="Muchos",0)</f>
        <v>#N/A</v>
      </c>
      <c r="AK207" s="24" t="e" cm="1">
        <f t="array" ref="AK207">_xlfn.IFS(O207="Barato",1,O207="Justo (ni caro ni barato)",0.5,O207="Caro",0)</f>
        <v>#N/A</v>
      </c>
      <c r="AL207" s="24" t="e" cm="1">
        <f t="array" ref="AL207">_xlfn.IFS(P207="Menos de 30 minutos",1,P207="Entre 31 minutos y 1 hora",0.8,P207="Entre 1 y 2 horas",0.6,P207="Entre 2 y 3 horas",0.4,P207="Más de 3 horas",0.2,P207="Me tomó más de un día",0)</f>
        <v>#N/A</v>
      </c>
      <c r="AM207" s="24" t="e" cm="1">
        <f t="array" ref="AM207">_xlfn.IFS(Q207="Poco",1,Q207="Normal (ni mucho ni poco)",0.5,Q207="Mucho",0)</f>
        <v>#N/A</v>
      </c>
      <c r="AN207" s="24" t="e" cm="1">
        <f t="array" ref="AN207">_xlfn.IFS(R207="Satisfecha (o)",1,R207="Normal",0.5,R207="Insatisfecha (o)",0)</f>
        <v>#N/A</v>
      </c>
      <c r="AO207" s="24" t="e" cm="1">
        <f t="array" ref="AO207">_xlfn.IFS(S207="Todas las personas reciben el mismo trato",1,S207="No estoy segura (o)",0.5,S207="Hay personas que reciben un trato diferente",0)</f>
        <v>#N/A</v>
      </c>
      <c r="AP207" s="8" t="e" cm="1">
        <f t="array" ref="AP207">_xlfn.IFS(T207="Es malo",0,T207="Es regular (ni bueno ni malo)",0.5,T207="Es bueno",1)</f>
        <v>#N/A</v>
      </c>
      <c r="AQ207" s="8" t="e" cm="1">
        <f t="array" ref="AQ207">_xlfn.IFS(U207="Sí",0,U207="No",1,U207="Prefieron no contestar",0.5)</f>
        <v>#N/A</v>
      </c>
    </row>
    <row r="208" spans="1:43" x14ac:dyDescent="0.2">
      <c r="A208" s="17">
        <v>118478698731</v>
      </c>
      <c r="B208" s="8"/>
      <c r="C208" s="8"/>
      <c r="D208" s="8"/>
      <c r="E208" s="8" t="s">
        <v>624</v>
      </c>
      <c r="F208" s="20"/>
      <c r="G208" s="22" t="s">
        <v>624</v>
      </c>
      <c r="H208" s="24" t="s">
        <v>624</v>
      </c>
      <c r="I208" s="25" t="s">
        <v>624</v>
      </c>
      <c r="J208" s="26" t="s">
        <v>624</v>
      </c>
      <c r="K208" s="24" t="s">
        <v>624</v>
      </c>
      <c r="L208" s="18" t="s">
        <v>624</v>
      </c>
      <c r="M208" s="24" t="s">
        <v>624</v>
      </c>
      <c r="N208" s="24" t="s">
        <v>624</v>
      </c>
      <c r="O208" s="24" t="s">
        <v>624</v>
      </c>
      <c r="P208" s="24" t="s">
        <v>624</v>
      </c>
      <c r="Q208" s="24" t="s">
        <v>624</v>
      </c>
      <c r="R208" s="24" t="s">
        <v>624</v>
      </c>
      <c r="S208" s="24"/>
      <c r="T208" s="8" t="s">
        <v>624</v>
      </c>
      <c r="U208" s="8"/>
      <c r="V208" s="5"/>
      <c r="W208" s="17">
        <v>118478698731</v>
      </c>
      <c r="X208" s="8"/>
      <c r="Y208" s="8" t="e" cm="1">
        <f t="array" ref="Y208">_xlfn.IFS(C208="Fue fácil",1,C208="Más o menos (ni fácil ni difícil)",0.5,C208="Fue difícil",0)</f>
        <v>#N/A</v>
      </c>
      <c r="Z208" s="8" t="e" cm="1">
        <f t="array" ref="Z208">_xlfn.IFS(D208="Sí",1,D208="No",0)</f>
        <v>#N/A</v>
      </c>
      <c r="AA208" s="8" t="e" cm="1">
        <f t="array" ref="AA208">_xlfn.IFS(E208="Sí las conozco",1,E208="No las conozco",0)</f>
        <v>#N/A</v>
      </c>
      <c r="AB208" s="20" t="e" cm="1">
        <f t="array" ref="AB208">_xlfn.IFS(F208="Sí tenía pensado hacer el trámite",1,F208="No tenía pensado hacer el trámite",0)</f>
        <v>#N/A</v>
      </c>
      <c r="AC208" s="22" t="e" cm="1">
        <f t="array" ref="AC208">_xlfn.IFS(G208="Sí",1,G208="No",0)</f>
        <v>#N/A</v>
      </c>
      <c r="AD208" s="24" t="e" cm="1">
        <f t="array" ref="AD208">_xlfn.IFS(H208="Es fácil",1,H208="Más o menos (no es ni fácil ni difícil)",0.5,H208="Es difícil",0)</f>
        <v>#N/A</v>
      </c>
      <c r="AE208" s="25" t="e" cm="1">
        <f t="array" ref="AE208">_xlfn.IFS(I208="Cuando realicé el trámite para obtener la licencia de conducir en este municipio sí recibí toda la orientación que necesité para poder concluir el trámite",1,I208="Cuando realicé el trámite para obtener la licencia de conducir en este municipio no recibí toda la orientación que necesité para poder concluir el trámite",0)</f>
        <v>#N/A</v>
      </c>
      <c r="AF208" s="27" t="e" cm="1">
        <f t="array" ref="AF208">_xlfn.IFS(J208="Sí tienen la capacitación y los conocimientos suficientes para atender a la ciudadanía",1,J208="No tienen la capacitación y los conocimientos suficientes para atender a la ciudadanía",0)</f>
        <v>#N/A</v>
      </c>
      <c r="AG208" s="24" t="e" cm="1">
        <f t="array" ref="AG208">_xlfn.IFS(K208="Sí",1,K208="No",0)</f>
        <v>#N/A</v>
      </c>
      <c r="AH208" s="20" t="e" cm="1">
        <f t="array" ref="AH208">_xlfn.IFS(L208="Muy probable",1,L208="Nada probable",0,L208="No sé",0.5)</f>
        <v>#N/A</v>
      </c>
      <c r="AI208" s="24" t="e" cm="1">
        <f t="array" ref="AI208">_xlfn.IFS(M208="Es más fácil",1,M208="Es igual",0.5,M208="Es más difícil",0)</f>
        <v>#N/A</v>
      </c>
      <c r="AJ208" s="24" t="e" cm="1">
        <f t="array" ref="AJ208">_xlfn.IFS(N208="Pocos",1,N208="Los necesarios (ni muchos ni pocos)",0.5,N208="Muchos",0)</f>
        <v>#N/A</v>
      </c>
      <c r="AK208" s="24" t="e" cm="1">
        <f t="array" ref="AK208">_xlfn.IFS(O208="Barato",1,O208="Justo (ni caro ni barato)",0.5,O208="Caro",0)</f>
        <v>#N/A</v>
      </c>
      <c r="AL208" s="24" t="e" cm="1">
        <f t="array" ref="AL208">_xlfn.IFS(P208="Menos de 30 minutos",1,P208="Entre 31 minutos y 1 hora",0.8,P208="Entre 1 y 2 horas",0.6,P208="Entre 2 y 3 horas",0.4,P208="Más de 3 horas",0.2,P208="Me tomó más de un día",0)</f>
        <v>#N/A</v>
      </c>
      <c r="AM208" s="24" t="e" cm="1">
        <f t="array" ref="AM208">_xlfn.IFS(Q208="Poco",1,Q208="Normal (ni mucho ni poco)",0.5,Q208="Mucho",0)</f>
        <v>#N/A</v>
      </c>
      <c r="AN208" s="24" t="e" cm="1">
        <f t="array" ref="AN208">_xlfn.IFS(R208="Satisfecha (o)",1,R208="Normal",0.5,R208="Insatisfecha (o)",0)</f>
        <v>#N/A</v>
      </c>
      <c r="AO208" s="24" t="e" cm="1">
        <f t="array" ref="AO208">_xlfn.IFS(S208="Todas las personas reciben el mismo trato",1,S208="No estoy segura (o)",0.5,S208="Hay personas que reciben un trato diferente",0)</f>
        <v>#N/A</v>
      </c>
      <c r="AP208" s="8" t="e" cm="1">
        <f t="array" ref="AP208">_xlfn.IFS(T208="Es malo",0,T208="Es regular (ni bueno ni malo)",0.5,T208="Es bueno",1)</f>
        <v>#N/A</v>
      </c>
      <c r="AQ208" s="8" t="e" cm="1">
        <f t="array" ref="AQ208">_xlfn.IFS(U208="Sí",0,U208="No",1,U208="Prefieron no contestar",0.5)</f>
        <v>#N/A</v>
      </c>
    </row>
    <row r="209" spans="1:43" x14ac:dyDescent="0.2">
      <c r="A209" s="17">
        <v>118477561132</v>
      </c>
      <c r="B209" s="8"/>
      <c r="C209" s="8"/>
      <c r="D209" s="8"/>
      <c r="E209" s="8" t="s">
        <v>624</v>
      </c>
      <c r="F209" s="20"/>
      <c r="G209" s="22" t="s">
        <v>624</v>
      </c>
      <c r="H209" s="24" t="s">
        <v>624</v>
      </c>
      <c r="I209" s="25" t="s">
        <v>624</v>
      </c>
      <c r="J209" s="26" t="s">
        <v>624</v>
      </c>
      <c r="K209" s="24" t="s">
        <v>624</v>
      </c>
      <c r="L209" s="18" t="s">
        <v>624</v>
      </c>
      <c r="M209" s="24" t="s">
        <v>624</v>
      </c>
      <c r="N209" s="24" t="s">
        <v>624</v>
      </c>
      <c r="O209" s="24" t="s">
        <v>624</v>
      </c>
      <c r="P209" s="24" t="s">
        <v>624</v>
      </c>
      <c r="Q209" s="24" t="s">
        <v>624</v>
      </c>
      <c r="R209" s="24" t="s">
        <v>624</v>
      </c>
      <c r="S209" s="24"/>
      <c r="T209" s="8" t="s">
        <v>624</v>
      </c>
      <c r="U209" s="8"/>
      <c r="V209" s="5"/>
      <c r="W209" s="17">
        <v>118477561132</v>
      </c>
      <c r="X209" s="8"/>
      <c r="Y209" s="8" t="e" cm="1">
        <f t="array" ref="Y209">_xlfn.IFS(C209="Fue fácil",1,C209="Más o menos (ni fácil ni difícil)",0.5,C209="Fue difícil",0)</f>
        <v>#N/A</v>
      </c>
      <c r="Z209" s="8" t="e" cm="1">
        <f t="array" ref="Z209">_xlfn.IFS(D209="Sí",1,D209="No",0)</f>
        <v>#N/A</v>
      </c>
      <c r="AA209" s="8" t="e" cm="1">
        <f t="array" ref="AA209">_xlfn.IFS(E209="Sí las conozco",1,E209="No las conozco",0)</f>
        <v>#N/A</v>
      </c>
      <c r="AB209" s="20" t="e" cm="1">
        <f t="array" ref="AB209">_xlfn.IFS(F209="Sí tenía pensado hacer el trámite",1,F209="No tenía pensado hacer el trámite",0)</f>
        <v>#N/A</v>
      </c>
      <c r="AC209" s="22" t="e" cm="1">
        <f t="array" ref="AC209">_xlfn.IFS(G209="Sí",1,G209="No",0)</f>
        <v>#N/A</v>
      </c>
      <c r="AD209" s="24" t="e" cm="1">
        <f t="array" ref="AD209">_xlfn.IFS(H209="Es fácil",1,H209="Más o menos (no es ni fácil ni difícil)",0.5,H209="Es difícil",0)</f>
        <v>#N/A</v>
      </c>
      <c r="AE209" s="25" t="e" cm="1">
        <f t="array" ref="AE209">_xlfn.IFS(I209="Cuando realicé el trámite para obtener la licencia de conducir en este municipio sí recibí toda la orientación que necesité para poder concluir el trámite",1,I209="Cuando realicé el trámite para obtener la licencia de conducir en este municipio no recibí toda la orientación que necesité para poder concluir el trámite",0)</f>
        <v>#N/A</v>
      </c>
      <c r="AF209" s="27" t="e" cm="1">
        <f t="array" ref="AF209">_xlfn.IFS(J209="Sí tienen la capacitación y los conocimientos suficientes para atender a la ciudadanía",1,J209="No tienen la capacitación y los conocimientos suficientes para atender a la ciudadanía",0)</f>
        <v>#N/A</v>
      </c>
      <c r="AG209" s="24" t="e" cm="1">
        <f t="array" ref="AG209">_xlfn.IFS(K209="Sí",1,K209="No",0)</f>
        <v>#N/A</v>
      </c>
      <c r="AH209" s="20" t="e" cm="1">
        <f t="array" ref="AH209">_xlfn.IFS(L209="Muy probable",1,L209="Nada probable",0,L209="No sé",0.5)</f>
        <v>#N/A</v>
      </c>
      <c r="AI209" s="24" t="e" cm="1">
        <f t="array" ref="AI209">_xlfn.IFS(M209="Es más fácil",1,M209="Es igual",0.5,M209="Es más difícil",0)</f>
        <v>#N/A</v>
      </c>
      <c r="AJ209" s="24" t="e" cm="1">
        <f t="array" ref="AJ209">_xlfn.IFS(N209="Pocos",1,N209="Los necesarios (ni muchos ni pocos)",0.5,N209="Muchos",0)</f>
        <v>#N/A</v>
      </c>
      <c r="AK209" s="24" t="e" cm="1">
        <f t="array" ref="AK209">_xlfn.IFS(O209="Barato",1,O209="Justo (ni caro ni barato)",0.5,O209="Caro",0)</f>
        <v>#N/A</v>
      </c>
      <c r="AL209" s="24" t="e" cm="1">
        <f t="array" ref="AL209">_xlfn.IFS(P209="Menos de 30 minutos",1,P209="Entre 31 minutos y 1 hora",0.8,P209="Entre 1 y 2 horas",0.6,P209="Entre 2 y 3 horas",0.4,P209="Más de 3 horas",0.2,P209="Me tomó más de un día",0)</f>
        <v>#N/A</v>
      </c>
      <c r="AM209" s="24" t="e" cm="1">
        <f t="array" ref="AM209">_xlfn.IFS(Q209="Poco",1,Q209="Normal (ni mucho ni poco)",0.5,Q209="Mucho",0)</f>
        <v>#N/A</v>
      </c>
      <c r="AN209" s="24" t="e" cm="1">
        <f t="array" ref="AN209">_xlfn.IFS(R209="Satisfecha (o)",1,R209="Normal",0.5,R209="Insatisfecha (o)",0)</f>
        <v>#N/A</v>
      </c>
      <c r="AO209" s="24" t="e" cm="1">
        <f t="array" ref="AO209">_xlfn.IFS(S209="Todas las personas reciben el mismo trato",1,S209="No estoy segura (o)",0.5,S209="Hay personas que reciben un trato diferente",0)</f>
        <v>#N/A</v>
      </c>
      <c r="AP209" s="8" t="e" cm="1">
        <f t="array" ref="AP209">_xlfn.IFS(T209="Es malo",0,T209="Es regular (ni bueno ni malo)",0.5,T209="Es bueno",1)</f>
        <v>#N/A</v>
      </c>
      <c r="AQ209" s="8" t="e" cm="1">
        <f t="array" ref="AQ209">_xlfn.IFS(U209="Sí",0,U209="No",1,U209="Prefieron no contestar",0.5)</f>
        <v>#N/A</v>
      </c>
    </row>
    <row r="210" spans="1:43" x14ac:dyDescent="0.2">
      <c r="A210" s="17">
        <v>118477166102</v>
      </c>
      <c r="B210" s="8"/>
      <c r="C210" s="8"/>
      <c r="D210" s="8"/>
      <c r="E210" s="8" t="s">
        <v>624</v>
      </c>
      <c r="F210" s="20"/>
      <c r="G210" s="22" t="s">
        <v>624</v>
      </c>
      <c r="H210" s="24" t="s">
        <v>624</v>
      </c>
      <c r="I210" s="25" t="s">
        <v>624</v>
      </c>
      <c r="J210" s="26" t="s">
        <v>624</v>
      </c>
      <c r="K210" s="24" t="s">
        <v>624</v>
      </c>
      <c r="L210" s="18" t="s">
        <v>624</v>
      </c>
      <c r="M210" s="24" t="s">
        <v>624</v>
      </c>
      <c r="N210" s="24" t="s">
        <v>624</v>
      </c>
      <c r="O210" s="24" t="s">
        <v>624</v>
      </c>
      <c r="P210" s="24" t="s">
        <v>624</v>
      </c>
      <c r="Q210" s="24" t="s">
        <v>624</v>
      </c>
      <c r="R210" s="24" t="s">
        <v>624</v>
      </c>
      <c r="S210" s="24"/>
      <c r="T210" s="8" t="s">
        <v>624</v>
      </c>
      <c r="U210" s="8"/>
      <c r="V210" s="5"/>
      <c r="W210" s="17">
        <v>118477166102</v>
      </c>
      <c r="X210" s="8"/>
      <c r="Y210" s="8" t="e" cm="1">
        <f t="array" ref="Y210">_xlfn.IFS(C210="Fue fácil",1,C210="Más o menos (ni fácil ni difícil)",0.5,C210="Fue difícil",0)</f>
        <v>#N/A</v>
      </c>
      <c r="Z210" s="8" t="e" cm="1">
        <f t="array" ref="Z210">_xlfn.IFS(D210="Sí",1,D210="No",0)</f>
        <v>#N/A</v>
      </c>
      <c r="AA210" s="8" t="e" cm="1">
        <f t="array" ref="AA210">_xlfn.IFS(E210="Sí las conozco",1,E210="No las conozco",0)</f>
        <v>#N/A</v>
      </c>
      <c r="AB210" s="20" t="e" cm="1">
        <f t="array" ref="AB210">_xlfn.IFS(F210="Sí tenía pensado hacer el trámite",1,F210="No tenía pensado hacer el trámite",0)</f>
        <v>#N/A</v>
      </c>
      <c r="AC210" s="22" t="e" cm="1">
        <f t="array" ref="AC210">_xlfn.IFS(G210="Sí",1,G210="No",0)</f>
        <v>#N/A</v>
      </c>
      <c r="AD210" s="24" t="e" cm="1">
        <f t="array" ref="AD210">_xlfn.IFS(H210="Es fácil",1,H210="Más o menos (no es ni fácil ni difícil)",0.5,H210="Es difícil",0)</f>
        <v>#N/A</v>
      </c>
      <c r="AE210" s="25" t="e" cm="1">
        <f t="array" ref="AE210">_xlfn.IFS(I210="Cuando realicé el trámite para obtener la licencia de conducir en este municipio sí recibí toda la orientación que necesité para poder concluir el trámite",1,I210="Cuando realicé el trámite para obtener la licencia de conducir en este municipio no recibí toda la orientación que necesité para poder concluir el trámite",0)</f>
        <v>#N/A</v>
      </c>
      <c r="AF210" s="27" t="e" cm="1">
        <f t="array" ref="AF210">_xlfn.IFS(J210="Sí tienen la capacitación y los conocimientos suficientes para atender a la ciudadanía",1,J210="No tienen la capacitación y los conocimientos suficientes para atender a la ciudadanía",0)</f>
        <v>#N/A</v>
      </c>
      <c r="AG210" s="24" t="e" cm="1">
        <f t="array" ref="AG210">_xlfn.IFS(K210="Sí",1,K210="No",0)</f>
        <v>#N/A</v>
      </c>
      <c r="AH210" s="20" t="e" cm="1">
        <f t="array" ref="AH210">_xlfn.IFS(L210="Muy probable",1,L210="Nada probable",0,L210="No sé",0.5)</f>
        <v>#N/A</v>
      </c>
      <c r="AI210" s="24" t="e" cm="1">
        <f t="array" ref="AI210">_xlfn.IFS(M210="Es más fácil",1,M210="Es igual",0.5,M210="Es más difícil",0)</f>
        <v>#N/A</v>
      </c>
      <c r="AJ210" s="24" t="e" cm="1">
        <f t="array" ref="AJ210">_xlfn.IFS(N210="Pocos",1,N210="Los necesarios (ni muchos ni pocos)",0.5,N210="Muchos",0)</f>
        <v>#N/A</v>
      </c>
      <c r="AK210" s="24" t="e" cm="1">
        <f t="array" ref="AK210">_xlfn.IFS(O210="Barato",1,O210="Justo (ni caro ni barato)",0.5,O210="Caro",0)</f>
        <v>#N/A</v>
      </c>
      <c r="AL210" s="24" t="e" cm="1">
        <f t="array" ref="AL210">_xlfn.IFS(P210="Menos de 30 minutos",1,P210="Entre 31 minutos y 1 hora",0.8,P210="Entre 1 y 2 horas",0.6,P210="Entre 2 y 3 horas",0.4,P210="Más de 3 horas",0.2,P210="Me tomó más de un día",0)</f>
        <v>#N/A</v>
      </c>
      <c r="AM210" s="24" t="e" cm="1">
        <f t="array" ref="AM210">_xlfn.IFS(Q210="Poco",1,Q210="Normal (ni mucho ni poco)",0.5,Q210="Mucho",0)</f>
        <v>#N/A</v>
      </c>
      <c r="AN210" s="24" t="e" cm="1">
        <f t="array" ref="AN210">_xlfn.IFS(R210="Satisfecha (o)",1,R210="Normal",0.5,R210="Insatisfecha (o)",0)</f>
        <v>#N/A</v>
      </c>
      <c r="AO210" s="24" t="e" cm="1">
        <f t="array" ref="AO210">_xlfn.IFS(S210="Todas las personas reciben el mismo trato",1,S210="No estoy segura (o)",0.5,S210="Hay personas que reciben un trato diferente",0)</f>
        <v>#N/A</v>
      </c>
      <c r="AP210" s="8" t="e" cm="1">
        <f t="array" ref="AP210">_xlfn.IFS(T210="Es malo",0,T210="Es regular (ni bueno ni malo)",0.5,T210="Es bueno",1)</f>
        <v>#N/A</v>
      </c>
      <c r="AQ210" s="8" t="e" cm="1">
        <f t="array" ref="AQ210">_xlfn.IFS(U210="Sí",0,U210="No",1,U210="Prefieron no contestar",0.5)</f>
        <v>#N/A</v>
      </c>
    </row>
    <row r="211" spans="1:43" x14ac:dyDescent="0.2">
      <c r="A211" s="17">
        <v>118476499707</v>
      </c>
      <c r="B211" s="8"/>
      <c r="C211" s="8"/>
      <c r="D211" s="8"/>
      <c r="E211" s="8" t="s">
        <v>624</v>
      </c>
      <c r="F211" s="20"/>
      <c r="G211" s="22" t="s">
        <v>624</v>
      </c>
      <c r="H211" s="24" t="s">
        <v>624</v>
      </c>
      <c r="I211" s="25" t="s">
        <v>624</v>
      </c>
      <c r="J211" s="26" t="s">
        <v>624</v>
      </c>
      <c r="K211" s="24" t="s">
        <v>624</v>
      </c>
      <c r="L211" s="18" t="s">
        <v>624</v>
      </c>
      <c r="M211" s="24" t="s">
        <v>624</v>
      </c>
      <c r="N211" s="24" t="s">
        <v>624</v>
      </c>
      <c r="O211" s="24" t="s">
        <v>624</v>
      </c>
      <c r="P211" s="24" t="s">
        <v>624</v>
      </c>
      <c r="Q211" s="24" t="s">
        <v>624</v>
      </c>
      <c r="R211" s="24" t="s">
        <v>624</v>
      </c>
      <c r="S211" s="24"/>
      <c r="T211" s="8" t="s">
        <v>624</v>
      </c>
      <c r="U211" s="8"/>
      <c r="V211" s="5"/>
      <c r="W211" s="17">
        <v>118476499707</v>
      </c>
      <c r="X211" s="8"/>
      <c r="Y211" s="8" t="e" cm="1">
        <f t="array" ref="Y211">_xlfn.IFS(C211="Fue fácil",1,C211="Más o menos (ni fácil ni difícil)",0.5,C211="Fue difícil",0)</f>
        <v>#N/A</v>
      </c>
      <c r="Z211" s="8" t="e" cm="1">
        <f t="array" ref="Z211">_xlfn.IFS(D211="Sí",1,D211="No",0)</f>
        <v>#N/A</v>
      </c>
      <c r="AA211" s="8" t="e" cm="1">
        <f t="array" ref="AA211">_xlfn.IFS(E211="Sí las conozco",1,E211="No las conozco",0)</f>
        <v>#N/A</v>
      </c>
      <c r="AB211" s="20" t="e" cm="1">
        <f t="array" ref="AB211">_xlfn.IFS(F211="Sí tenía pensado hacer el trámite",1,F211="No tenía pensado hacer el trámite",0)</f>
        <v>#N/A</v>
      </c>
      <c r="AC211" s="22" t="e" cm="1">
        <f t="array" ref="AC211">_xlfn.IFS(G211="Sí",1,G211="No",0)</f>
        <v>#N/A</v>
      </c>
      <c r="AD211" s="24" t="e" cm="1">
        <f t="array" ref="AD211">_xlfn.IFS(H211="Es fácil",1,H211="Más o menos (no es ni fácil ni difícil)",0.5,H211="Es difícil",0)</f>
        <v>#N/A</v>
      </c>
      <c r="AE211" s="25" t="e" cm="1">
        <f t="array" ref="AE211">_xlfn.IFS(I211="Cuando realicé el trámite para obtener la licencia de conducir en este municipio sí recibí toda la orientación que necesité para poder concluir el trámite",1,I211="Cuando realicé el trámite para obtener la licencia de conducir en este municipio no recibí toda la orientación que necesité para poder concluir el trámite",0)</f>
        <v>#N/A</v>
      </c>
      <c r="AF211" s="27" t="e" cm="1">
        <f t="array" ref="AF211">_xlfn.IFS(J211="Sí tienen la capacitación y los conocimientos suficientes para atender a la ciudadanía",1,J211="No tienen la capacitación y los conocimientos suficientes para atender a la ciudadanía",0)</f>
        <v>#N/A</v>
      </c>
      <c r="AG211" s="24" t="e" cm="1">
        <f t="array" ref="AG211">_xlfn.IFS(K211="Sí",1,K211="No",0)</f>
        <v>#N/A</v>
      </c>
      <c r="AH211" s="20" t="e" cm="1">
        <f t="array" ref="AH211">_xlfn.IFS(L211="Muy probable",1,L211="Nada probable",0,L211="No sé",0.5)</f>
        <v>#N/A</v>
      </c>
      <c r="AI211" s="24" t="e" cm="1">
        <f t="array" ref="AI211">_xlfn.IFS(M211="Es más fácil",1,M211="Es igual",0.5,M211="Es más difícil",0)</f>
        <v>#N/A</v>
      </c>
      <c r="AJ211" s="24" t="e" cm="1">
        <f t="array" ref="AJ211">_xlfn.IFS(N211="Pocos",1,N211="Los necesarios (ni muchos ni pocos)",0.5,N211="Muchos",0)</f>
        <v>#N/A</v>
      </c>
      <c r="AK211" s="24" t="e" cm="1">
        <f t="array" ref="AK211">_xlfn.IFS(O211="Barato",1,O211="Justo (ni caro ni barato)",0.5,O211="Caro",0)</f>
        <v>#N/A</v>
      </c>
      <c r="AL211" s="24" t="e" cm="1">
        <f t="array" ref="AL211">_xlfn.IFS(P211="Menos de 30 minutos",1,P211="Entre 31 minutos y 1 hora",0.8,P211="Entre 1 y 2 horas",0.6,P211="Entre 2 y 3 horas",0.4,P211="Más de 3 horas",0.2,P211="Me tomó más de un día",0)</f>
        <v>#N/A</v>
      </c>
      <c r="AM211" s="24" t="e" cm="1">
        <f t="array" ref="AM211">_xlfn.IFS(Q211="Poco",1,Q211="Normal (ni mucho ni poco)",0.5,Q211="Mucho",0)</f>
        <v>#N/A</v>
      </c>
      <c r="AN211" s="24" t="e" cm="1">
        <f t="array" ref="AN211">_xlfn.IFS(R211="Satisfecha (o)",1,R211="Normal",0.5,R211="Insatisfecha (o)",0)</f>
        <v>#N/A</v>
      </c>
      <c r="AO211" s="24" t="e" cm="1">
        <f t="array" ref="AO211">_xlfn.IFS(S211="Todas las personas reciben el mismo trato",1,S211="No estoy segura (o)",0.5,S211="Hay personas que reciben un trato diferente",0)</f>
        <v>#N/A</v>
      </c>
      <c r="AP211" s="8" t="e" cm="1">
        <f t="array" ref="AP211">_xlfn.IFS(T211="Es malo",0,T211="Es regular (ni bueno ni malo)",0.5,T211="Es bueno",1)</f>
        <v>#N/A</v>
      </c>
      <c r="AQ211" s="8" t="e" cm="1">
        <f t="array" ref="AQ211">_xlfn.IFS(U211="Sí",0,U211="No",1,U211="Prefieron no contestar",0.5)</f>
        <v>#N/A</v>
      </c>
    </row>
    <row r="212" spans="1:43" x14ac:dyDescent="0.2">
      <c r="A212" s="17">
        <v>118475848939</v>
      </c>
      <c r="B212" s="8"/>
      <c r="C212" s="8"/>
      <c r="D212" s="8"/>
      <c r="E212" s="8" t="s">
        <v>624</v>
      </c>
      <c r="F212" s="20"/>
      <c r="G212" s="22" t="s">
        <v>624</v>
      </c>
      <c r="H212" s="24" t="s">
        <v>624</v>
      </c>
      <c r="I212" s="25" t="s">
        <v>624</v>
      </c>
      <c r="J212" s="26" t="s">
        <v>624</v>
      </c>
      <c r="K212" s="24" t="s">
        <v>624</v>
      </c>
      <c r="L212" s="18" t="s">
        <v>624</v>
      </c>
      <c r="M212" s="24" t="s">
        <v>624</v>
      </c>
      <c r="N212" s="24" t="s">
        <v>624</v>
      </c>
      <c r="O212" s="24" t="s">
        <v>624</v>
      </c>
      <c r="P212" s="24" t="s">
        <v>624</v>
      </c>
      <c r="Q212" s="24" t="s">
        <v>624</v>
      </c>
      <c r="R212" s="24" t="s">
        <v>624</v>
      </c>
      <c r="S212" s="24"/>
      <c r="T212" s="8" t="s">
        <v>624</v>
      </c>
      <c r="U212" s="8"/>
      <c r="V212" s="5"/>
      <c r="W212" s="17">
        <v>118475848939</v>
      </c>
      <c r="X212" s="8"/>
      <c r="Y212" s="8" t="e" cm="1">
        <f t="array" ref="Y212">_xlfn.IFS(C212="Fue fácil",1,C212="Más o menos (ni fácil ni difícil)",0.5,C212="Fue difícil",0)</f>
        <v>#N/A</v>
      </c>
      <c r="Z212" s="8" t="e" cm="1">
        <f t="array" ref="Z212">_xlfn.IFS(D212="Sí",1,D212="No",0)</f>
        <v>#N/A</v>
      </c>
      <c r="AA212" s="8" t="e" cm="1">
        <f t="array" ref="AA212">_xlfn.IFS(E212="Sí las conozco",1,E212="No las conozco",0)</f>
        <v>#N/A</v>
      </c>
      <c r="AB212" s="20" t="e" cm="1">
        <f t="array" ref="AB212">_xlfn.IFS(F212="Sí tenía pensado hacer el trámite",1,F212="No tenía pensado hacer el trámite",0)</f>
        <v>#N/A</v>
      </c>
      <c r="AC212" s="22" t="e" cm="1">
        <f t="array" ref="AC212">_xlfn.IFS(G212="Sí",1,G212="No",0)</f>
        <v>#N/A</v>
      </c>
      <c r="AD212" s="24" t="e" cm="1">
        <f t="array" ref="AD212">_xlfn.IFS(H212="Es fácil",1,H212="Más o menos (no es ni fácil ni difícil)",0.5,H212="Es difícil",0)</f>
        <v>#N/A</v>
      </c>
      <c r="AE212" s="25" t="e" cm="1">
        <f t="array" ref="AE212">_xlfn.IFS(I212="Cuando realicé el trámite para obtener la licencia de conducir en este municipio sí recibí toda la orientación que necesité para poder concluir el trámite",1,I212="Cuando realicé el trámite para obtener la licencia de conducir en este municipio no recibí toda la orientación que necesité para poder concluir el trámite",0)</f>
        <v>#N/A</v>
      </c>
      <c r="AF212" s="27" t="e" cm="1">
        <f t="array" ref="AF212">_xlfn.IFS(J212="Sí tienen la capacitación y los conocimientos suficientes para atender a la ciudadanía",1,J212="No tienen la capacitación y los conocimientos suficientes para atender a la ciudadanía",0)</f>
        <v>#N/A</v>
      </c>
      <c r="AG212" s="24" t="e" cm="1">
        <f t="array" ref="AG212">_xlfn.IFS(K212="Sí",1,K212="No",0)</f>
        <v>#N/A</v>
      </c>
      <c r="AH212" s="20" t="e" cm="1">
        <f t="array" ref="AH212">_xlfn.IFS(L212="Muy probable",1,L212="Nada probable",0,L212="No sé",0.5)</f>
        <v>#N/A</v>
      </c>
      <c r="AI212" s="24" t="e" cm="1">
        <f t="array" ref="AI212">_xlfn.IFS(M212="Es más fácil",1,M212="Es igual",0.5,M212="Es más difícil",0)</f>
        <v>#N/A</v>
      </c>
      <c r="AJ212" s="24" t="e" cm="1">
        <f t="array" ref="AJ212">_xlfn.IFS(N212="Pocos",1,N212="Los necesarios (ni muchos ni pocos)",0.5,N212="Muchos",0)</f>
        <v>#N/A</v>
      </c>
      <c r="AK212" s="24" t="e" cm="1">
        <f t="array" ref="AK212">_xlfn.IFS(O212="Barato",1,O212="Justo (ni caro ni barato)",0.5,O212="Caro",0)</f>
        <v>#N/A</v>
      </c>
      <c r="AL212" s="24" t="e" cm="1">
        <f t="array" ref="AL212">_xlfn.IFS(P212="Menos de 30 minutos",1,P212="Entre 31 minutos y 1 hora",0.8,P212="Entre 1 y 2 horas",0.6,P212="Entre 2 y 3 horas",0.4,P212="Más de 3 horas",0.2,P212="Me tomó más de un día",0)</f>
        <v>#N/A</v>
      </c>
      <c r="AM212" s="24" t="e" cm="1">
        <f t="array" ref="AM212">_xlfn.IFS(Q212="Poco",1,Q212="Normal (ni mucho ni poco)",0.5,Q212="Mucho",0)</f>
        <v>#N/A</v>
      </c>
      <c r="AN212" s="24" t="e" cm="1">
        <f t="array" ref="AN212">_xlfn.IFS(R212="Satisfecha (o)",1,R212="Normal",0.5,R212="Insatisfecha (o)",0)</f>
        <v>#N/A</v>
      </c>
      <c r="AO212" s="24" t="e" cm="1">
        <f t="array" ref="AO212">_xlfn.IFS(S212="Todas las personas reciben el mismo trato",1,S212="No estoy segura (o)",0.5,S212="Hay personas que reciben un trato diferente",0)</f>
        <v>#N/A</v>
      </c>
      <c r="AP212" s="8" t="e" cm="1">
        <f t="array" ref="AP212">_xlfn.IFS(T212="Es malo",0,T212="Es regular (ni bueno ni malo)",0.5,T212="Es bueno",1)</f>
        <v>#N/A</v>
      </c>
      <c r="AQ212" s="8" t="e" cm="1">
        <f t="array" ref="AQ212">_xlfn.IFS(U212="Sí",0,U212="No",1,U212="Prefieron no contestar",0.5)</f>
        <v>#N/A</v>
      </c>
    </row>
    <row r="213" spans="1:43" x14ac:dyDescent="0.2">
      <c r="A213" s="17">
        <v>118474920397</v>
      </c>
      <c r="B213" s="8"/>
      <c r="C213" s="8"/>
      <c r="D213" s="8"/>
      <c r="E213" s="8" t="s">
        <v>624</v>
      </c>
      <c r="F213" s="20"/>
      <c r="G213" s="22" t="s">
        <v>624</v>
      </c>
      <c r="H213" s="24" t="s">
        <v>624</v>
      </c>
      <c r="I213" s="25" t="s">
        <v>624</v>
      </c>
      <c r="J213" s="26" t="s">
        <v>624</v>
      </c>
      <c r="K213" s="24" t="s">
        <v>624</v>
      </c>
      <c r="L213" s="18" t="s">
        <v>624</v>
      </c>
      <c r="M213" s="24" t="s">
        <v>624</v>
      </c>
      <c r="N213" s="24" t="s">
        <v>624</v>
      </c>
      <c r="O213" s="24" t="s">
        <v>624</v>
      </c>
      <c r="P213" s="24" t="s">
        <v>624</v>
      </c>
      <c r="Q213" s="24" t="s">
        <v>624</v>
      </c>
      <c r="R213" s="24" t="s">
        <v>624</v>
      </c>
      <c r="S213" s="24"/>
      <c r="T213" s="8" t="s">
        <v>624</v>
      </c>
      <c r="U213" s="8"/>
      <c r="V213" s="5"/>
      <c r="W213" s="17">
        <v>118474920397</v>
      </c>
      <c r="X213" s="8"/>
      <c r="Y213" s="8" t="e" cm="1">
        <f t="array" ref="Y213">_xlfn.IFS(C213="Fue fácil",1,C213="Más o menos (ni fácil ni difícil)",0.5,C213="Fue difícil",0)</f>
        <v>#N/A</v>
      </c>
      <c r="Z213" s="8" t="e" cm="1">
        <f t="array" ref="Z213">_xlfn.IFS(D213="Sí",1,D213="No",0)</f>
        <v>#N/A</v>
      </c>
      <c r="AA213" s="8" t="e" cm="1">
        <f t="array" ref="AA213">_xlfn.IFS(E213="Sí las conozco",1,E213="No las conozco",0)</f>
        <v>#N/A</v>
      </c>
      <c r="AB213" s="20" t="e" cm="1">
        <f t="array" ref="AB213">_xlfn.IFS(F213="Sí tenía pensado hacer el trámite",1,F213="No tenía pensado hacer el trámite",0)</f>
        <v>#N/A</v>
      </c>
      <c r="AC213" s="22" t="e" cm="1">
        <f t="array" ref="AC213">_xlfn.IFS(G213="Sí",1,G213="No",0)</f>
        <v>#N/A</v>
      </c>
      <c r="AD213" s="24" t="e" cm="1">
        <f t="array" ref="AD213">_xlfn.IFS(H213="Es fácil",1,H213="Más o menos (no es ni fácil ni difícil)",0.5,H213="Es difícil",0)</f>
        <v>#N/A</v>
      </c>
      <c r="AE213" s="25" t="e" cm="1">
        <f t="array" ref="AE213">_xlfn.IFS(I213="Cuando realicé el trámite para obtener la licencia de conducir en este municipio sí recibí toda la orientación que necesité para poder concluir el trámite",1,I213="Cuando realicé el trámite para obtener la licencia de conducir en este municipio no recibí toda la orientación que necesité para poder concluir el trámite",0)</f>
        <v>#N/A</v>
      </c>
      <c r="AF213" s="27" t="e" cm="1">
        <f t="array" ref="AF213">_xlfn.IFS(J213="Sí tienen la capacitación y los conocimientos suficientes para atender a la ciudadanía",1,J213="No tienen la capacitación y los conocimientos suficientes para atender a la ciudadanía",0)</f>
        <v>#N/A</v>
      </c>
      <c r="AG213" s="24" t="e" cm="1">
        <f t="array" ref="AG213">_xlfn.IFS(K213="Sí",1,K213="No",0)</f>
        <v>#N/A</v>
      </c>
      <c r="AH213" s="20" t="e" cm="1">
        <f t="array" ref="AH213">_xlfn.IFS(L213="Muy probable",1,L213="Nada probable",0,L213="No sé",0.5)</f>
        <v>#N/A</v>
      </c>
      <c r="AI213" s="24" t="e" cm="1">
        <f t="array" ref="AI213">_xlfn.IFS(M213="Es más fácil",1,M213="Es igual",0.5,M213="Es más difícil",0)</f>
        <v>#N/A</v>
      </c>
      <c r="AJ213" s="24" t="e" cm="1">
        <f t="array" ref="AJ213">_xlfn.IFS(N213="Pocos",1,N213="Los necesarios (ni muchos ni pocos)",0.5,N213="Muchos",0)</f>
        <v>#N/A</v>
      </c>
      <c r="AK213" s="24" t="e" cm="1">
        <f t="array" ref="AK213">_xlfn.IFS(O213="Barato",1,O213="Justo (ni caro ni barato)",0.5,O213="Caro",0)</f>
        <v>#N/A</v>
      </c>
      <c r="AL213" s="24" t="e" cm="1">
        <f t="array" ref="AL213">_xlfn.IFS(P213="Menos de 30 minutos",1,P213="Entre 31 minutos y 1 hora",0.8,P213="Entre 1 y 2 horas",0.6,P213="Entre 2 y 3 horas",0.4,P213="Más de 3 horas",0.2,P213="Me tomó más de un día",0)</f>
        <v>#N/A</v>
      </c>
      <c r="AM213" s="24" t="e" cm="1">
        <f t="array" ref="AM213">_xlfn.IFS(Q213="Poco",1,Q213="Normal (ni mucho ni poco)",0.5,Q213="Mucho",0)</f>
        <v>#N/A</v>
      </c>
      <c r="AN213" s="24" t="e" cm="1">
        <f t="array" ref="AN213">_xlfn.IFS(R213="Satisfecha (o)",1,R213="Normal",0.5,R213="Insatisfecha (o)",0)</f>
        <v>#N/A</v>
      </c>
      <c r="AO213" s="24" t="e" cm="1">
        <f t="array" ref="AO213">_xlfn.IFS(S213="Todas las personas reciben el mismo trato",1,S213="No estoy segura (o)",0.5,S213="Hay personas que reciben un trato diferente",0)</f>
        <v>#N/A</v>
      </c>
      <c r="AP213" s="8" t="e" cm="1">
        <f t="array" ref="AP213">_xlfn.IFS(T213="Es malo",0,T213="Es regular (ni bueno ni malo)",0.5,T213="Es bueno",1)</f>
        <v>#N/A</v>
      </c>
      <c r="AQ213" s="8" t="e" cm="1">
        <f t="array" ref="AQ213">_xlfn.IFS(U213="Sí",0,U213="No",1,U213="Prefieron no contestar",0.5)</f>
        <v>#N/A</v>
      </c>
    </row>
    <row r="214" spans="1:43" x14ac:dyDescent="0.2">
      <c r="A214" s="17">
        <v>118473512203</v>
      </c>
      <c r="B214" s="8"/>
      <c r="C214" s="8"/>
      <c r="D214" s="8"/>
      <c r="E214" s="8" t="s">
        <v>624</v>
      </c>
      <c r="F214" s="20"/>
      <c r="G214" s="22" t="s">
        <v>624</v>
      </c>
      <c r="H214" s="24" t="s">
        <v>624</v>
      </c>
      <c r="I214" s="25" t="s">
        <v>624</v>
      </c>
      <c r="J214" s="26" t="s">
        <v>624</v>
      </c>
      <c r="K214" s="24" t="s">
        <v>624</v>
      </c>
      <c r="L214" s="18" t="s">
        <v>624</v>
      </c>
      <c r="M214" s="24" t="s">
        <v>624</v>
      </c>
      <c r="N214" s="24" t="s">
        <v>624</v>
      </c>
      <c r="O214" s="24" t="s">
        <v>624</v>
      </c>
      <c r="P214" s="24" t="s">
        <v>624</v>
      </c>
      <c r="Q214" s="24" t="s">
        <v>624</v>
      </c>
      <c r="R214" s="24" t="s">
        <v>624</v>
      </c>
      <c r="S214" s="24"/>
      <c r="T214" s="8" t="s">
        <v>624</v>
      </c>
      <c r="U214" s="8"/>
      <c r="V214" s="5"/>
      <c r="W214" s="17">
        <v>118473512203</v>
      </c>
      <c r="X214" s="8"/>
      <c r="Y214" s="8" t="e" cm="1">
        <f t="array" ref="Y214">_xlfn.IFS(C214="Fue fácil",1,C214="Más o menos (ni fácil ni difícil)",0.5,C214="Fue difícil",0)</f>
        <v>#N/A</v>
      </c>
      <c r="Z214" s="8" t="e" cm="1">
        <f t="array" ref="Z214">_xlfn.IFS(D214="Sí",1,D214="No",0)</f>
        <v>#N/A</v>
      </c>
      <c r="AA214" s="8" t="e" cm="1">
        <f t="array" ref="AA214">_xlfn.IFS(E214="Sí las conozco",1,E214="No las conozco",0)</f>
        <v>#N/A</v>
      </c>
      <c r="AB214" s="20" t="e" cm="1">
        <f t="array" ref="AB214">_xlfn.IFS(F214="Sí tenía pensado hacer el trámite",1,F214="No tenía pensado hacer el trámite",0)</f>
        <v>#N/A</v>
      </c>
      <c r="AC214" s="22" t="e" cm="1">
        <f t="array" ref="AC214">_xlfn.IFS(G214="Sí",1,G214="No",0)</f>
        <v>#N/A</v>
      </c>
      <c r="AD214" s="24" t="e" cm="1">
        <f t="array" ref="AD214">_xlfn.IFS(H214="Es fácil",1,H214="Más o menos (no es ni fácil ni difícil)",0.5,H214="Es difícil",0)</f>
        <v>#N/A</v>
      </c>
      <c r="AE214" s="25" t="e" cm="1">
        <f t="array" ref="AE214">_xlfn.IFS(I214="Cuando realicé el trámite para obtener la licencia de conducir en este municipio sí recibí toda la orientación que necesité para poder concluir el trámite",1,I214="Cuando realicé el trámite para obtener la licencia de conducir en este municipio no recibí toda la orientación que necesité para poder concluir el trámite",0)</f>
        <v>#N/A</v>
      </c>
      <c r="AF214" s="27" t="e" cm="1">
        <f t="array" ref="AF214">_xlfn.IFS(J214="Sí tienen la capacitación y los conocimientos suficientes para atender a la ciudadanía",1,J214="No tienen la capacitación y los conocimientos suficientes para atender a la ciudadanía",0)</f>
        <v>#N/A</v>
      </c>
      <c r="AG214" s="24" t="e" cm="1">
        <f t="array" ref="AG214">_xlfn.IFS(K214="Sí",1,K214="No",0)</f>
        <v>#N/A</v>
      </c>
      <c r="AH214" s="20" t="e" cm="1">
        <f t="array" ref="AH214">_xlfn.IFS(L214="Muy probable",1,L214="Nada probable",0,L214="No sé",0.5)</f>
        <v>#N/A</v>
      </c>
      <c r="AI214" s="24" t="e" cm="1">
        <f t="array" ref="AI214">_xlfn.IFS(M214="Es más fácil",1,M214="Es igual",0.5,M214="Es más difícil",0)</f>
        <v>#N/A</v>
      </c>
      <c r="AJ214" s="24" t="e" cm="1">
        <f t="array" ref="AJ214">_xlfn.IFS(N214="Pocos",1,N214="Los necesarios (ni muchos ni pocos)",0.5,N214="Muchos",0)</f>
        <v>#N/A</v>
      </c>
      <c r="AK214" s="24" t="e" cm="1">
        <f t="array" ref="AK214">_xlfn.IFS(O214="Barato",1,O214="Justo (ni caro ni barato)",0.5,O214="Caro",0)</f>
        <v>#N/A</v>
      </c>
      <c r="AL214" s="24" t="e" cm="1">
        <f t="array" ref="AL214">_xlfn.IFS(P214="Menos de 30 minutos",1,P214="Entre 31 minutos y 1 hora",0.8,P214="Entre 1 y 2 horas",0.6,P214="Entre 2 y 3 horas",0.4,P214="Más de 3 horas",0.2,P214="Me tomó más de un día",0)</f>
        <v>#N/A</v>
      </c>
      <c r="AM214" s="24" t="e" cm="1">
        <f t="array" ref="AM214">_xlfn.IFS(Q214="Poco",1,Q214="Normal (ni mucho ni poco)",0.5,Q214="Mucho",0)</f>
        <v>#N/A</v>
      </c>
      <c r="AN214" s="24" t="e" cm="1">
        <f t="array" ref="AN214">_xlfn.IFS(R214="Satisfecha (o)",1,R214="Normal",0.5,R214="Insatisfecha (o)",0)</f>
        <v>#N/A</v>
      </c>
      <c r="AO214" s="24" t="e" cm="1">
        <f t="array" ref="AO214">_xlfn.IFS(S214="Todas las personas reciben el mismo trato",1,S214="No estoy segura (o)",0.5,S214="Hay personas que reciben un trato diferente",0)</f>
        <v>#N/A</v>
      </c>
      <c r="AP214" s="8" t="e" cm="1">
        <f t="array" ref="AP214">_xlfn.IFS(T214="Es malo",0,T214="Es regular (ni bueno ni malo)",0.5,T214="Es bueno",1)</f>
        <v>#N/A</v>
      </c>
      <c r="AQ214" s="8" t="e" cm="1">
        <f t="array" ref="AQ214">_xlfn.IFS(U214="Sí",0,U214="No",1,U214="Prefieron no contestar",0.5)</f>
        <v>#N/A</v>
      </c>
    </row>
    <row r="215" spans="1:43" x14ac:dyDescent="0.2">
      <c r="A215" s="17">
        <v>118473344666</v>
      </c>
      <c r="B215" s="8"/>
      <c r="C215" s="8"/>
      <c r="D215" s="8"/>
      <c r="E215" s="8" t="s">
        <v>624</v>
      </c>
      <c r="F215" s="20"/>
      <c r="G215" s="22" t="s">
        <v>624</v>
      </c>
      <c r="H215" s="24" t="s">
        <v>624</v>
      </c>
      <c r="I215" s="25" t="s">
        <v>624</v>
      </c>
      <c r="J215" s="26" t="s">
        <v>624</v>
      </c>
      <c r="K215" s="24" t="s">
        <v>624</v>
      </c>
      <c r="L215" s="18" t="s">
        <v>624</v>
      </c>
      <c r="M215" s="24" t="s">
        <v>624</v>
      </c>
      <c r="N215" s="24" t="s">
        <v>624</v>
      </c>
      <c r="O215" s="24" t="s">
        <v>624</v>
      </c>
      <c r="P215" s="24" t="s">
        <v>624</v>
      </c>
      <c r="Q215" s="24" t="s">
        <v>624</v>
      </c>
      <c r="R215" s="24" t="s">
        <v>624</v>
      </c>
      <c r="S215" s="24"/>
      <c r="T215" s="8" t="s">
        <v>624</v>
      </c>
      <c r="U215" s="8"/>
      <c r="V215" s="5"/>
      <c r="W215" s="17">
        <v>118473344666</v>
      </c>
      <c r="X215" s="8"/>
      <c r="Y215" s="8" t="e" cm="1">
        <f t="array" ref="Y215">_xlfn.IFS(C215="Fue fácil",1,C215="Más o menos (ni fácil ni difícil)",0.5,C215="Fue difícil",0)</f>
        <v>#N/A</v>
      </c>
      <c r="Z215" s="8" t="e" cm="1">
        <f t="array" ref="Z215">_xlfn.IFS(D215="Sí",1,D215="No",0)</f>
        <v>#N/A</v>
      </c>
      <c r="AA215" s="8" t="e" cm="1">
        <f t="array" ref="AA215">_xlfn.IFS(E215="Sí las conozco",1,E215="No las conozco",0)</f>
        <v>#N/A</v>
      </c>
      <c r="AB215" s="20" t="e" cm="1">
        <f t="array" ref="AB215">_xlfn.IFS(F215="Sí tenía pensado hacer el trámite",1,F215="No tenía pensado hacer el trámite",0)</f>
        <v>#N/A</v>
      </c>
      <c r="AC215" s="22" t="e" cm="1">
        <f t="array" ref="AC215">_xlfn.IFS(G215="Sí",1,G215="No",0)</f>
        <v>#N/A</v>
      </c>
      <c r="AD215" s="24" t="e" cm="1">
        <f t="array" ref="AD215">_xlfn.IFS(H215="Es fácil",1,H215="Más o menos (no es ni fácil ni difícil)",0.5,H215="Es difícil",0)</f>
        <v>#N/A</v>
      </c>
      <c r="AE215" s="25" t="e" cm="1">
        <f t="array" ref="AE215">_xlfn.IFS(I215="Cuando realicé el trámite para obtener la licencia de conducir en este municipio sí recibí toda la orientación que necesité para poder concluir el trámite",1,I215="Cuando realicé el trámite para obtener la licencia de conducir en este municipio no recibí toda la orientación que necesité para poder concluir el trámite",0)</f>
        <v>#N/A</v>
      </c>
      <c r="AF215" s="27" t="e" cm="1">
        <f t="array" ref="AF215">_xlfn.IFS(J215="Sí tienen la capacitación y los conocimientos suficientes para atender a la ciudadanía",1,J215="No tienen la capacitación y los conocimientos suficientes para atender a la ciudadanía",0)</f>
        <v>#N/A</v>
      </c>
      <c r="AG215" s="24" t="e" cm="1">
        <f t="array" ref="AG215">_xlfn.IFS(K215="Sí",1,K215="No",0)</f>
        <v>#N/A</v>
      </c>
      <c r="AH215" s="20" t="e" cm="1">
        <f t="array" ref="AH215">_xlfn.IFS(L215="Muy probable",1,L215="Nada probable",0,L215="No sé",0.5)</f>
        <v>#N/A</v>
      </c>
      <c r="AI215" s="24" t="e" cm="1">
        <f t="array" ref="AI215">_xlfn.IFS(M215="Es más fácil",1,M215="Es igual",0.5,M215="Es más difícil",0)</f>
        <v>#N/A</v>
      </c>
      <c r="AJ215" s="24" t="e" cm="1">
        <f t="array" ref="AJ215">_xlfn.IFS(N215="Pocos",1,N215="Los necesarios (ni muchos ni pocos)",0.5,N215="Muchos",0)</f>
        <v>#N/A</v>
      </c>
      <c r="AK215" s="24" t="e" cm="1">
        <f t="array" ref="AK215">_xlfn.IFS(O215="Barato",1,O215="Justo (ni caro ni barato)",0.5,O215="Caro",0)</f>
        <v>#N/A</v>
      </c>
      <c r="AL215" s="24" t="e" cm="1">
        <f t="array" ref="AL215">_xlfn.IFS(P215="Menos de 30 minutos",1,P215="Entre 31 minutos y 1 hora",0.8,P215="Entre 1 y 2 horas",0.6,P215="Entre 2 y 3 horas",0.4,P215="Más de 3 horas",0.2,P215="Me tomó más de un día",0)</f>
        <v>#N/A</v>
      </c>
      <c r="AM215" s="24" t="e" cm="1">
        <f t="array" ref="AM215">_xlfn.IFS(Q215="Poco",1,Q215="Normal (ni mucho ni poco)",0.5,Q215="Mucho",0)</f>
        <v>#N/A</v>
      </c>
      <c r="AN215" s="24" t="e" cm="1">
        <f t="array" ref="AN215">_xlfn.IFS(R215="Satisfecha (o)",1,R215="Normal",0.5,R215="Insatisfecha (o)",0)</f>
        <v>#N/A</v>
      </c>
      <c r="AO215" s="24" t="e" cm="1">
        <f t="array" ref="AO215">_xlfn.IFS(S215="Todas las personas reciben el mismo trato",1,S215="No estoy segura (o)",0.5,S215="Hay personas que reciben un trato diferente",0)</f>
        <v>#N/A</v>
      </c>
      <c r="AP215" s="8" t="e" cm="1">
        <f t="array" ref="AP215">_xlfn.IFS(T215="Es malo",0,T215="Es regular (ni bueno ni malo)",0.5,T215="Es bueno",1)</f>
        <v>#N/A</v>
      </c>
      <c r="AQ215" s="8" t="e" cm="1">
        <f t="array" ref="AQ215">_xlfn.IFS(U215="Sí",0,U215="No",1,U215="Prefieron no contestar",0.5)</f>
        <v>#N/A</v>
      </c>
    </row>
    <row r="216" spans="1:43" x14ac:dyDescent="0.2">
      <c r="A216" s="17">
        <v>118472896349</v>
      </c>
      <c r="B216" s="8"/>
      <c r="C216" s="8"/>
      <c r="D216" s="8"/>
      <c r="E216" s="8" t="s">
        <v>624</v>
      </c>
      <c r="F216" s="20"/>
      <c r="G216" s="22" t="s">
        <v>624</v>
      </c>
      <c r="H216" s="24" t="s">
        <v>624</v>
      </c>
      <c r="I216" s="25" t="s">
        <v>624</v>
      </c>
      <c r="J216" s="26" t="s">
        <v>624</v>
      </c>
      <c r="K216" s="24" t="s">
        <v>624</v>
      </c>
      <c r="L216" s="18" t="s">
        <v>624</v>
      </c>
      <c r="M216" s="24" t="s">
        <v>624</v>
      </c>
      <c r="N216" s="24" t="s">
        <v>624</v>
      </c>
      <c r="O216" s="24" t="s">
        <v>624</v>
      </c>
      <c r="P216" s="24" t="s">
        <v>624</v>
      </c>
      <c r="Q216" s="24" t="s">
        <v>624</v>
      </c>
      <c r="R216" s="24" t="s">
        <v>624</v>
      </c>
      <c r="S216" s="24"/>
      <c r="T216" s="8" t="s">
        <v>624</v>
      </c>
      <c r="U216" s="8"/>
      <c r="V216" s="5"/>
      <c r="W216" s="17">
        <v>118472896349</v>
      </c>
      <c r="X216" s="8"/>
      <c r="Y216" s="8" t="e" cm="1">
        <f t="array" ref="Y216">_xlfn.IFS(C216="Fue fácil",1,C216="Más o menos (ni fácil ni difícil)",0.5,C216="Fue difícil",0)</f>
        <v>#N/A</v>
      </c>
      <c r="Z216" s="8" t="e" cm="1">
        <f t="array" ref="Z216">_xlfn.IFS(D216="Sí",1,D216="No",0)</f>
        <v>#N/A</v>
      </c>
      <c r="AA216" s="8" t="e" cm="1">
        <f t="array" ref="AA216">_xlfn.IFS(E216="Sí las conozco",1,E216="No las conozco",0)</f>
        <v>#N/A</v>
      </c>
      <c r="AB216" s="20" t="e" cm="1">
        <f t="array" ref="AB216">_xlfn.IFS(F216="Sí tenía pensado hacer el trámite",1,F216="No tenía pensado hacer el trámite",0)</f>
        <v>#N/A</v>
      </c>
      <c r="AC216" s="22" t="e" cm="1">
        <f t="array" ref="AC216">_xlfn.IFS(G216="Sí",1,G216="No",0)</f>
        <v>#N/A</v>
      </c>
      <c r="AD216" s="24" t="e" cm="1">
        <f t="array" ref="AD216">_xlfn.IFS(H216="Es fácil",1,H216="Más o menos (no es ni fácil ni difícil)",0.5,H216="Es difícil",0)</f>
        <v>#N/A</v>
      </c>
      <c r="AE216" s="25" t="e" cm="1">
        <f t="array" ref="AE216">_xlfn.IFS(I216="Cuando realicé el trámite para obtener la licencia de conducir en este municipio sí recibí toda la orientación que necesité para poder concluir el trámite",1,I216="Cuando realicé el trámite para obtener la licencia de conducir en este municipio no recibí toda la orientación que necesité para poder concluir el trámite",0)</f>
        <v>#N/A</v>
      </c>
      <c r="AF216" s="27" t="e" cm="1">
        <f t="array" ref="AF216">_xlfn.IFS(J216="Sí tienen la capacitación y los conocimientos suficientes para atender a la ciudadanía",1,J216="No tienen la capacitación y los conocimientos suficientes para atender a la ciudadanía",0)</f>
        <v>#N/A</v>
      </c>
      <c r="AG216" s="24" t="e" cm="1">
        <f t="array" ref="AG216">_xlfn.IFS(K216="Sí",1,K216="No",0)</f>
        <v>#N/A</v>
      </c>
      <c r="AH216" s="20" t="e" cm="1">
        <f t="array" ref="AH216">_xlfn.IFS(L216="Muy probable",1,L216="Nada probable",0,L216="No sé",0.5)</f>
        <v>#N/A</v>
      </c>
      <c r="AI216" s="24" t="e" cm="1">
        <f t="array" ref="AI216">_xlfn.IFS(M216="Es más fácil",1,M216="Es igual",0.5,M216="Es más difícil",0)</f>
        <v>#N/A</v>
      </c>
      <c r="AJ216" s="24" t="e" cm="1">
        <f t="array" ref="AJ216">_xlfn.IFS(N216="Pocos",1,N216="Los necesarios (ni muchos ni pocos)",0.5,N216="Muchos",0)</f>
        <v>#N/A</v>
      </c>
      <c r="AK216" s="24" t="e" cm="1">
        <f t="array" ref="AK216">_xlfn.IFS(O216="Barato",1,O216="Justo (ni caro ni barato)",0.5,O216="Caro",0)</f>
        <v>#N/A</v>
      </c>
      <c r="AL216" s="24" t="e" cm="1">
        <f t="array" ref="AL216">_xlfn.IFS(P216="Menos de 30 minutos",1,P216="Entre 31 minutos y 1 hora",0.8,P216="Entre 1 y 2 horas",0.6,P216="Entre 2 y 3 horas",0.4,P216="Más de 3 horas",0.2,P216="Me tomó más de un día",0)</f>
        <v>#N/A</v>
      </c>
      <c r="AM216" s="24" t="e" cm="1">
        <f t="array" ref="AM216">_xlfn.IFS(Q216="Poco",1,Q216="Normal (ni mucho ni poco)",0.5,Q216="Mucho",0)</f>
        <v>#N/A</v>
      </c>
      <c r="AN216" s="24" t="e" cm="1">
        <f t="array" ref="AN216">_xlfn.IFS(R216="Satisfecha (o)",1,R216="Normal",0.5,R216="Insatisfecha (o)",0)</f>
        <v>#N/A</v>
      </c>
      <c r="AO216" s="24" t="e" cm="1">
        <f t="array" ref="AO216">_xlfn.IFS(S216="Todas las personas reciben el mismo trato",1,S216="No estoy segura (o)",0.5,S216="Hay personas que reciben un trato diferente",0)</f>
        <v>#N/A</v>
      </c>
      <c r="AP216" s="8" t="e" cm="1">
        <f t="array" ref="AP216">_xlfn.IFS(T216="Es malo",0,T216="Es regular (ni bueno ni malo)",0.5,T216="Es bueno",1)</f>
        <v>#N/A</v>
      </c>
      <c r="AQ216" s="8" t="e" cm="1">
        <f t="array" ref="AQ216">_xlfn.IFS(U216="Sí",0,U216="No",1,U216="Prefieron no contestar",0.5)</f>
        <v>#N/A</v>
      </c>
    </row>
    <row r="217" spans="1:43" x14ac:dyDescent="0.2">
      <c r="A217" s="17">
        <v>118472730894</v>
      </c>
      <c r="B217" s="8"/>
      <c r="C217" s="8"/>
      <c r="D217" s="8"/>
      <c r="E217" s="8" t="s">
        <v>624</v>
      </c>
      <c r="F217" s="20"/>
      <c r="G217" s="22" t="s">
        <v>624</v>
      </c>
      <c r="H217" s="24" t="s">
        <v>624</v>
      </c>
      <c r="I217" s="25" t="s">
        <v>624</v>
      </c>
      <c r="J217" s="26" t="s">
        <v>624</v>
      </c>
      <c r="K217" s="24" t="s">
        <v>624</v>
      </c>
      <c r="L217" s="18" t="s">
        <v>624</v>
      </c>
      <c r="M217" s="24" t="s">
        <v>624</v>
      </c>
      <c r="N217" s="24" t="s">
        <v>624</v>
      </c>
      <c r="O217" s="24" t="s">
        <v>624</v>
      </c>
      <c r="P217" s="24" t="s">
        <v>624</v>
      </c>
      <c r="Q217" s="24" t="s">
        <v>624</v>
      </c>
      <c r="R217" s="24" t="s">
        <v>624</v>
      </c>
      <c r="S217" s="24"/>
      <c r="T217" s="8" t="s">
        <v>624</v>
      </c>
      <c r="U217" s="8"/>
      <c r="V217" s="5"/>
      <c r="W217" s="17">
        <v>118472730894</v>
      </c>
      <c r="X217" s="8"/>
      <c r="Y217" s="8" t="e" cm="1">
        <f t="array" ref="Y217">_xlfn.IFS(C217="Fue fácil",1,C217="Más o menos (ni fácil ni difícil)",0.5,C217="Fue difícil",0)</f>
        <v>#N/A</v>
      </c>
      <c r="Z217" s="8" t="e" cm="1">
        <f t="array" ref="Z217">_xlfn.IFS(D217="Sí",1,D217="No",0)</f>
        <v>#N/A</v>
      </c>
      <c r="AA217" s="8" t="e" cm="1">
        <f t="array" ref="AA217">_xlfn.IFS(E217="Sí las conozco",1,E217="No las conozco",0)</f>
        <v>#N/A</v>
      </c>
      <c r="AB217" s="20" t="e" cm="1">
        <f t="array" ref="AB217">_xlfn.IFS(F217="Sí tenía pensado hacer el trámite",1,F217="No tenía pensado hacer el trámite",0)</f>
        <v>#N/A</v>
      </c>
      <c r="AC217" s="22" t="e" cm="1">
        <f t="array" ref="AC217">_xlfn.IFS(G217="Sí",1,G217="No",0)</f>
        <v>#N/A</v>
      </c>
      <c r="AD217" s="24" t="e" cm="1">
        <f t="array" ref="AD217">_xlfn.IFS(H217="Es fácil",1,H217="Más o menos (no es ni fácil ni difícil)",0.5,H217="Es difícil",0)</f>
        <v>#N/A</v>
      </c>
      <c r="AE217" s="25" t="e" cm="1">
        <f t="array" ref="AE217">_xlfn.IFS(I217="Cuando realicé el trámite para obtener la licencia de conducir en este municipio sí recibí toda la orientación que necesité para poder concluir el trámite",1,I217="Cuando realicé el trámite para obtener la licencia de conducir en este municipio no recibí toda la orientación que necesité para poder concluir el trámite",0)</f>
        <v>#N/A</v>
      </c>
      <c r="AF217" s="27" t="e" cm="1">
        <f t="array" ref="AF217">_xlfn.IFS(J217="Sí tienen la capacitación y los conocimientos suficientes para atender a la ciudadanía",1,J217="No tienen la capacitación y los conocimientos suficientes para atender a la ciudadanía",0)</f>
        <v>#N/A</v>
      </c>
      <c r="AG217" s="24" t="e" cm="1">
        <f t="array" ref="AG217">_xlfn.IFS(K217="Sí",1,K217="No",0)</f>
        <v>#N/A</v>
      </c>
      <c r="AH217" s="20" t="e" cm="1">
        <f t="array" ref="AH217">_xlfn.IFS(L217="Muy probable",1,L217="Nada probable",0,L217="No sé",0.5)</f>
        <v>#N/A</v>
      </c>
      <c r="AI217" s="24" t="e" cm="1">
        <f t="array" ref="AI217">_xlfn.IFS(M217="Es más fácil",1,M217="Es igual",0.5,M217="Es más difícil",0)</f>
        <v>#N/A</v>
      </c>
      <c r="AJ217" s="24" t="e" cm="1">
        <f t="array" ref="AJ217">_xlfn.IFS(N217="Pocos",1,N217="Los necesarios (ni muchos ni pocos)",0.5,N217="Muchos",0)</f>
        <v>#N/A</v>
      </c>
      <c r="AK217" s="24" t="e" cm="1">
        <f t="array" ref="AK217">_xlfn.IFS(O217="Barato",1,O217="Justo (ni caro ni barato)",0.5,O217="Caro",0)</f>
        <v>#N/A</v>
      </c>
      <c r="AL217" s="24" t="e" cm="1">
        <f t="array" ref="AL217">_xlfn.IFS(P217="Menos de 30 minutos",1,P217="Entre 31 minutos y 1 hora",0.8,P217="Entre 1 y 2 horas",0.6,P217="Entre 2 y 3 horas",0.4,P217="Más de 3 horas",0.2,P217="Me tomó más de un día",0)</f>
        <v>#N/A</v>
      </c>
      <c r="AM217" s="24" t="e" cm="1">
        <f t="array" ref="AM217">_xlfn.IFS(Q217="Poco",1,Q217="Normal (ni mucho ni poco)",0.5,Q217="Mucho",0)</f>
        <v>#N/A</v>
      </c>
      <c r="AN217" s="24" t="e" cm="1">
        <f t="array" ref="AN217">_xlfn.IFS(R217="Satisfecha (o)",1,R217="Normal",0.5,R217="Insatisfecha (o)",0)</f>
        <v>#N/A</v>
      </c>
      <c r="AO217" s="24" t="e" cm="1">
        <f t="array" ref="AO217">_xlfn.IFS(S217="Todas las personas reciben el mismo trato",1,S217="No estoy segura (o)",0.5,S217="Hay personas que reciben un trato diferente",0)</f>
        <v>#N/A</v>
      </c>
      <c r="AP217" s="8" t="e" cm="1">
        <f t="array" ref="AP217">_xlfn.IFS(T217="Es malo",0,T217="Es regular (ni bueno ni malo)",0.5,T217="Es bueno",1)</f>
        <v>#N/A</v>
      </c>
      <c r="AQ217" s="8" t="e" cm="1">
        <f t="array" ref="AQ217">_xlfn.IFS(U217="Sí",0,U217="No",1,U217="Prefieron no contestar",0.5)</f>
        <v>#N/A</v>
      </c>
    </row>
    <row r="218" spans="1:43" x14ac:dyDescent="0.2">
      <c r="A218" s="17">
        <v>118472225950</v>
      </c>
      <c r="B218" s="8"/>
      <c r="C218" s="8"/>
      <c r="D218" s="8"/>
      <c r="E218" s="8" t="s">
        <v>624</v>
      </c>
      <c r="F218" s="20"/>
      <c r="G218" s="22" t="s">
        <v>624</v>
      </c>
      <c r="H218" s="24" t="s">
        <v>624</v>
      </c>
      <c r="I218" s="25" t="s">
        <v>624</v>
      </c>
      <c r="J218" s="26" t="s">
        <v>624</v>
      </c>
      <c r="K218" s="24" t="s">
        <v>624</v>
      </c>
      <c r="L218" s="18" t="s">
        <v>624</v>
      </c>
      <c r="M218" s="24" t="s">
        <v>624</v>
      </c>
      <c r="N218" s="24" t="s">
        <v>624</v>
      </c>
      <c r="O218" s="24" t="s">
        <v>624</v>
      </c>
      <c r="P218" s="24" t="s">
        <v>624</v>
      </c>
      <c r="Q218" s="24" t="s">
        <v>624</v>
      </c>
      <c r="R218" s="24" t="s">
        <v>624</v>
      </c>
      <c r="S218" s="24"/>
      <c r="T218" s="8" t="s">
        <v>624</v>
      </c>
      <c r="U218" s="8"/>
      <c r="V218" s="5"/>
      <c r="W218" s="17">
        <v>118472225950</v>
      </c>
      <c r="X218" s="8"/>
      <c r="Y218" s="8" t="e" cm="1">
        <f t="array" ref="Y218">_xlfn.IFS(C218="Fue fácil",1,C218="Más o menos (ni fácil ni difícil)",0.5,C218="Fue difícil",0)</f>
        <v>#N/A</v>
      </c>
      <c r="Z218" s="8" t="e" cm="1">
        <f t="array" ref="Z218">_xlfn.IFS(D218="Sí",1,D218="No",0)</f>
        <v>#N/A</v>
      </c>
      <c r="AA218" s="8" t="e" cm="1">
        <f t="array" ref="AA218">_xlfn.IFS(E218="Sí las conozco",1,E218="No las conozco",0)</f>
        <v>#N/A</v>
      </c>
      <c r="AB218" s="20" t="e" cm="1">
        <f t="array" ref="AB218">_xlfn.IFS(F218="Sí tenía pensado hacer el trámite",1,F218="No tenía pensado hacer el trámite",0)</f>
        <v>#N/A</v>
      </c>
      <c r="AC218" s="22" t="e" cm="1">
        <f t="array" ref="AC218">_xlfn.IFS(G218="Sí",1,G218="No",0)</f>
        <v>#N/A</v>
      </c>
      <c r="AD218" s="24" t="e" cm="1">
        <f t="array" ref="AD218">_xlfn.IFS(H218="Es fácil",1,H218="Más o menos (no es ni fácil ni difícil)",0.5,H218="Es difícil",0)</f>
        <v>#N/A</v>
      </c>
      <c r="AE218" s="25" t="e" cm="1">
        <f t="array" ref="AE218">_xlfn.IFS(I218="Cuando realicé el trámite para obtener la licencia de conducir en este municipio sí recibí toda la orientación que necesité para poder concluir el trámite",1,I218="Cuando realicé el trámite para obtener la licencia de conducir en este municipio no recibí toda la orientación que necesité para poder concluir el trámite",0)</f>
        <v>#N/A</v>
      </c>
      <c r="AF218" s="27" t="e" cm="1">
        <f t="array" ref="AF218">_xlfn.IFS(J218="Sí tienen la capacitación y los conocimientos suficientes para atender a la ciudadanía",1,J218="No tienen la capacitación y los conocimientos suficientes para atender a la ciudadanía",0)</f>
        <v>#N/A</v>
      </c>
      <c r="AG218" s="24" t="e" cm="1">
        <f t="array" ref="AG218">_xlfn.IFS(K218="Sí",1,K218="No",0)</f>
        <v>#N/A</v>
      </c>
      <c r="AH218" s="20" t="e" cm="1">
        <f t="array" ref="AH218">_xlfn.IFS(L218="Muy probable",1,L218="Nada probable",0,L218="No sé",0.5)</f>
        <v>#N/A</v>
      </c>
      <c r="AI218" s="24" t="e" cm="1">
        <f t="array" ref="AI218">_xlfn.IFS(M218="Es más fácil",1,M218="Es igual",0.5,M218="Es más difícil",0)</f>
        <v>#N/A</v>
      </c>
      <c r="AJ218" s="24" t="e" cm="1">
        <f t="array" ref="AJ218">_xlfn.IFS(N218="Pocos",1,N218="Los necesarios (ni muchos ni pocos)",0.5,N218="Muchos",0)</f>
        <v>#N/A</v>
      </c>
      <c r="AK218" s="24" t="e" cm="1">
        <f t="array" ref="AK218">_xlfn.IFS(O218="Barato",1,O218="Justo (ni caro ni barato)",0.5,O218="Caro",0)</f>
        <v>#N/A</v>
      </c>
      <c r="AL218" s="24" t="e" cm="1">
        <f t="array" ref="AL218">_xlfn.IFS(P218="Menos de 30 minutos",1,P218="Entre 31 minutos y 1 hora",0.8,P218="Entre 1 y 2 horas",0.6,P218="Entre 2 y 3 horas",0.4,P218="Más de 3 horas",0.2,P218="Me tomó más de un día",0)</f>
        <v>#N/A</v>
      </c>
      <c r="AM218" s="24" t="e" cm="1">
        <f t="array" ref="AM218">_xlfn.IFS(Q218="Poco",1,Q218="Normal (ni mucho ni poco)",0.5,Q218="Mucho",0)</f>
        <v>#N/A</v>
      </c>
      <c r="AN218" s="24" t="e" cm="1">
        <f t="array" ref="AN218">_xlfn.IFS(R218="Satisfecha (o)",1,R218="Normal",0.5,R218="Insatisfecha (o)",0)</f>
        <v>#N/A</v>
      </c>
      <c r="AO218" s="24" t="e" cm="1">
        <f t="array" ref="AO218">_xlfn.IFS(S218="Todas las personas reciben el mismo trato",1,S218="No estoy segura (o)",0.5,S218="Hay personas que reciben un trato diferente",0)</f>
        <v>#N/A</v>
      </c>
      <c r="AP218" s="8" t="e" cm="1">
        <f t="array" ref="AP218">_xlfn.IFS(T218="Es malo",0,T218="Es regular (ni bueno ni malo)",0.5,T218="Es bueno",1)</f>
        <v>#N/A</v>
      </c>
      <c r="AQ218" s="8" t="e" cm="1">
        <f t="array" ref="AQ218">_xlfn.IFS(U218="Sí",0,U218="No",1,U218="Prefieron no contestar",0.5)</f>
        <v>#N/A</v>
      </c>
    </row>
    <row r="219" spans="1:43" x14ac:dyDescent="0.2">
      <c r="A219" s="17">
        <v>118470903801</v>
      </c>
      <c r="B219" s="8"/>
      <c r="C219" s="8"/>
      <c r="D219" s="8"/>
      <c r="E219" s="8" t="s">
        <v>624</v>
      </c>
      <c r="F219" s="20"/>
      <c r="G219" s="22" t="s">
        <v>624</v>
      </c>
      <c r="H219" s="24" t="s">
        <v>624</v>
      </c>
      <c r="I219" s="25" t="s">
        <v>624</v>
      </c>
      <c r="J219" s="26" t="s">
        <v>624</v>
      </c>
      <c r="K219" s="24" t="s">
        <v>624</v>
      </c>
      <c r="L219" s="18" t="s">
        <v>624</v>
      </c>
      <c r="M219" s="24" t="s">
        <v>624</v>
      </c>
      <c r="N219" s="24" t="s">
        <v>624</v>
      </c>
      <c r="O219" s="24" t="s">
        <v>624</v>
      </c>
      <c r="P219" s="24" t="s">
        <v>624</v>
      </c>
      <c r="Q219" s="24" t="s">
        <v>624</v>
      </c>
      <c r="R219" s="24" t="s">
        <v>624</v>
      </c>
      <c r="S219" s="24"/>
      <c r="T219" s="8" t="s">
        <v>624</v>
      </c>
      <c r="U219" s="8"/>
      <c r="V219" s="5"/>
      <c r="W219" s="17">
        <v>118470903801</v>
      </c>
      <c r="X219" s="8"/>
      <c r="Y219" s="8" t="e" cm="1">
        <f t="array" ref="Y219">_xlfn.IFS(C219="Fue fácil",1,C219="Más o menos (ni fácil ni difícil)",0.5,C219="Fue difícil",0)</f>
        <v>#N/A</v>
      </c>
      <c r="Z219" s="8" t="e" cm="1">
        <f t="array" ref="Z219">_xlfn.IFS(D219="Sí",1,D219="No",0)</f>
        <v>#N/A</v>
      </c>
      <c r="AA219" s="8" t="e" cm="1">
        <f t="array" ref="AA219">_xlfn.IFS(E219="Sí las conozco",1,E219="No las conozco",0)</f>
        <v>#N/A</v>
      </c>
      <c r="AB219" s="20" t="e" cm="1">
        <f t="array" ref="AB219">_xlfn.IFS(F219="Sí tenía pensado hacer el trámite",1,F219="No tenía pensado hacer el trámite",0)</f>
        <v>#N/A</v>
      </c>
      <c r="AC219" s="22" t="e" cm="1">
        <f t="array" ref="AC219">_xlfn.IFS(G219="Sí",1,G219="No",0)</f>
        <v>#N/A</v>
      </c>
      <c r="AD219" s="24" t="e" cm="1">
        <f t="array" ref="AD219">_xlfn.IFS(H219="Es fácil",1,H219="Más o menos (no es ni fácil ni difícil)",0.5,H219="Es difícil",0)</f>
        <v>#N/A</v>
      </c>
      <c r="AE219" s="25" t="e" cm="1">
        <f t="array" ref="AE219">_xlfn.IFS(I219="Cuando realicé el trámite para obtener la licencia de conducir en este municipio sí recibí toda la orientación que necesité para poder concluir el trámite",1,I219="Cuando realicé el trámite para obtener la licencia de conducir en este municipio no recibí toda la orientación que necesité para poder concluir el trámite",0)</f>
        <v>#N/A</v>
      </c>
      <c r="AF219" s="27" t="e" cm="1">
        <f t="array" ref="AF219">_xlfn.IFS(J219="Sí tienen la capacitación y los conocimientos suficientes para atender a la ciudadanía",1,J219="No tienen la capacitación y los conocimientos suficientes para atender a la ciudadanía",0)</f>
        <v>#N/A</v>
      </c>
      <c r="AG219" s="24" t="e" cm="1">
        <f t="array" ref="AG219">_xlfn.IFS(K219="Sí",1,K219="No",0)</f>
        <v>#N/A</v>
      </c>
      <c r="AH219" s="20" t="e" cm="1">
        <f t="array" ref="AH219">_xlfn.IFS(L219="Muy probable",1,L219="Nada probable",0,L219="No sé",0.5)</f>
        <v>#N/A</v>
      </c>
      <c r="AI219" s="24" t="e" cm="1">
        <f t="array" ref="AI219">_xlfn.IFS(M219="Es más fácil",1,M219="Es igual",0.5,M219="Es más difícil",0)</f>
        <v>#N/A</v>
      </c>
      <c r="AJ219" s="24" t="e" cm="1">
        <f t="array" ref="AJ219">_xlfn.IFS(N219="Pocos",1,N219="Los necesarios (ni muchos ni pocos)",0.5,N219="Muchos",0)</f>
        <v>#N/A</v>
      </c>
      <c r="AK219" s="24" t="e" cm="1">
        <f t="array" ref="AK219">_xlfn.IFS(O219="Barato",1,O219="Justo (ni caro ni barato)",0.5,O219="Caro",0)</f>
        <v>#N/A</v>
      </c>
      <c r="AL219" s="24" t="e" cm="1">
        <f t="array" ref="AL219">_xlfn.IFS(P219="Menos de 30 minutos",1,P219="Entre 31 minutos y 1 hora",0.8,P219="Entre 1 y 2 horas",0.6,P219="Entre 2 y 3 horas",0.4,P219="Más de 3 horas",0.2,P219="Me tomó más de un día",0)</f>
        <v>#N/A</v>
      </c>
      <c r="AM219" s="24" t="e" cm="1">
        <f t="array" ref="AM219">_xlfn.IFS(Q219="Poco",1,Q219="Normal (ni mucho ni poco)",0.5,Q219="Mucho",0)</f>
        <v>#N/A</v>
      </c>
      <c r="AN219" s="24" t="e" cm="1">
        <f t="array" ref="AN219">_xlfn.IFS(R219="Satisfecha (o)",1,R219="Normal",0.5,R219="Insatisfecha (o)",0)</f>
        <v>#N/A</v>
      </c>
      <c r="AO219" s="24" t="e" cm="1">
        <f t="array" ref="AO219">_xlfn.IFS(S219="Todas las personas reciben el mismo trato",1,S219="No estoy segura (o)",0.5,S219="Hay personas que reciben un trato diferente",0)</f>
        <v>#N/A</v>
      </c>
      <c r="AP219" s="8" t="e" cm="1">
        <f t="array" ref="AP219">_xlfn.IFS(T219="Es malo",0,T219="Es regular (ni bueno ni malo)",0.5,T219="Es bueno",1)</f>
        <v>#N/A</v>
      </c>
      <c r="AQ219" s="8" t="e" cm="1">
        <f t="array" ref="AQ219">_xlfn.IFS(U219="Sí",0,U219="No",1,U219="Prefieron no contestar",0.5)</f>
        <v>#N/A</v>
      </c>
    </row>
    <row r="220" spans="1:43" x14ac:dyDescent="0.2">
      <c r="A220" s="17">
        <v>118470620177</v>
      </c>
      <c r="B220" s="8"/>
      <c r="C220" s="8"/>
      <c r="D220" s="8"/>
      <c r="E220" s="8" t="s">
        <v>624</v>
      </c>
      <c r="F220" s="20"/>
      <c r="G220" s="22" t="s">
        <v>624</v>
      </c>
      <c r="H220" s="24" t="s">
        <v>624</v>
      </c>
      <c r="I220" s="25" t="s">
        <v>624</v>
      </c>
      <c r="J220" s="26" t="s">
        <v>624</v>
      </c>
      <c r="K220" s="24" t="s">
        <v>624</v>
      </c>
      <c r="L220" s="18" t="s">
        <v>624</v>
      </c>
      <c r="M220" s="24" t="s">
        <v>624</v>
      </c>
      <c r="N220" s="24" t="s">
        <v>624</v>
      </c>
      <c r="O220" s="24" t="s">
        <v>624</v>
      </c>
      <c r="P220" s="24" t="s">
        <v>624</v>
      </c>
      <c r="Q220" s="24" t="s">
        <v>624</v>
      </c>
      <c r="R220" s="24" t="s">
        <v>624</v>
      </c>
      <c r="S220" s="24"/>
      <c r="T220" s="8" t="s">
        <v>624</v>
      </c>
      <c r="U220" s="8"/>
      <c r="V220" s="5"/>
      <c r="W220" s="17">
        <v>118470620177</v>
      </c>
      <c r="X220" s="8"/>
      <c r="Y220" s="8" t="e" cm="1">
        <f t="array" ref="Y220">_xlfn.IFS(C220="Fue fácil",1,C220="Más o menos (ni fácil ni difícil)",0.5,C220="Fue difícil",0)</f>
        <v>#N/A</v>
      </c>
      <c r="Z220" s="8" t="e" cm="1">
        <f t="array" ref="Z220">_xlfn.IFS(D220="Sí",1,D220="No",0)</f>
        <v>#N/A</v>
      </c>
      <c r="AA220" s="8" t="e" cm="1">
        <f t="array" ref="AA220">_xlfn.IFS(E220="Sí las conozco",1,E220="No las conozco",0)</f>
        <v>#N/A</v>
      </c>
      <c r="AB220" s="20" t="e" cm="1">
        <f t="array" ref="AB220">_xlfn.IFS(F220="Sí tenía pensado hacer el trámite",1,F220="No tenía pensado hacer el trámite",0)</f>
        <v>#N/A</v>
      </c>
      <c r="AC220" s="22" t="e" cm="1">
        <f t="array" ref="AC220">_xlfn.IFS(G220="Sí",1,G220="No",0)</f>
        <v>#N/A</v>
      </c>
      <c r="AD220" s="24" t="e" cm="1">
        <f t="array" ref="AD220">_xlfn.IFS(H220="Es fácil",1,H220="Más o menos (no es ni fácil ni difícil)",0.5,H220="Es difícil",0)</f>
        <v>#N/A</v>
      </c>
      <c r="AE220" s="25" t="e" cm="1">
        <f t="array" ref="AE220">_xlfn.IFS(I220="Cuando realicé el trámite para obtener la licencia de conducir en este municipio sí recibí toda la orientación que necesité para poder concluir el trámite",1,I220="Cuando realicé el trámite para obtener la licencia de conducir en este municipio no recibí toda la orientación que necesité para poder concluir el trámite",0)</f>
        <v>#N/A</v>
      </c>
      <c r="AF220" s="27" t="e" cm="1">
        <f t="array" ref="AF220">_xlfn.IFS(J220="Sí tienen la capacitación y los conocimientos suficientes para atender a la ciudadanía",1,J220="No tienen la capacitación y los conocimientos suficientes para atender a la ciudadanía",0)</f>
        <v>#N/A</v>
      </c>
      <c r="AG220" s="24" t="e" cm="1">
        <f t="array" ref="AG220">_xlfn.IFS(K220="Sí",1,K220="No",0)</f>
        <v>#N/A</v>
      </c>
      <c r="AH220" s="20" t="e" cm="1">
        <f t="array" ref="AH220">_xlfn.IFS(L220="Muy probable",1,L220="Nada probable",0,L220="No sé",0.5)</f>
        <v>#N/A</v>
      </c>
      <c r="AI220" s="24" t="e" cm="1">
        <f t="array" ref="AI220">_xlfn.IFS(M220="Es más fácil",1,M220="Es igual",0.5,M220="Es más difícil",0)</f>
        <v>#N/A</v>
      </c>
      <c r="AJ220" s="24" t="e" cm="1">
        <f t="array" ref="AJ220">_xlfn.IFS(N220="Pocos",1,N220="Los necesarios (ni muchos ni pocos)",0.5,N220="Muchos",0)</f>
        <v>#N/A</v>
      </c>
      <c r="AK220" s="24" t="e" cm="1">
        <f t="array" ref="AK220">_xlfn.IFS(O220="Barato",1,O220="Justo (ni caro ni barato)",0.5,O220="Caro",0)</f>
        <v>#N/A</v>
      </c>
      <c r="AL220" s="24" t="e" cm="1">
        <f t="array" ref="AL220">_xlfn.IFS(P220="Menos de 30 minutos",1,P220="Entre 31 minutos y 1 hora",0.8,P220="Entre 1 y 2 horas",0.6,P220="Entre 2 y 3 horas",0.4,P220="Más de 3 horas",0.2,P220="Me tomó más de un día",0)</f>
        <v>#N/A</v>
      </c>
      <c r="AM220" s="24" t="e" cm="1">
        <f t="array" ref="AM220">_xlfn.IFS(Q220="Poco",1,Q220="Normal (ni mucho ni poco)",0.5,Q220="Mucho",0)</f>
        <v>#N/A</v>
      </c>
      <c r="AN220" s="24" t="e" cm="1">
        <f t="array" ref="AN220">_xlfn.IFS(R220="Satisfecha (o)",1,R220="Normal",0.5,R220="Insatisfecha (o)",0)</f>
        <v>#N/A</v>
      </c>
      <c r="AO220" s="24" t="e" cm="1">
        <f t="array" ref="AO220">_xlfn.IFS(S220="Todas las personas reciben el mismo trato",1,S220="No estoy segura (o)",0.5,S220="Hay personas que reciben un trato diferente",0)</f>
        <v>#N/A</v>
      </c>
      <c r="AP220" s="8" t="e" cm="1">
        <f t="array" ref="AP220">_xlfn.IFS(T220="Es malo",0,T220="Es regular (ni bueno ni malo)",0.5,T220="Es bueno",1)</f>
        <v>#N/A</v>
      </c>
      <c r="AQ220" s="8" t="e" cm="1">
        <f t="array" ref="AQ220">_xlfn.IFS(U220="Sí",0,U220="No",1,U220="Prefieron no contestar",0.5)</f>
        <v>#N/A</v>
      </c>
    </row>
    <row r="221" spans="1:43" x14ac:dyDescent="0.2">
      <c r="A221" s="17">
        <v>118450872332</v>
      </c>
      <c r="B221" s="8"/>
      <c r="C221" s="8"/>
      <c r="D221" s="8"/>
      <c r="E221" s="8" t="s">
        <v>624</v>
      </c>
      <c r="F221" s="20"/>
      <c r="G221" s="22" t="s">
        <v>624</v>
      </c>
      <c r="H221" s="24" t="s">
        <v>624</v>
      </c>
      <c r="I221" s="25" t="s">
        <v>624</v>
      </c>
      <c r="J221" s="26" t="s">
        <v>624</v>
      </c>
      <c r="K221" s="24" t="s">
        <v>624</v>
      </c>
      <c r="L221" s="18" t="s">
        <v>624</v>
      </c>
      <c r="M221" s="24" t="s">
        <v>624</v>
      </c>
      <c r="N221" s="24" t="s">
        <v>624</v>
      </c>
      <c r="O221" s="24" t="s">
        <v>624</v>
      </c>
      <c r="P221" s="24" t="s">
        <v>624</v>
      </c>
      <c r="Q221" s="24" t="s">
        <v>624</v>
      </c>
      <c r="R221" s="24" t="s">
        <v>624</v>
      </c>
      <c r="S221" s="24"/>
      <c r="T221" s="8" t="s">
        <v>624</v>
      </c>
      <c r="U221" s="8"/>
      <c r="V221" s="5"/>
      <c r="W221" s="17">
        <v>118450872332</v>
      </c>
      <c r="X221" s="8"/>
      <c r="Y221" s="8" t="e" cm="1">
        <f t="array" ref="Y221">_xlfn.IFS(C221="Fue fácil",1,C221="Más o menos (ni fácil ni difícil)",0.5,C221="Fue difícil",0)</f>
        <v>#N/A</v>
      </c>
      <c r="Z221" s="8" t="e" cm="1">
        <f t="array" ref="Z221">_xlfn.IFS(D221="Sí",1,D221="No",0)</f>
        <v>#N/A</v>
      </c>
      <c r="AA221" s="8" t="e" cm="1">
        <f t="array" ref="AA221">_xlfn.IFS(E221="Sí las conozco",1,E221="No las conozco",0)</f>
        <v>#N/A</v>
      </c>
      <c r="AB221" s="20" t="e" cm="1">
        <f t="array" ref="AB221">_xlfn.IFS(F221="Sí tenía pensado hacer el trámite",1,F221="No tenía pensado hacer el trámite",0)</f>
        <v>#N/A</v>
      </c>
      <c r="AC221" s="22" t="e" cm="1">
        <f t="array" ref="AC221">_xlfn.IFS(G221="Sí",1,G221="No",0)</f>
        <v>#N/A</v>
      </c>
      <c r="AD221" s="24" t="e" cm="1">
        <f t="array" ref="AD221">_xlfn.IFS(H221="Es fácil",1,H221="Más o menos (no es ni fácil ni difícil)",0.5,H221="Es difícil",0)</f>
        <v>#N/A</v>
      </c>
      <c r="AE221" s="25" t="e" cm="1">
        <f t="array" ref="AE221">_xlfn.IFS(I221="Cuando realicé el trámite para obtener la licencia de conducir en este municipio sí recibí toda la orientación que necesité para poder concluir el trámite",1,I221="Cuando realicé el trámite para obtener la licencia de conducir en este municipio no recibí toda la orientación que necesité para poder concluir el trámite",0)</f>
        <v>#N/A</v>
      </c>
      <c r="AF221" s="27" t="e" cm="1">
        <f t="array" ref="AF221">_xlfn.IFS(J221="Sí tienen la capacitación y los conocimientos suficientes para atender a la ciudadanía",1,J221="No tienen la capacitación y los conocimientos suficientes para atender a la ciudadanía",0)</f>
        <v>#N/A</v>
      </c>
      <c r="AG221" s="24" t="e" cm="1">
        <f t="array" ref="AG221">_xlfn.IFS(K221="Sí",1,K221="No",0)</f>
        <v>#N/A</v>
      </c>
      <c r="AH221" s="20" t="e" cm="1">
        <f t="array" ref="AH221">_xlfn.IFS(L221="Muy probable",1,L221="Nada probable",0,L221="No sé",0.5)</f>
        <v>#N/A</v>
      </c>
      <c r="AI221" s="24" t="e" cm="1">
        <f t="array" ref="AI221">_xlfn.IFS(M221="Es más fácil",1,M221="Es igual",0.5,M221="Es más difícil",0)</f>
        <v>#N/A</v>
      </c>
      <c r="AJ221" s="24" t="e" cm="1">
        <f t="array" ref="AJ221">_xlfn.IFS(N221="Pocos",1,N221="Los necesarios (ni muchos ni pocos)",0.5,N221="Muchos",0)</f>
        <v>#N/A</v>
      </c>
      <c r="AK221" s="24" t="e" cm="1">
        <f t="array" ref="AK221">_xlfn.IFS(O221="Barato",1,O221="Justo (ni caro ni barato)",0.5,O221="Caro",0)</f>
        <v>#N/A</v>
      </c>
      <c r="AL221" s="24" t="e" cm="1">
        <f t="array" ref="AL221">_xlfn.IFS(P221="Menos de 30 minutos",1,P221="Entre 31 minutos y 1 hora",0.8,P221="Entre 1 y 2 horas",0.6,P221="Entre 2 y 3 horas",0.4,P221="Más de 3 horas",0.2,P221="Me tomó más de un día",0)</f>
        <v>#N/A</v>
      </c>
      <c r="AM221" s="24" t="e" cm="1">
        <f t="array" ref="AM221">_xlfn.IFS(Q221="Poco",1,Q221="Normal (ni mucho ni poco)",0.5,Q221="Mucho",0)</f>
        <v>#N/A</v>
      </c>
      <c r="AN221" s="24" t="e" cm="1">
        <f t="array" ref="AN221">_xlfn.IFS(R221="Satisfecha (o)",1,R221="Normal",0.5,R221="Insatisfecha (o)",0)</f>
        <v>#N/A</v>
      </c>
      <c r="AO221" s="24" t="e" cm="1">
        <f t="array" ref="AO221">_xlfn.IFS(S221="Todas las personas reciben el mismo trato",1,S221="No estoy segura (o)",0.5,S221="Hay personas que reciben un trato diferente",0)</f>
        <v>#N/A</v>
      </c>
      <c r="AP221" s="8" t="e" cm="1">
        <f t="array" ref="AP221">_xlfn.IFS(T221="Es malo",0,T221="Es regular (ni bueno ni malo)",0.5,T221="Es bueno",1)</f>
        <v>#N/A</v>
      </c>
      <c r="AQ221" s="8" t="e" cm="1">
        <f t="array" ref="AQ221">_xlfn.IFS(U221="Sí",0,U221="No",1,U221="Prefieron no contestar",0.5)</f>
        <v>#N/A</v>
      </c>
    </row>
    <row r="222" spans="1:43" x14ac:dyDescent="0.2">
      <c r="A222" s="17">
        <v>118449042127</v>
      </c>
      <c r="B222" s="8"/>
      <c r="C222" s="8"/>
      <c r="D222" s="8"/>
      <c r="E222" s="8" t="s">
        <v>624</v>
      </c>
      <c r="F222" s="20"/>
      <c r="G222" s="22" t="s">
        <v>624</v>
      </c>
      <c r="H222" s="24" t="s">
        <v>624</v>
      </c>
      <c r="I222" s="25" t="s">
        <v>624</v>
      </c>
      <c r="J222" s="26" t="s">
        <v>624</v>
      </c>
      <c r="K222" s="24" t="s">
        <v>624</v>
      </c>
      <c r="L222" s="18" t="s">
        <v>624</v>
      </c>
      <c r="M222" s="24" t="s">
        <v>624</v>
      </c>
      <c r="N222" s="24" t="s">
        <v>624</v>
      </c>
      <c r="O222" s="24" t="s">
        <v>624</v>
      </c>
      <c r="P222" s="24" t="s">
        <v>624</v>
      </c>
      <c r="Q222" s="24" t="s">
        <v>624</v>
      </c>
      <c r="R222" s="24" t="s">
        <v>624</v>
      </c>
      <c r="S222" s="24"/>
      <c r="T222" s="8" t="s">
        <v>624</v>
      </c>
      <c r="U222" s="8"/>
      <c r="V222" s="5"/>
      <c r="W222" s="17">
        <v>118449042127</v>
      </c>
      <c r="X222" s="8"/>
      <c r="Y222" s="8" t="e" cm="1">
        <f t="array" ref="Y222">_xlfn.IFS(C222="Fue fácil",1,C222="Más o menos (ni fácil ni difícil)",0.5,C222="Fue difícil",0)</f>
        <v>#N/A</v>
      </c>
      <c r="Z222" s="8" t="e" cm="1">
        <f t="array" ref="Z222">_xlfn.IFS(D222="Sí",1,D222="No",0)</f>
        <v>#N/A</v>
      </c>
      <c r="AA222" s="8" t="e" cm="1">
        <f t="array" ref="AA222">_xlfn.IFS(E222="Sí las conozco",1,E222="No las conozco",0)</f>
        <v>#N/A</v>
      </c>
      <c r="AB222" s="20" t="e" cm="1">
        <f t="array" ref="AB222">_xlfn.IFS(F222="Sí tenía pensado hacer el trámite",1,F222="No tenía pensado hacer el trámite",0)</f>
        <v>#N/A</v>
      </c>
      <c r="AC222" s="22" t="e" cm="1">
        <f t="array" ref="AC222">_xlfn.IFS(G222="Sí",1,G222="No",0)</f>
        <v>#N/A</v>
      </c>
      <c r="AD222" s="24" t="e" cm="1">
        <f t="array" ref="AD222">_xlfn.IFS(H222="Es fácil",1,H222="Más o menos (no es ni fácil ni difícil)",0.5,H222="Es difícil",0)</f>
        <v>#N/A</v>
      </c>
      <c r="AE222" s="25" t="e" cm="1">
        <f t="array" ref="AE222">_xlfn.IFS(I222="Cuando realicé el trámite para obtener la licencia de conducir en este municipio sí recibí toda la orientación que necesité para poder concluir el trámite",1,I222="Cuando realicé el trámite para obtener la licencia de conducir en este municipio no recibí toda la orientación que necesité para poder concluir el trámite",0)</f>
        <v>#N/A</v>
      </c>
      <c r="AF222" s="27" t="e" cm="1">
        <f t="array" ref="AF222">_xlfn.IFS(J222="Sí tienen la capacitación y los conocimientos suficientes para atender a la ciudadanía",1,J222="No tienen la capacitación y los conocimientos suficientes para atender a la ciudadanía",0)</f>
        <v>#N/A</v>
      </c>
      <c r="AG222" s="24" t="e" cm="1">
        <f t="array" ref="AG222">_xlfn.IFS(K222="Sí",1,K222="No",0)</f>
        <v>#N/A</v>
      </c>
      <c r="AH222" s="20" t="e" cm="1">
        <f t="array" ref="AH222">_xlfn.IFS(L222="Muy probable",1,L222="Nada probable",0,L222="No sé",0.5)</f>
        <v>#N/A</v>
      </c>
      <c r="AI222" s="24" t="e" cm="1">
        <f t="array" ref="AI222">_xlfn.IFS(M222="Es más fácil",1,M222="Es igual",0.5,M222="Es más difícil",0)</f>
        <v>#N/A</v>
      </c>
      <c r="AJ222" s="24" t="e" cm="1">
        <f t="array" ref="AJ222">_xlfn.IFS(N222="Pocos",1,N222="Los necesarios (ni muchos ni pocos)",0.5,N222="Muchos",0)</f>
        <v>#N/A</v>
      </c>
      <c r="AK222" s="24" t="e" cm="1">
        <f t="array" ref="AK222">_xlfn.IFS(O222="Barato",1,O222="Justo (ni caro ni barato)",0.5,O222="Caro",0)</f>
        <v>#N/A</v>
      </c>
      <c r="AL222" s="24" t="e" cm="1">
        <f t="array" ref="AL222">_xlfn.IFS(P222="Menos de 30 minutos",1,P222="Entre 31 minutos y 1 hora",0.8,P222="Entre 1 y 2 horas",0.6,P222="Entre 2 y 3 horas",0.4,P222="Más de 3 horas",0.2,P222="Me tomó más de un día",0)</f>
        <v>#N/A</v>
      </c>
      <c r="AM222" s="24" t="e" cm="1">
        <f t="array" ref="AM222">_xlfn.IFS(Q222="Poco",1,Q222="Normal (ni mucho ni poco)",0.5,Q222="Mucho",0)</f>
        <v>#N/A</v>
      </c>
      <c r="AN222" s="24" t="e" cm="1">
        <f t="array" ref="AN222">_xlfn.IFS(R222="Satisfecha (o)",1,R222="Normal",0.5,R222="Insatisfecha (o)",0)</f>
        <v>#N/A</v>
      </c>
      <c r="AO222" s="24" t="e" cm="1">
        <f t="array" ref="AO222">_xlfn.IFS(S222="Todas las personas reciben el mismo trato",1,S222="No estoy segura (o)",0.5,S222="Hay personas que reciben un trato diferente",0)</f>
        <v>#N/A</v>
      </c>
      <c r="AP222" s="8" t="e" cm="1">
        <f t="array" ref="AP222">_xlfn.IFS(T222="Es malo",0,T222="Es regular (ni bueno ni malo)",0.5,T222="Es bueno",1)</f>
        <v>#N/A</v>
      </c>
      <c r="AQ222" s="8" t="e" cm="1">
        <f t="array" ref="AQ222">_xlfn.IFS(U222="Sí",0,U222="No",1,U222="Prefieron no contestar",0.5)</f>
        <v>#N/A</v>
      </c>
    </row>
    <row r="223" spans="1:43" x14ac:dyDescent="0.2">
      <c r="A223" s="17">
        <v>118446641446</v>
      </c>
      <c r="B223" s="8"/>
      <c r="C223" s="8"/>
      <c r="D223" s="8"/>
      <c r="E223" s="8" t="s">
        <v>624</v>
      </c>
      <c r="F223" s="20"/>
      <c r="G223" s="22" t="s">
        <v>624</v>
      </c>
      <c r="H223" s="24" t="s">
        <v>624</v>
      </c>
      <c r="I223" s="25" t="s">
        <v>624</v>
      </c>
      <c r="J223" s="26" t="s">
        <v>624</v>
      </c>
      <c r="K223" s="24" t="s">
        <v>624</v>
      </c>
      <c r="L223" s="18" t="s">
        <v>624</v>
      </c>
      <c r="M223" s="24" t="s">
        <v>624</v>
      </c>
      <c r="N223" s="24" t="s">
        <v>624</v>
      </c>
      <c r="O223" s="24" t="s">
        <v>624</v>
      </c>
      <c r="P223" s="24" t="s">
        <v>624</v>
      </c>
      <c r="Q223" s="24" t="s">
        <v>624</v>
      </c>
      <c r="R223" s="24" t="s">
        <v>624</v>
      </c>
      <c r="S223" s="24"/>
      <c r="T223" s="8" t="s">
        <v>624</v>
      </c>
      <c r="U223" s="8"/>
      <c r="V223" s="5"/>
      <c r="W223" s="17">
        <v>118446641446</v>
      </c>
      <c r="X223" s="8"/>
      <c r="Y223" s="8" t="e" cm="1">
        <f t="array" ref="Y223">_xlfn.IFS(C223="Fue fácil",1,C223="Más o menos (ni fácil ni difícil)",0.5,C223="Fue difícil",0)</f>
        <v>#N/A</v>
      </c>
      <c r="Z223" s="8" t="e" cm="1">
        <f t="array" ref="Z223">_xlfn.IFS(D223="Sí",1,D223="No",0)</f>
        <v>#N/A</v>
      </c>
      <c r="AA223" s="8" t="e" cm="1">
        <f t="array" ref="AA223">_xlfn.IFS(E223="Sí las conozco",1,E223="No las conozco",0)</f>
        <v>#N/A</v>
      </c>
      <c r="AB223" s="20" t="e" cm="1">
        <f t="array" ref="AB223">_xlfn.IFS(F223="Sí tenía pensado hacer el trámite",1,F223="No tenía pensado hacer el trámite",0)</f>
        <v>#N/A</v>
      </c>
      <c r="AC223" s="22" t="e" cm="1">
        <f t="array" ref="AC223">_xlfn.IFS(G223="Sí",1,G223="No",0)</f>
        <v>#N/A</v>
      </c>
      <c r="AD223" s="24" t="e" cm="1">
        <f t="array" ref="AD223">_xlfn.IFS(H223="Es fácil",1,H223="Más o menos (no es ni fácil ni difícil)",0.5,H223="Es difícil",0)</f>
        <v>#N/A</v>
      </c>
      <c r="AE223" s="25" t="e" cm="1">
        <f t="array" ref="AE223">_xlfn.IFS(I223="Cuando realicé el trámite para obtener la licencia de conducir en este municipio sí recibí toda la orientación que necesité para poder concluir el trámite",1,I223="Cuando realicé el trámite para obtener la licencia de conducir en este municipio no recibí toda la orientación que necesité para poder concluir el trámite",0)</f>
        <v>#N/A</v>
      </c>
      <c r="AF223" s="27" t="e" cm="1">
        <f t="array" ref="AF223">_xlfn.IFS(J223="Sí tienen la capacitación y los conocimientos suficientes para atender a la ciudadanía",1,J223="No tienen la capacitación y los conocimientos suficientes para atender a la ciudadanía",0)</f>
        <v>#N/A</v>
      </c>
      <c r="AG223" s="24" t="e" cm="1">
        <f t="array" ref="AG223">_xlfn.IFS(K223="Sí",1,K223="No",0)</f>
        <v>#N/A</v>
      </c>
      <c r="AH223" s="20" t="e" cm="1">
        <f t="array" ref="AH223">_xlfn.IFS(L223="Muy probable",1,L223="Nada probable",0,L223="No sé",0.5)</f>
        <v>#N/A</v>
      </c>
      <c r="AI223" s="24" t="e" cm="1">
        <f t="array" ref="AI223">_xlfn.IFS(M223="Es más fácil",1,M223="Es igual",0.5,M223="Es más difícil",0)</f>
        <v>#N/A</v>
      </c>
      <c r="AJ223" s="24" t="e" cm="1">
        <f t="array" ref="AJ223">_xlfn.IFS(N223="Pocos",1,N223="Los necesarios (ni muchos ni pocos)",0.5,N223="Muchos",0)</f>
        <v>#N/A</v>
      </c>
      <c r="AK223" s="24" t="e" cm="1">
        <f t="array" ref="AK223">_xlfn.IFS(O223="Barato",1,O223="Justo (ni caro ni barato)",0.5,O223="Caro",0)</f>
        <v>#N/A</v>
      </c>
      <c r="AL223" s="24" t="e" cm="1">
        <f t="array" ref="AL223">_xlfn.IFS(P223="Menos de 30 minutos",1,P223="Entre 31 minutos y 1 hora",0.8,P223="Entre 1 y 2 horas",0.6,P223="Entre 2 y 3 horas",0.4,P223="Más de 3 horas",0.2,P223="Me tomó más de un día",0)</f>
        <v>#N/A</v>
      </c>
      <c r="AM223" s="24" t="e" cm="1">
        <f t="array" ref="AM223">_xlfn.IFS(Q223="Poco",1,Q223="Normal (ni mucho ni poco)",0.5,Q223="Mucho",0)</f>
        <v>#N/A</v>
      </c>
      <c r="AN223" s="24" t="e" cm="1">
        <f t="array" ref="AN223">_xlfn.IFS(R223="Satisfecha (o)",1,R223="Normal",0.5,R223="Insatisfecha (o)",0)</f>
        <v>#N/A</v>
      </c>
      <c r="AO223" s="24" t="e" cm="1">
        <f t="array" ref="AO223">_xlfn.IFS(S223="Todas las personas reciben el mismo trato",1,S223="No estoy segura (o)",0.5,S223="Hay personas que reciben un trato diferente",0)</f>
        <v>#N/A</v>
      </c>
      <c r="AP223" s="8" t="e" cm="1">
        <f t="array" ref="AP223">_xlfn.IFS(T223="Es malo",0,T223="Es regular (ni bueno ni malo)",0.5,T223="Es bueno",1)</f>
        <v>#N/A</v>
      </c>
      <c r="AQ223" s="8" t="e" cm="1">
        <f t="array" ref="AQ223">_xlfn.IFS(U223="Sí",0,U223="No",1,U223="Prefieron no contestar",0.5)</f>
        <v>#N/A</v>
      </c>
    </row>
    <row r="224" spans="1:43" x14ac:dyDescent="0.2">
      <c r="A224" s="17">
        <v>118443017282</v>
      </c>
      <c r="B224" s="8"/>
      <c r="C224" s="8"/>
      <c r="D224" s="8"/>
      <c r="E224" s="8" t="s">
        <v>624</v>
      </c>
      <c r="F224" s="20"/>
      <c r="G224" s="22" t="s">
        <v>624</v>
      </c>
      <c r="H224" s="24" t="s">
        <v>624</v>
      </c>
      <c r="I224" s="25" t="s">
        <v>624</v>
      </c>
      <c r="J224" s="26" t="s">
        <v>624</v>
      </c>
      <c r="K224" s="24" t="s">
        <v>624</v>
      </c>
      <c r="L224" s="18" t="s">
        <v>624</v>
      </c>
      <c r="M224" s="24" t="s">
        <v>624</v>
      </c>
      <c r="N224" s="24" t="s">
        <v>624</v>
      </c>
      <c r="O224" s="24" t="s">
        <v>624</v>
      </c>
      <c r="P224" s="24" t="s">
        <v>624</v>
      </c>
      <c r="Q224" s="24" t="s">
        <v>624</v>
      </c>
      <c r="R224" s="24" t="s">
        <v>624</v>
      </c>
      <c r="S224" s="24"/>
      <c r="T224" s="8" t="s">
        <v>624</v>
      </c>
      <c r="U224" s="8"/>
      <c r="V224" s="5"/>
      <c r="W224" s="17">
        <v>118443017282</v>
      </c>
      <c r="X224" s="8"/>
      <c r="Y224" s="8" t="e" cm="1">
        <f t="array" ref="Y224">_xlfn.IFS(C224="Fue fácil",1,C224="Más o menos (ni fácil ni difícil)",0.5,C224="Fue difícil",0)</f>
        <v>#N/A</v>
      </c>
      <c r="Z224" s="8" t="e" cm="1">
        <f t="array" ref="Z224">_xlfn.IFS(D224="Sí",1,D224="No",0)</f>
        <v>#N/A</v>
      </c>
      <c r="AA224" s="8" t="e" cm="1">
        <f t="array" ref="AA224">_xlfn.IFS(E224="Sí las conozco",1,E224="No las conozco",0)</f>
        <v>#N/A</v>
      </c>
      <c r="AB224" s="20" t="e" cm="1">
        <f t="array" ref="AB224">_xlfn.IFS(F224="Sí tenía pensado hacer el trámite",1,F224="No tenía pensado hacer el trámite",0)</f>
        <v>#N/A</v>
      </c>
      <c r="AC224" s="22" t="e" cm="1">
        <f t="array" ref="AC224">_xlfn.IFS(G224="Sí",1,G224="No",0)</f>
        <v>#N/A</v>
      </c>
      <c r="AD224" s="24" t="e" cm="1">
        <f t="array" ref="AD224">_xlfn.IFS(H224="Es fácil",1,H224="Más o menos (no es ni fácil ni difícil)",0.5,H224="Es difícil",0)</f>
        <v>#N/A</v>
      </c>
      <c r="AE224" s="25" t="e" cm="1">
        <f t="array" ref="AE224">_xlfn.IFS(I224="Cuando realicé el trámite para obtener la licencia de conducir en este municipio sí recibí toda la orientación que necesité para poder concluir el trámite",1,I224="Cuando realicé el trámite para obtener la licencia de conducir en este municipio no recibí toda la orientación que necesité para poder concluir el trámite",0)</f>
        <v>#N/A</v>
      </c>
      <c r="AF224" s="27" t="e" cm="1">
        <f t="array" ref="AF224">_xlfn.IFS(J224="Sí tienen la capacitación y los conocimientos suficientes para atender a la ciudadanía",1,J224="No tienen la capacitación y los conocimientos suficientes para atender a la ciudadanía",0)</f>
        <v>#N/A</v>
      </c>
      <c r="AG224" s="24" t="e" cm="1">
        <f t="array" ref="AG224">_xlfn.IFS(K224="Sí",1,K224="No",0)</f>
        <v>#N/A</v>
      </c>
      <c r="AH224" s="20" t="e" cm="1">
        <f t="array" ref="AH224">_xlfn.IFS(L224="Muy probable",1,L224="Nada probable",0,L224="No sé",0.5)</f>
        <v>#N/A</v>
      </c>
      <c r="AI224" s="24" t="e" cm="1">
        <f t="array" ref="AI224">_xlfn.IFS(M224="Es más fácil",1,M224="Es igual",0.5,M224="Es más difícil",0)</f>
        <v>#N/A</v>
      </c>
      <c r="AJ224" s="24" t="e" cm="1">
        <f t="array" ref="AJ224">_xlfn.IFS(N224="Pocos",1,N224="Los necesarios (ni muchos ni pocos)",0.5,N224="Muchos",0)</f>
        <v>#N/A</v>
      </c>
      <c r="AK224" s="24" t="e" cm="1">
        <f t="array" ref="AK224">_xlfn.IFS(O224="Barato",1,O224="Justo (ni caro ni barato)",0.5,O224="Caro",0)</f>
        <v>#N/A</v>
      </c>
      <c r="AL224" s="24" t="e" cm="1">
        <f t="array" ref="AL224">_xlfn.IFS(P224="Menos de 30 minutos",1,P224="Entre 31 minutos y 1 hora",0.8,P224="Entre 1 y 2 horas",0.6,P224="Entre 2 y 3 horas",0.4,P224="Más de 3 horas",0.2,P224="Me tomó más de un día",0)</f>
        <v>#N/A</v>
      </c>
      <c r="AM224" s="24" t="e" cm="1">
        <f t="array" ref="AM224">_xlfn.IFS(Q224="Poco",1,Q224="Normal (ni mucho ni poco)",0.5,Q224="Mucho",0)</f>
        <v>#N/A</v>
      </c>
      <c r="AN224" s="24" t="e" cm="1">
        <f t="array" ref="AN224">_xlfn.IFS(R224="Satisfecha (o)",1,R224="Normal",0.5,R224="Insatisfecha (o)",0)</f>
        <v>#N/A</v>
      </c>
      <c r="AO224" s="24" t="e" cm="1">
        <f t="array" ref="AO224">_xlfn.IFS(S224="Todas las personas reciben el mismo trato",1,S224="No estoy segura (o)",0.5,S224="Hay personas que reciben un trato diferente",0)</f>
        <v>#N/A</v>
      </c>
      <c r="AP224" s="8" t="e" cm="1">
        <f t="array" ref="AP224">_xlfn.IFS(T224="Es malo",0,T224="Es regular (ni bueno ni malo)",0.5,T224="Es bueno",1)</f>
        <v>#N/A</v>
      </c>
      <c r="AQ224" s="8" t="e" cm="1">
        <f t="array" ref="AQ224">_xlfn.IFS(U224="Sí",0,U224="No",1,U224="Prefieron no contestar",0.5)</f>
        <v>#N/A</v>
      </c>
    </row>
    <row r="225" spans="1:43" x14ac:dyDescent="0.2">
      <c r="A225" s="17">
        <v>118433013945</v>
      </c>
      <c r="B225" s="8"/>
      <c r="C225" s="8"/>
      <c r="D225" s="8"/>
      <c r="E225" s="8" t="s">
        <v>624</v>
      </c>
      <c r="F225" s="20"/>
      <c r="G225" s="22" t="s">
        <v>624</v>
      </c>
      <c r="H225" s="24" t="s">
        <v>624</v>
      </c>
      <c r="I225" s="25" t="s">
        <v>624</v>
      </c>
      <c r="J225" s="26" t="s">
        <v>624</v>
      </c>
      <c r="K225" s="24" t="s">
        <v>624</v>
      </c>
      <c r="L225" s="18" t="s">
        <v>624</v>
      </c>
      <c r="M225" s="24" t="s">
        <v>624</v>
      </c>
      <c r="N225" s="24" t="s">
        <v>624</v>
      </c>
      <c r="O225" s="24" t="s">
        <v>624</v>
      </c>
      <c r="P225" s="24" t="s">
        <v>624</v>
      </c>
      <c r="Q225" s="24" t="s">
        <v>624</v>
      </c>
      <c r="R225" s="24" t="s">
        <v>624</v>
      </c>
      <c r="S225" s="24"/>
      <c r="T225" s="8" t="s">
        <v>624</v>
      </c>
      <c r="U225" s="8"/>
      <c r="V225" s="5"/>
      <c r="W225" s="17">
        <v>118433013945</v>
      </c>
      <c r="X225" s="8"/>
      <c r="Y225" s="8" t="e" cm="1">
        <f t="array" ref="Y225">_xlfn.IFS(C225="Fue fácil",1,C225="Más o menos (ni fácil ni difícil)",0.5,C225="Fue difícil",0)</f>
        <v>#N/A</v>
      </c>
      <c r="Z225" s="8" t="e" cm="1">
        <f t="array" ref="Z225">_xlfn.IFS(D225="Sí",1,D225="No",0)</f>
        <v>#N/A</v>
      </c>
      <c r="AA225" s="8" t="e" cm="1">
        <f t="array" ref="AA225">_xlfn.IFS(E225="Sí las conozco",1,E225="No las conozco",0)</f>
        <v>#N/A</v>
      </c>
      <c r="AB225" s="20" t="e" cm="1">
        <f t="array" ref="AB225">_xlfn.IFS(F225="Sí tenía pensado hacer el trámite",1,F225="No tenía pensado hacer el trámite",0)</f>
        <v>#N/A</v>
      </c>
      <c r="AC225" s="22" t="e" cm="1">
        <f t="array" ref="AC225">_xlfn.IFS(G225="Sí",1,G225="No",0)</f>
        <v>#N/A</v>
      </c>
      <c r="AD225" s="24" t="e" cm="1">
        <f t="array" ref="AD225">_xlfn.IFS(H225="Es fácil",1,H225="Más o menos (no es ni fácil ni difícil)",0.5,H225="Es difícil",0)</f>
        <v>#N/A</v>
      </c>
      <c r="AE225" s="25" t="e" cm="1">
        <f t="array" ref="AE225">_xlfn.IFS(I225="Cuando realicé el trámite para obtener la licencia de conducir en este municipio sí recibí toda la orientación que necesité para poder concluir el trámite",1,I225="Cuando realicé el trámite para obtener la licencia de conducir en este municipio no recibí toda la orientación que necesité para poder concluir el trámite",0)</f>
        <v>#N/A</v>
      </c>
      <c r="AF225" s="27" t="e" cm="1">
        <f t="array" ref="AF225">_xlfn.IFS(J225="Sí tienen la capacitación y los conocimientos suficientes para atender a la ciudadanía",1,J225="No tienen la capacitación y los conocimientos suficientes para atender a la ciudadanía",0)</f>
        <v>#N/A</v>
      </c>
      <c r="AG225" s="24" t="e" cm="1">
        <f t="array" ref="AG225">_xlfn.IFS(K225="Sí",1,K225="No",0)</f>
        <v>#N/A</v>
      </c>
      <c r="AH225" s="20" t="e" cm="1">
        <f t="array" ref="AH225">_xlfn.IFS(L225="Muy probable",1,L225="Nada probable",0,L225="No sé",0.5)</f>
        <v>#N/A</v>
      </c>
      <c r="AI225" s="24" t="e" cm="1">
        <f t="array" ref="AI225">_xlfn.IFS(M225="Es más fácil",1,M225="Es igual",0.5,M225="Es más difícil",0)</f>
        <v>#N/A</v>
      </c>
      <c r="AJ225" s="24" t="e" cm="1">
        <f t="array" ref="AJ225">_xlfn.IFS(N225="Pocos",1,N225="Los necesarios (ni muchos ni pocos)",0.5,N225="Muchos",0)</f>
        <v>#N/A</v>
      </c>
      <c r="AK225" s="24" t="e" cm="1">
        <f t="array" ref="AK225">_xlfn.IFS(O225="Barato",1,O225="Justo (ni caro ni barato)",0.5,O225="Caro",0)</f>
        <v>#N/A</v>
      </c>
      <c r="AL225" s="24" t="e" cm="1">
        <f t="array" ref="AL225">_xlfn.IFS(P225="Menos de 30 minutos",1,P225="Entre 31 minutos y 1 hora",0.8,P225="Entre 1 y 2 horas",0.6,P225="Entre 2 y 3 horas",0.4,P225="Más de 3 horas",0.2,P225="Me tomó más de un día",0)</f>
        <v>#N/A</v>
      </c>
      <c r="AM225" s="24" t="e" cm="1">
        <f t="array" ref="AM225">_xlfn.IFS(Q225="Poco",1,Q225="Normal (ni mucho ni poco)",0.5,Q225="Mucho",0)</f>
        <v>#N/A</v>
      </c>
      <c r="AN225" s="24" t="e" cm="1">
        <f t="array" ref="AN225">_xlfn.IFS(R225="Satisfecha (o)",1,R225="Normal",0.5,R225="Insatisfecha (o)",0)</f>
        <v>#N/A</v>
      </c>
      <c r="AO225" s="24" t="e" cm="1">
        <f t="array" ref="AO225">_xlfn.IFS(S225="Todas las personas reciben el mismo trato",1,S225="No estoy segura (o)",0.5,S225="Hay personas que reciben un trato diferente",0)</f>
        <v>#N/A</v>
      </c>
      <c r="AP225" s="8" t="e" cm="1">
        <f t="array" ref="AP225">_xlfn.IFS(T225="Es malo",0,T225="Es regular (ni bueno ni malo)",0.5,T225="Es bueno",1)</f>
        <v>#N/A</v>
      </c>
      <c r="AQ225" s="8" t="e" cm="1">
        <f t="array" ref="AQ225">_xlfn.IFS(U225="Sí",0,U225="No",1,U225="Prefieron no contestar",0.5)</f>
        <v>#N/A</v>
      </c>
    </row>
  </sheetData>
  <pageMargins left="0.7" right="0.7" top="0.75" bottom="0.75" header="0.3" footer="0.3"/>
  <ignoredErrors>
    <ignoredError sqref="Y2:Z225 AA2:AA225 AB2:AB225 AC2:AC225 AD2:AD225 AE2:AE225 AF2:AF4 AG2:AG225 AH2:AH225 AI2:AI3 AJ2:AJ225 AK2:AK225 AL2:AL225 AM2:AM225 AN2:AN225 AO2:AO3 AP2:AP3 AQ2:AQ3 AF6 AI5:AI34 AO5:AO24 AP5:AP24 AQ5:AQ24 AF8 AF10:AF11 AF13 AF18:AF19 AF21:AF28 AO26:AO62 AP26:AP62 AQ26:AQ62 AF47:AF48 AF50:AF53 AF55:AF60 AF62:AF63 AO64:AO73 AP64:AP73 AQ64:AQ73 AF66:AF71 AI36:AI71 AI73:AI74 AF74:AF159 AO75:AO83 AP75:AP83 AQ75:AQ83 AI76:AI96 AO85:AO107 AP85:AP107 AQ85:AQ107 AO109:AO145 AP109:AP145 AQ109:AQ145 AI111:AI117 AI119 AI121:AI128 AI130:AI132 AI136:AI139 AI143:AI157 AO147:AO152 AP147:AP152 AQ147:AQ152 AO154:AO164 AP154:AP164 AQ154:AQ164 AI159:AI165 AF161:AF168 AO166:AO225 AP166:AP225 AQ166:AQ225 AI167:AI168 AI170:AI174 AF170:AF174 AI177:AI184 AF176:AF225 AI188:AI225 AF31:AF45 AI98:AI109"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4D8C-3B09-9046-BDFE-85F9396A5AFF}">
  <sheetPr codeName="Hoja6"/>
  <dimension ref="A1:DV74"/>
  <sheetViews>
    <sheetView workbookViewId="0"/>
  </sheetViews>
  <sheetFormatPr baseColWidth="10" defaultColWidth="8.83203125" defaultRowHeight="15" x14ac:dyDescent="0.2"/>
  <cols>
    <col min="1" max="1" width="12.6640625" style="5" bestFit="1" customWidth="1"/>
    <col min="2" max="16384" width="8.83203125" style="5"/>
  </cols>
  <sheetData>
    <row r="1" spans="1:126" s="4" customFormat="1" ht="14" x14ac:dyDescent="0.15">
      <c r="A1" s="4" t="s">
        <v>17</v>
      </c>
      <c r="B1" s="4" t="s">
        <v>18</v>
      </c>
      <c r="C1" s="4" t="s">
        <v>19</v>
      </c>
      <c r="D1" s="4" t="s">
        <v>20</v>
      </c>
      <c r="E1" s="4" t="s">
        <v>21</v>
      </c>
      <c r="F1" s="4" t="s">
        <v>22</v>
      </c>
      <c r="G1" s="4" t="s">
        <v>23</v>
      </c>
      <c r="H1" s="4" t="s">
        <v>24</v>
      </c>
      <c r="I1" s="4" t="s">
        <v>25</v>
      </c>
      <c r="J1" s="4" t="s">
        <v>634</v>
      </c>
      <c r="L1" s="4" t="s">
        <v>27</v>
      </c>
      <c r="M1" s="4" t="s">
        <v>28</v>
      </c>
      <c r="N1" s="4" t="s">
        <v>29</v>
      </c>
      <c r="O1" s="4" t="s">
        <v>30</v>
      </c>
      <c r="P1" s="4" t="s">
        <v>31</v>
      </c>
      <c r="Q1" s="4" t="s">
        <v>32</v>
      </c>
      <c r="R1" s="4" t="s">
        <v>33</v>
      </c>
      <c r="Y1" s="4" t="s">
        <v>34</v>
      </c>
      <c r="AA1" s="4" t="s">
        <v>35</v>
      </c>
      <c r="AB1" s="4" t="s">
        <v>36</v>
      </c>
      <c r="AH1" s="4" t="s">
        <v>37</v>
      </c>
      <c r="AN1" s="4" t="s">
        <v>38</v>
      </c>
      <c r="AP1" s="4" t="s">
        <v>39</v>
      </c>
      <c r="AS1" s="4" t="s">
        <v>40</v>
      </c>
      <c r="AU1" s="4" t="s">
        <v>41</v>
      </c>
      <c r="AW1" s="4" t="s">
        <v>42</v>
      </c>
      <c r="AY1" s="4" t="s">
        <v>43</v>
      </c>
      <c r="BB1" s="4" t="s">
        <v>44</v>
      </c>
      <c r="BD1" s="4" t="s">
        <v>45</v>
      </c>
      <c r="BF1" s="4" t="s">
        <v>46</v>
      </c>
      <c r="BI1" s="4" t="s">
        <v>47</v>
      </c>
      <c r="BL1" s="4" t="s">
        <v>48</v>
      </c>
      <c r="BO1" s="4" t="s">
        <v>49</v>
      </c>
      <c r="BU1" s="4" t="s">
        <v>50</v>
      </c>
      <c r="BX1" s="4" t="s">
        <v>51</v>
      </c>
      <c r="CA1" s="4" t="s">
        <v>52</v>
      </c>
      <c r="CG1" s="4" t="s">
        <v>53</v>
      </c>
      <c r="CM1" s="4" t="s">
        <v>54</v>
      </c>
      <c r="CN1" s="4" t="s">
        <v>55</v>
      </c>
      <c r="CQ1" s="4" t="s">
        <v>56</v>
      </c>
      <c r="DB1" s="4" t="s">
        <v>57</v>
      </c>
      <c r="DE1" s="4" t="s">
        <v>58</v>
      </c>
      <c r="DF1" s="4" t="s">
        <v>59</v>
      </c>
      <c r="DM1" s="4" t="s">
        <v>60</v>
      </c>
      <c r="DP1" s="4" t="s">
        <v>61</v>
      </c>
      <c r="DV1" s="4" t="s">
        <v>62</v>
      </c>
    </row>
    <row r="2" spans="1:126" s="4" customFormat="1" ht="14" x14ac:dyDescent="0.15">
      <c r="J2" s="4" t="s">
        <v>63</v>
      </c>
      <c r="K2" s="4" t="s">
        <v>64</v>
      </c>
      <c r="L2" s="4" t="s">
        <v>65</v>
      </c>
      <c r="M2" s="4" t="s">
        <v>65</v>
      </c>
      <c r="N2" s="4" t="s">
        <v>65</v>
      </c>
      <c r="O2" s="4" t="s">
        <v>65</v>
      </c>
      <c r="P2" s="4" t="s">
        <v>65</v>
      </c>
      <c r="Q2" s="4" t="s">
        <v>65</v>
      </c>
      <c r="R2" s="4" t="s">
        <v>66</v>
      </c>
      <c r="S2" s="4" t="s">
        <v>67</v>
      </c>
      <c r="T2" s="4" t="s">
        <v>68</v>
      </c>
      <c r="U2" s="4" t="s">
        <v>69</v>
      </c>
      <c r="V2" s="4" t="s">
        <v>70</v>
      </c>
      <c r="W2" s="4" t="s">
        <v>71</v>
      </c>
      <c r="X2" s="4" t="s">
        <v>72</v>
      </c>
      <c r="Y2" s="4" t="s">
        <v>73</v>
      </c>
      <c r="Z2" s="4" t="s">
        <v>74</v>
      </c>
      <c r="AA2" s="4" t="s">
        <v>65</v>
      </c>
      <c r="AB2" s="4" t="s">
        <v>75</v>
      </c>
      <c r="AC2" s="4" t="s">
        <v>76</v>
      </c>
      <c r="AD2" s="4" t="s">
        <v>77</v>
      </c>
      <c r="AE2" s="4" t="s">
        <v>78</v>
      </c>
      <c r="AF2" s="4" t="s">
        <v>79</v>
      </c>
      <c r="AG2" s="4" t="s">
        <v>72</v>
      </c>
      <c r="AH2" s="4" t="s">
        <v>80</v>
      </c>
      <c r="AI2" s="4" t="s">
        <v>81</v>
      </c>
      <c r="AJ2" s="4" t="s">
        <v>82</v>
      </c>
      <c r="AK2" s="4" t="s">
        <v>83</v>
      </c>
      <c r="AL2" s="4" t="s">
        <v>84</v>
      </c>
      <c r="AM2" s="4" t="s">
        <v>72</v>
      </c>
      <c r="AN2" s="4" t="s">
        <v>85</v>
      </c>
      <c r="AO2" s="4" t="s">
        <v>86</v>
      </c>
      <c r="AP2" s="4" t="s">
        <v>87</v>
      </c>
      <c r="AQ2" s="4" t="s">
        <v>88</v>
      </c>
      <c r="AR2" s="4" t="s">
        <v>89</v>
      </c>
      <c r="AS2" s="4" t="s">
        <v>90</v>
      </c>
      <c r="AT2" s="4" t="s">
        <v>91</v>
      </c>
      <c r="AU2" s="4" t="s">
        <v>92</v>
      </c>
      <c r="AV2" s="4" t="s">
        <v>93</v>
      </c>
      <c r="AW2" s="4" t="s">
        <v>85</v>
      </c>
      <c r="AX2" s="4" t="s">
        <v>86</v>
      </c>
      <c r="AY2" s="4" t="s">
        <v>94</v>
      </c>
      <c r="AZ2" s="4" t="s">
        <v>95</v>
      </c>
      <c r="BA2" s="4" t="s">
        <v>96</v>
      </c>
      <c r="BB2" s="4" t="s">
        <v>97</v>
      </c>
      <c r="BC2" s="4" t="s">
        <v>98</v>
      </c>
      <c r="BD2" s="4" t="s">
        <v>85</v>
      </c>
      <c r="BE2" s="4" t="s">
        <v>86</v>
      </c>
      <c r="BF2" s="4" t="s">
        <v>99</v>
      </c>
      <c r="BG2" s="4" t="s">
        <v>100</v>
      </c>
      <c r="BH2" s="4" t="s">
        <v>101</v>
      </c>
      <c r="BI2" s="4" t="s">
        <v>102</v>
      </c>
      <c r="BJ2" s="4" t="s">
        <v>103</v>
      </c>
      <c r="BK2" s="4" t="s">
        <v>104</v>
      </c>
      <c r="BL2" s="4" t="s">
        <v>105</v>
      </c>
      <c r="BM2" s="4" t="s">
        <v>106</v>
      </c>
      <c r="BN2" s="4" t="s">
        <v>107</v>
      </c>
      <c r="BO2" s="4" t="s">
        <v>108</v>
      </c>
      <c r="BP2" s="4" t="s">
        <v>109</v>
      </c>
      <c r="BQ2" s="4" t="s">
        <v>110</v>
      </c>
      <c r="BR2" s="4" t="s">
        <v>111</v>
      </c>
      <c r="BS2" s="4" t="s">
        <v>112</v>
      </c>
      <c r="BT2" s="4" t="s">
        <v>113</v>
      </c>
      <c r="BU2" s="4" t="s">
        <v>114</v>
      </c>
      <c r="BV2" s="4" t="s">
        <v>115</v>
      </c>
      <c r="BW2" s="4" t="s">
        <v>116</v>
      </c>
      <c r="BX2" s="4" t="s">
        <v>117</v>
      </c>
      <c r="BY2" s="4" t="s">
        <v>118</v>
      </c>
      <c r="BZ2" s="4" t="s">
        <v>119</v>
      </c>
      <c r="CA2" s="4" t="s">
        <v>120</v>
      </c>
      <c r="CB2" s="4" t="s">
        <v>121</v>
      </c>
      <c r="CC2" s="4" t="s">
        <v>122</v>
      </c>
      <c r="CD2" s="4" t="s">
        <v>123</v>
      </c>
      <c r="CE2" s="4" t="s">
        <v>124</v>
      </c>
      <c r="CF2" s="4" t="s">
        <v>72</v>
      </c>
      <c r="CG2" s="4" t="s">
        <v>125</v>
      </c>
      <c r="CH2" s="4" t="s">
        <v>126</v>
      </c>
      <c r="CI2" s="4" t="s">
        <v>127</v>
      </c>
      <c r="CJ2" s="4" t="s">
        <v>128</v>
      </c>
      <c r="CK2" s="4" t="s">
        <v>129</v>
      </c>
      <c r="CL2" s="4" t="s">
        <v>72</v>
      </c>
      <c r="CM2" s="4" t="s">
        <v>65</v>
      </c>
      <c r="CN2" s="4" t="s">
        <v>130</v>
      </c>
      <c r="CO2" s="4" t="s">
        <v>131</v>
      </c>
      <c r="CP2" s="4" t="s">
        <v>132</v>
      </c>
      <c r="CQ2" s="4" t="s">
        <v>133</v>
      </c>
      <c r="CR2" s="4" t="s">
        <v>134</v>
      </c>
      <c r="CS2" s="4" t="s">
        <v>135</v>
      </c>
      <c r="CT2" s="4" t="s">
        <v>136</v>
      </c>
      <c r="CU2" s="4" t="s">
        <v>137</v>
      </c>
      <c r="CV2" s="4" t="s">
        <v>138</v>
      </c>
      <c r="CW2" s="4" t="s">
        <v>139</v>
      </c>
      <c r="CX2" s="4" t="s">
        <v>140</v>
      </c>
      <c r="CY2" s="4" t="s">
        <v>141</v>
      </c>
      <c r="CZ2" s="4" t="s">
        <v>142</v>
      </c>
      <c r="DA2" s="4" t="s">
        <v>72</v>
      </c>
      <c r="DB2" s="4" t="s">
        <v>143</v>
      </c>
      <c r="DC2" s="4" t="s">
        <v>144</v>
      </c>
      <c r="DD2" s="4" t="s">
        <v>145</v>
      </c>
      <c r="DE2" s="4" t="s">
        <v>65</v>
      </c>
      <c r="DF2" s="4" t="s">
        <v>146</v>
      </c>
      <c r="DG2" s="4" t="s">
        <v>147</v>
      </c>
      <c r="DH2" s="4" t="s">
        <v>148</v>
      </c>
      <c r="DI2" s="4" t="s">
        <v>149</v>
      </c>
      <c r="DJ2" s="4" t="s">
        <v>150</v>
      </c>
      <c r="DK2" s="4" t="s">
        <v>151</v>
      </c>
      <c r="DL2" s="4" t="s">
        <v>152</v>
      </c>
      <c r="DM2" s="4" t="s">
        <v>153</v>
      </c>
      <c r="DN2" s="4" t="s">
        <v>154</v>
      </c>
      <c r="DO2" s="4" t="s">
        <v>155</v>
      </c>
      <c r="DP2" s="4" t="s">
        <v>156</v>
      </c>
      <c r="DQ2" s="4" t="s">
        <v>157</v>
      </c>
      <c r="DR2" s="4" t="s">
        <v>158</v>
      </c>
      <c r="DS2" s="4" t="s">
        <v>159</v>
      </c>
      <c r="DT2" s="4" t="s">
        <v>160</v>
      </c>
      <c r="DU2" s="4" t="s">
        <v>161</v>
      </c>
      <c r="DV2" s="4" t="s">
        <v>65</v>
      </c>
    </row>
    <row r="3" spans="1:126" x14ac:dyDescent="0.2">
      <c r="A3" s="5">
        <v>114463306144</v>
      </c>
      <c r="B3" s="5">
        <v>428162806</v>
      </c>
      <c r="C3" s="6">
        <v>45244.349618055552</v>
      </c>
      <c r="D3" s="6">
        <v>45244.350081018521</v>
      </c>
      <c r="E3" s="5" t="s">
        <v>635</v>
      </c>
      <c r="J3" s="5" t="s">
        <v>63</v>
      </c>
    </row>
    <row r="4" spans="1:126" x14ac:dyDescent="0.2">
      <c r="A4" s="5">
        <v>114463299205</v>
      </c>
      <c r="B4" s="5">
        <v>428162806</v>
      </c>
      <c r="C4" s="6">
        <v>45244.345277777778</v>
      </c>
      <c r="D4" s="6">
        <v>45244.346782407411</v>
      </c>
      <c r="E4" s="5" t="s">
        <v>636</v>
      </c>
      <c r="J4" s="5" t="s">
        <v>63</v>
      </c>
      <c r="L4" s="5" t="s">
        <v>163</v>
      </c>
      <c r="M4" s="5" t="s">
        <v>267</v>
      </c>
      <c r="N4" s="5" t="s">
        <v>168</v>
      </c>
      <c r="O4" s="5" t="s">
        <v>169</v>
      </c>
    </row>
    <row r="5" spans="1:126" x14ac:dyDescent="0.2">
      <c r="A5" s="5">
        <v>114461753894</v>
      </c>
      <c r="B5" s="5">
        <v>428162806</v>
      </c>
      <c r="C5" s="6">
        <v>45242.668020833335</v>
      </c>
      <c r="D5" s="6">
        <v>45242.671215277776</v>
      </c>
      <c r="E5" s="5" t="s">
        <v>637</v>
      </c>
      <c r="J5" s="5" t="s">
        <v>63</v>
      </c>
      <c r="L5" s="5" t="s">
        <v>217</v>
      </c>
      <c r="M5" s="5" t="s">
        <v>10</v>
      </c>
      <c r="N5" s="5" t="s">
        <v>168</v>
      </c>
      <c r="O5" s="5" t="s">
        <v>172</v>
      </c>
      <c r="P5" s="5" t="s">
        <v>173</v>
      </c>
      <c r="Q5" s="5" t="s">
        <v>86</v>
      </c>
      <c r="Y5" s="5" t="s">
        <v>73</v>
      </c>
      <c r="AA5" s="5" t="s">
        <v>174</v>
      </c>
      <c r="AB5" s="5" t="s">
        <v>75</v>
      </c>
      <c r="AG5" s="5" t="s">
        <v>638</v>
      </c>
      <c r="AN5" s="5" t="s">
        <v>85</v>
      </c>
      <c r="AP5" s="5" t="s">
        <v>87</v>
      </c>
      <c r="AS5" s="5" t="s">
        <v>90</v>
      </c>
      <c r="AU5" s="5" t="s">
        <v>92</v>
      </c>
      <c r="AW5" s="5" t="s">
        <v>85</v>
      </c>
      <c r="AZ5" s="5" t="s">
        <v>95</v>
      </c>
      <c r="BB5" s="5" t="s">
        <v>97</v>
      </c>
      <c r="BD5" s="5" t="s">
        <v>85</v>
      </c>
      <c r="BK5" s="5" t="s">
        <v>104</v>
      </c>
      <c r="BN5" s="5" t="s">
        <v>107</v>
      </c>
      <c r="BQ5" s="5" t="s">
        <v>110</v>
      </c>
      <c r="BW5" s="5" t="s">
        <v>116</v>
      </c>
      <c r="BZ5" s="5" t="s">
        <v>119</v>
      </c>
      <c r="CF5" s="5" t="s">
        <v>639</v>
      </c>
      <c r="CH5" s="5" t="s">
        <v>126</v>
      </c>
      <c r="CM5" s="5" t="s">
        <v>192</v>
      </c>
      <c r="CO5" s="5" t="s">
        <v>131</v>
      </c>
      <c r="CQ5" s="5" t="s">
        <v>133</v>
      </c>
      <c r="CS5" s="5" t="s">
        <v>135</v>
      </c>
      <c r="CT5" s="5" t="s">
        <v>136</v>
      </c>
      <c r="CU5" s="5" t="s">
        <v>137</v>
      </c>
      <c r="CV5" s="5" t="s">
        <v>138</v>
      </c>
      <c r="CW5" s="5" t="s">
        <v>139</v>
      </c>
      <c r="CX5" s="5" t="s">
        <v>140</v>
      </c>
      <c r="DB5" s="5" t="s">
        <v>143</v>
      </c>
      <c r="DE5" s="5" t="s">
        <v>85</v>
      </c>
      <c r="DJ5" s="5" t="s">
        <v>150</v>
      </c>
      <c r="DM5" s="5" t="s">
        <v>153</v>
      </c>
      <c r="DT5" s="5" t="s">
        <v>160</v>
      </c>
      <c r="DV5" s="5">
        <v>2</v>
      </c>
    </row>
    <row r="6" spans="1:126" x14ac:dyDescent="0.2">
      <c r="A6" s="5">
        <v>114458570074</v>
      </c>
      <c r="B6" s="5">
        <v>428162806</v>
      </c>
      <c r="C6" s="6">
        <v>45238.588807870372</v>
      </c>
      <c r="D6" s="6">
        <v>45238.597280092596</v>
      </c>
      <c r="E6" s="5" t="s">
        <v>640</v>
      </c>
      <c r="J6" s="5" t="s">
        <v>63</v>
      </c>
      <c r="L6" s="5" t="s">
        <v>236</v>
      </c>
      <c r="M6" s="5" t="s">
        <v>14</v>
      </c>
      <c r="N6" s="5" t="s">
        <v>168</v>
      </c>
      <c r="O6" s="5" t="s">
        <v>172</v>
      </c>
      <c r="P6" s="5" t="s">
        <v>173</v>
      </c>
      <c r="Q6" s="5" t="s">
        <v>85</v>
      </c>
      <c r="W6" s="5" t="s">
        <v>71</v>
      </c>
      <c r="Y6" s="5" t="s">
        <v>73</v>
      </c>
      <c r="AA6" s="5" t="s">
        <v>174</v>
      </c>
      <c r="AB6" s="5" t="s">
        <v>75</v>
      </c>
      <c r="AD6" s="5" t="s">
        <v>77</v>
      </c>
      <c r="AE6" s="5" t="s">
        <v>78</v>
      </c>
      <c r="AG6" s="5" t="s">
        <v>641</v>
      </c>
      <c r="AN6" s="5" t="s">
        <v>85</v>
      </c>
      <c r="AR6" s="5" t="s">
        <v>89</v>
      </c>
      <c r="AT6" s="5" t="s">
        <v>91</v>
      </c>
      <c r="AV6" s="5" t="s">
        <v>93</v>
      </c>
      <c r="AW6" s="5" t="s">
        <v>85</v>
      </c>
      <c r="AY6" s="5" t="s">
        <v>94</v>
      </c>
      <c r="BB6" s="5" t="s">
        <v>97</v>
      </c>
      <c r="BD6" s="5" t="s">
        <v>85</v>
      </c>
      <c r="BJ6" s="5" t="s">
        <v>103</v>
      </c>
      <c r="BN6" s="5" t="s">
        <v>107</v>
      </c>
      <c r="BR6" s="5" t="s">
        <v>111</v>
      </c>
      <c r="BW6" s="5" t="s">
        <v>116</v>
      </c>
      <c r="BZ6" s="5" t="s">
        <v>119</v>
      </c>
      <c r="CA6" s="5" t="s">
        <v>120</v>
      </c>
      <c r="CB6" s="5" t="s">
        <v>121</v>
      </c>
      <c r="CD6" s="5" t="s">
        <v>123</v>
      </c>
      <c r="CF6" s="5" t="s">
        <v>642</v>
      </c>
      <c r="CM6" s="5" t="s">
        <v>192</v>
      </c>
      <c r="CN6" s="5" t="s">
        <v>130</v>
      </c>
      <c r="CQ6" s="5" t="s">
        <v>133</v>
      </c>
      <c r="CR6" s="5" t="s">
        <v>134</v>
      </c>
      <c r="CU6" s="5" t="s">
        <v>137</v>
      </c>
      <c r="CV6" s="5" t="s">
        <v>138</v>
      </c>
      <c r="CW6" s="5" t="s">
        <v>139</v>
      </c>
      <c r="CX6" s="5" t="s">
        <v>140</v>
      </c>
      <c r="CY6" s="5" t="s">
        <v>141</v>
      </c>
      <c r="CZ6" s="5" t="s">
        <v>142</v>
      </c>
      <c r="DA6" s="5" t="s">
        <v>643</v>
      </c>
      <c r="DB6" s="5" t="s">
        <v>143</v>
      </c>
      <c r="DE6" s="5" t="s">
        <v>85</v>
      </c>
    </row>
    <row r="7" spans="1:126" x14ac:dyDescent="0.2">
      <c r="A7" s="5">
        <v>114444623446</v>
      </c>
      <c r="B7" s="5">
        <v>428162806</v>
      </c>
      <c r="C7" s="6">
        <v>45222.970821759256</v>
      </c>
      <c r="D7" s="6">
        <v>45222.971087962964</v>
      </c>
      <c r="E7" s="5" t="s">
        <v>644</v>
      </c>
      <c r="J7" s="5" t="s">
        <v>63</v>
      </c>
    </row>
    <row r="8" spans="1:126" x14ac:dyDescent="0.2">
      <c r="A8" s="5">
        <v>114444451387</v>
      </c>
      <c r="B8" s="5">
        <v>428162806</v>
      </c>
      <c r="C8" s="6">
        <v>45222.736620370371</v>
      </c>
      <c r="D8" s="6">
        <v>45222.737349537034</v>
      </c>
      <c r="E8" s="5" t="s">
        <v>645</v>
      </c>
      <c r="J8" s="5" t="s">
        <v>63</v>
      </c>
      <c r="L8" s="5" t="s">
        <v>167</v>
      </c>
      <c r="M8" s="5" t="s">
        <v>10</v>
      </c>
      <c r="N8" s="5" t="s">
        <v>168</v>
      </c>
      <c r="O8" s="5" t="s">
        <v>172</v>
      </c>
    </row>
    <row r="9" spans="1:126" x14ac:dyDescent="0.2">
      <c r="A9" s="5">
        <v>114444258464</v>
      </c>
      <c r="B9" s="5">
        <v>428162806</v>
      </c>
      <c r="C9" s="6">
        <v>45222.563888888886</v>
      </c>
      <c r="D9" s="6">
        <v>45222.568495370368</v>
      </c>
      <c r="E9" s="5" t="s">
        <v>646</v>
      </c>
      <c r="J9" s="5" t="s">
        <v>63</v>
      </c>
      <c r="L9" s="5" t="s">
        <v>236</v>
      </c>
      <c r="M9" s="5" t="s">
        <v>10</v>
      </c>
      <c r="N9" s="5" t="s">
        <v>168</v>
      </c>
      <c r="O9" s="5" t="s">
        <v>201</v>
      </c>
      <c r="P9" s="5" t="s">
        <v>177</v>
      </c>
      <c r="Q9" s="5" t="s">
        <v>86</v>
      </c>
      <c r="Z9" s="5" t="s">
        <v>74</v>
      </c>
      <c r="AA9" s="5" t="s">
        <v>174</v>
      </c>
      <c r="AB9" s="5" t="s">
        <v>75</v>
      </c>
      <c r="AO9" s="5" t="s">
        <v>86</v>
      </c>
      <c r="AQ9" s="5" t="s">
        <v>88</v>
      </c>
      <c r="AT9" s="5" t="s">
        <v>91</v>
      </c>
      <c r="AV9" s="5" t="s">
        <v>93</v>
      </c>
      <c r="AW9" s="5" t="s">
        <v>85</v>
      </c>
      <c r="AY9" s="5" t="s">
        <v>94</v>
      </c>
      <c r="BC9" s="5" t="s">
        <v>98</v>
      </c>
      <c r="BE9" s="5" t="s">
        <v>86</v>
      </c>
      <c r="BG9" s="5" t="s">
        <v>100</v>
      </c>
      <c r="BJ9" s="5" t="s">
        <v>103</v>
      </c>
      <c r="BN9" s="5" t="s">
        <v>107</v>
      </c>
      <c r="BR9" s="5" t="s">
        <v>111</v>
      </c>
      <c r="BW9" s="5" t="s">
        <v>116</v>
      </c>
      <c r="BX9" s="5" t="s">
        <v>117</v>
      </c>
      <c r="CI9" s="5" t="s">
        <v>127</v>
      </c>
      <c r="CM9" s="5" t="s">
        <v>192</v>
      </c>
      <c r="CN9" s="5" t="s">
        <v>130</v>
      </c>
      <c r="CQ9" s="5" t="s">
        <v>133</v>
      </c>
      <c r="CR9" s="5" t="s">
        <v>134</v>
      </c>
      <c r="CT9" s="5" t="s">
        <v>136</v>
      </c>
      <c r="CV9" s="5" t="s">
        <v>138</v>
      </c>
      <c r="CW9" s="5" t="s">
        <v>139</v>
      </c>
      <c r="CX9" s="5" t="s">
        <v>140</v>
      </c>
      <c r="CZ9" s="5" t="s">
        <v>142</v>
      </c>
      <c r="DB9" s="5" t="s">
        <v>143</v>
      </c>
      <c r="DE9" s="5" t="s">
        <v>85</v>
      </c>
      <c r="DI9" s="5" t="s">
        <v>149</v>
      </c>
      <c r="DM9" s="5" t="s">
        <v>153</v>
      </c>
      <c r="DT9" s="5" t="s">
        <v>160</v>
      </c>
      <c r="DV9" s="5" t="s">
        <v>193</v>
      </c>
    </row>
    <row r="10" spans="1:126" x14ac:dyDescent="0.2">
      <c r="A10" s="5">
        <v>114443840304</v>
      </c>
      <c r="B10" s="5">
        <v>428162806</v>
      </c>
      <c r="C10" s="6">
        <v>45222.278900462959</v>
      </c>
      <c r="D10" s="6">
        <v>45222.283182870371</v>
      </c>
      <c r="E10" s="5" t="s">
        <v>647</v>
      </c>
      <c r="J10" s="5" t="s">
        <v>63</v>
      </c>
      <c r="L10" s="5" t="s">
        <v>171</v>
      </c>
      <c r="M10" s="5" t="s">
        <v>10</v>
      </c>
      <c r="N10" s="5" t="s">
        <v>168</v>
      </c>
      <c r="O10" s="5" t="s">
        <v>172</v>
      </c>
      <c r="P10" s="5" t="s">
        <v>173</v>
      </c>
      <c r="Q10" s="5" t="s">
        <v>86</v>
      </c>
      <c r="Y10" s="5" t="s">
        <v>73</v>
      </c>
      <c r="AA10" s="5" t="s">
        <v>174</v>
      </c>
      <c r="AB10" s="5" t="s">
        <v>75</v>
      </c>
      <c r="AD10" s="5" t="s">
        <v>77</v>
      </c>
      <c r="AN10" s="5" t="s">
        <v>85</v>
      </c>
      <c r="AQ10" s="5" t="s">
        <v>88</v>
      </c>
      <c r="AS10" s="5" t="s">
        <v>90</v>
      </c>
      <c r="AU10" s="5" t="s">
        <v>92</v>
      </c>
      <c r="AW10" s="5" t="s">
        <v>85</v>
      </c>
      <c r="AZ10" s="5" t="s">
        <v>95</v>
      </c>
      <c r="BB10" s="5" t="s">
        <v>97</v>
      </c>
      <c r="BE10" s="5" t="s">
        <v>86</v>
      </c>
      <c r="BG10" s="5" t="s">
        <v>100</v>
      </c>
      <c r="BK10" s="5" t="s">
        <v>104</v>
      </c>
      <c r="BN10" s="5" t="s">
        <v>107</v>
      </c>
      <c r="BQ10" s="5" t="s">
        <v>110</v>
      </c>
      <c r="BV10" s="5" t="s">
        <v>115</v>
      </c>
      <c r="BX10" s="5" t="s">
        <v>117</v>
      </c>
      <c r="CG10" s="5" t="s">
        <v>125</v>
      </c>
    </row>
    <row r="11" spans="1:126" x14ac:dyDescent="0.2">
      <c r="A11" s="5">
        <v>114443583128</v>
      </c>
      <c r="B11" s="5">
        <v>428162806</v>
      </c>
      <c r="C11" s="6">
        <v>45221.918032407404</v>
      </c>
      <c r="D11" s="6">
        <v>45221.918425925927</v>
      </c>
      <c r="E11" s="5" t="s">
        <v>648</v>
      </c>
      <c r="J11" s="5" t="s">
        <v>63</v>
      </c>
      <c r="L11" s="5" t="s">
        <v>167</v>
      </c>
      <c r="M11" s="5" t="s">
        <v>10</v>
      </c>
      <c r="N11" s="5" t="s">
        <v>168</v>
      </c>
      <c r="O11" s="5" t="s">
        <v>172</v>
      </c>
    </row>
    <row r="12" spans="1:126" x14ac:dyDescent="0.2">
      <c r="A12" s="5">
        <v>114443575993</v>
      </c>
      <c r="B12" s="5">
        <v>428162806</v>
      </c>
      <c r="C12" s="6">
        <v>45221.905335648145</v>
      </c>
      <c r="D12" s="6">
        <v>45221.905706018515</v>
      </c>
      <c r="E12" s="5" t="s">
        <v>649</v>
      </c>
      <c r="J12" s="5" t="s">
        <v>63</v>
      </c>
      <c r="L12" s="5" t="s">
        <v>167</v>
      </c>
      <c r="M12" s="5" t="s">
        <v>10</v>
      </c>
      <c r="N12" s="5" t="s">
        <v>168</v>
      </c>
      <c r="O12" s="5" t="s">
        <v>201</v>
      </c>
    </row>
    <row r="13" spans="1:126" x14ac:dyDescent="0.2">
      <c r="A13" s="5">
        <v>114443570614</v>
      </c>
      <c r="B13" s="5">
        <v>428162806</v>
      </c>
      <c r="C13" s="6">
        <v>45221.895694444444</v>
      </c>
      <c r="D13" s="6">
        <v>45221.899062500001</v>
      </c>
      <c r="E13" s="5" t="s">
        <v>650</v>
      </c>
      <c r="J13" s="5" t="s">
        <v>63</v>
      </c>
      <c r="L13" s="5" t="s">
        <v>224</v>
      </c>
      <c r="M13" s="5" t="s">
        <v>10</v>
      </c>
      <c r="N13" s="5" t="s">
        <v>168</v>
      </c>
      <c r="O13" s="5" t="s">
        <v>172</v>
      </c>
      <c r="P13" s="5" t="s">
        <v>189</v>
      </c>
      <c r="Q13" s="5" t="s">
        <v>86</v>
      </c>
      <c r="Y13" s="5" t="s">
        <v>73</v>
      </c>
      <c r="AA13" s="5" t="s">
        <v>174</v>
      </c>
      <c r="AB13" s="5" t="s">
        <v>75</v>
      </c>
      <c r="AD13" s="5" t="s">
        <v>77</v>
      </c>
      <c r="AN13" s="5" t="s">
        <v>85</v>
      </c>
      <c r="AP13" s="5" t="s">
        <v>87</v>
      </c>
      <c r="AS13" s="5" t="s">
        <v>90</v>
      </c>
      <c r="AU13" s="5" t="s">
        <v>92</v>
      </c>
      <c r="AW13" s="5" t="s">
        <v>85</v>
      </c>
      <c r="AY13" s="5" t="s">
        <v>94</v>
      </c>
      <c r="BB13" s="5" t="s">
        <v>97</v>
      </c>
      <c r="BE13" s="5" t="s">
        <v>86</v>
      </c>
      <c r="BF13" s="5" t="s">
        <v>99</v>
      </c>
      <c r="BJ13" s="5" t="s">
        <v>103</v>
      </c>
      <c r="BM13" s="5" t="s">
        <v>106</v>
      </c>
      <c r="BO13" s="5" t="s">
        <v>108</v>
      </c>
      <c r="BU13" s="5" t="s">
        <v>114</v>
      </c>
      <c r="BX13" s="5" t="s">
        <v>117</v>
      </c>
      <c r="CG13" s="5" t="s">
        <v>125</v>
      </c>
      <c r="CH13" s="5" t="s">
        <v>126</v>
      </c>
      <c r="CJ13" s="5" t="s">
        <v>128</v>
      </c>
      <c r="CM13" s="5" t="s">
        <v>178</v>
      </c>
      <c r="CO13" s="5" t="s">
        <v>131</v>
      </c>
      <c r="CW13" s="5" t="s">
        <v>139</v>
      </c>
      <c r="CX13" s="5" t="s">
        <v>140</v>
      </c>
      <c r="DB13" s="5" t="s">
        <v>143</v>
      </c>
      <c r="DE13" s="5" t="s">
        <v>86</v>
      </c>
      <c r="DK13" s="5" t="s">
        <v>151</v>
      </c>
      <c r="DN13" s="5" t="s">
        <v>154</v>
      </c>
      <c r="DS13" s="5" t="s">
        <v>159</v>
      </c>
      <c r="DV13" s="5">
        <v>7</v>
      </c>
    </row>
    <row r="14" spans="1:126" x14ac:dyDescent="0.2">
      <c r="A14" s="5">
        <v>114443563700</v>
      </c>
      <c r="B14" s="5">
        <v>428162806</v>
      </c>
      <c r="C14" s="6">
        <v>45221.883634259262</v>
      </c>
      <c r="D14" s="6">
        <v>45221.890393518515</v>
      </c>
      <c r="E14" s="5" t="s">
        <v>651</v>
      </c>
      <c r="J14" s="5" t="s">
        <v>63</v>
      </c>
      <c r="L14" s="5" t="s">
        <v>236</v>
      </c>
      <c r="M14" s="5" t="s">
        <v>10</v>
      </c>
      <c r="N14" s="5" t="s">
        <v>168</v>
      </c>
      <c r="O14" s="5" t="s">
        <v>201</v>
      </c>
      <c r="P14" s="5" t="s">
        <v>177</v>
      </c>
      <c r="Q14" s="5" t="s">
        <v>85</v>
      </c>
      <c r="U14" s="5" t="s">
        <v>69</v>
      </c>
      <c r="Y14" s="5" t="s">
        <v>73</v>
      </c>
      <c r="AA14" s="5" t="s">
        <v>174</v>
      </c>
      <c r="AB14" s="5" t="s">
        <v>75</v>
      </c>
      <c r="AD14" s="5" t="s">
        <v>77</v>
      </c>
      <c r="AN14" s="5" t="s">
        <v>85</v>
      </c>
      <c r="AQ14" s="5" t="s">
        <v>88</v>
      </c>
      <c r="AS14" s="5" t="s">
        <v>90</v>
      </c>
      <c r="AU14" s="5" t="s">
        <v>92</v>
      </c>
      <c r="AW14" s="5" t="s">
        <v>85</v>
      </c>
      <c r="AY14" s="5" t="s">
        <v>94</v>
      </c>
      <c r="BB14" s="5" t="s">
        <v>97</v>
      </c>
      <c r="BE14" s="5" t="s">
        <v>86</v>
      </c>
      <c r="BF14" s="5" t="s">
        <v>99</v>
      </c>
      <c r="BJ14" s="5" t="s">
        <v>103</v>
      </c>
      <c r="BN14" s="5" t="s">
        <v>107</v>
      </c>
      <c r="BR14" s="5" t="s">
        <v>111</v>
      </c>
      <c r="BW14" s="5" t="s">
        <v>116</v>
      </c>
      <c r="BX14" s="5" t="s">
        <v>117</v>
      </c>
      <c r="CG14" s="5" t="s">
        <v>125</v>
      </c>
      <c r="CM14" s="5" t="s">
        <v>178</v>
      </c>
      <c r="CO14" s="5" t="s">
        <v>131</v>
      </c>
      <c r="CT14" s="5" t="s">
        <v>136</v>
      </c>
      <c r="CU14" s="5" t="s">
        <v>137</v>
      </c>
      <c r="CW14" s="5" t="s">
        <v>139</v>
      </c>
      <c r="CX14" s="5" t="s">
        <v>140</v>
      </c>
      <c r="CY14" s="5" t="s">
        <v>141</v>
      </c>
      <c r="DB14" s="5" t="s">
        <v>143</v>
      </c>
      <c r="DE14" s="5" t="s">
        <v>86</v>
      </c>
      <c r="DK14" s="5" t="s">
        <v>151</v>
      </c>
      <c r="DM14" s="5" t="s">
        <v>153</v>
      </c>
      <c r="DS14" s="5" t="s">
        <v>159</v>
      </c>
      <c r="DV14" s="5">
        <v>7</v>
      </c>
    </row>
    <row r="15" spans="1:126" x14ac:dyDescent="0.2">
      <c r="A15" s="5">
        <v>114443531367</v>
      </c>
      <c r="B15" s="5">
        <v>428162806</v>
      </c>
      <c r="C15" s="6">
        <v>45221.824247685188</v>
      </c>
      <c r="D15" s="6">
        <v>45221.82880787037</v>
      </c>
      <c r="E15" s="5" t="s">
        <v>652</v>
      </c>
      <c r="J15" s="5" t="s">
        <v>63</v>
      </c>
      <c r="L15" s="5" t="s">
        <v>224</v>
      </c>
      <c r="M15" s="5" t="s">
        <v>10</v>
      </c>
      <c r="N15" s="5" t="s">
        <v>168</v>
      </c>
      <c r="O15" s="5" t="s">
        <v>201</v>
      </c>
      <c r="P15" s="5" t="s">
        <v>177</v>
      </c>
      <c r="Q15" s="5" t="s">
        <v>86</v>
      </c>
      <c r="Z15" s="5" t="s">
        <v>74</v>
      </c>
      <c r="AA15" s="5" t="s">
        <v>174</v>
      </c>
      <c r="AB15" s="5" t="s">
        <v>75</v>
      </c>
      <c r="AD15" s="5" t="s">
        <v>77</v>
      </c>
      <c r="AO15" s="5" t="s">
        <v>86</v>
      </c>
      <c r="AQ15" s="5" t="s">
        <v>88</v>
      </c>
      <c r="AT15" s="5" t="s">
        <v>91</v>
      </c>
      <c r="AV15" s="5" t="s">
        <v>93</v>
      </c>
      <c r="AW15" s="5" t="s">
        <v>85</v>
      </c>
      <c r="AY15" s="5" t="s">
        <v>94</v>
      </c>
      <c r="BB15" s="5" t="s">
        <v>97</v>
      </c>
      <c r="BE15" s="5" t="s">
        <v>86</v>
      </c>
      <c r="BG15" s="5" t="s">
        <v>100</v>
      </c>
      <c r="BJ15" s="5" t="s">
        <v>103</v>
      </c>
      <c r="BN15" s="5" t="s">
        <v>107</v>
      </c>
      <c r="BP15" s="5" t="s">
        <v>109</v>
      </c>
      <c r="BV15" s="5" t="s">
        <v>115</v>
      </c>
      <c r="BX15" s="5" t="s">
        <v>117</v>
      </c>
      <c r="CG15" s="5" t="s">
        <v>125</v>
      </c>
      <c r="CI15" s="5" t="s">
        <v>127</v>
      </c>
      <c r="CM15" s="5" t="s">
        <v>178</v>
      </c>
      <c r="CO15" s="5" t="s">
        <v>131</v>
      </c>
      <c r="CQ15" s="5" t="s">
        <v>133</v>
      </c>
      <c r="CR15" s="5" t="s">
        <v>134</v>
      </c>
      <c r="CT15" s="5" t="s">
        <v>136</v>
      </c>
      <c r="CU15" s="5" t="s">
        <v>137</v>
      </c>
      <c r="CW15" s="5" t="s">
        <v>139</v>
      </c>
      <c r="CY15" s="5" t="s">
        <v>141</v>
      </c>
      <c r="DB15" s="5" t="s">
        <v>143</v>
      </c>
      <c r="DE15" s="5" t="s">
        <v>86</v>
      </c>
      <c r="DH15" s="5" t="s">
        <v>148</v>
      </c>
      <c r="DM15" s="5" t="s">
        <v>153</v>
      </c>
      <c r="DS15" s="5" t="s">
        <v>159</v>
      </c>
      <c r="DV15" s="5">
        <v>8</v>
      </c>
    </row>
    <row r="16" spans="1:126" x14ac:dyDescent="0.2">
      <c r="A16" s="5">
        <v>114443525159</v>
      </c>
      <c r="B16" s="5">
        <v>428162806</v>
      </c>
      <c r="C16" s="6">
        <v>45221.811249999999</v>
      </c>
      <c r="D16" s="6">
        <v>45221.820833333331</v>
      </c>
      <c r="E16" s="5" t="s">
        <v>653</v>
      </c>
      <c r="J16" s="5" t="s">
        <v>63</v>
      </c>
      <c r="L16" s="5" t="s">
        <v>171</v>
      </c>
      <c r="M16" s="5" t="s">
        <v>11</v>
      </c>
      <c r="N16" s="5" t="s">
        <v>168</v>
      </c>
      <c r="O16" s="5" t="s">
        <v>172</v>
      </c>
      <c r="P16" s="5" t="s">
        <v>189</v>
      </c>
      <c r="Q16" s="5" t="s">
        <v>85</v>
      </c>
      <c r="W16" s="5" t="s">
        <v>71</v>
      </c>
      <c r="Y16" s="5" t="s">
        <v>73</v>
      </c>
      <c r="AA16" s="5" t="s">
        <v>174</v>
      </c>
      <c r="AD16" s="5" t="s">
        <v>77</v>
      </c>
      <c r="AN16" s="5" t="s">
        <v>85</v>
      </c>
      <c r="AQ16" s="5" t="s">
        <v>88</v>
      </c>
      <c r="AS16" s="5" t="s">
        <v>90</v>
      </c>
      <c r="AU16" s="5" t="s">
        <v>92</v>
      </c>
      <c r="AW16" s="5" t="s">
        <v>85</v>
      </c>
      <c r="AY16" s="5" t="s">
        <v>94</v>
      </c>
      <c r="BB16" s="5" t="s">
        <v>97</v>
      </c>
      <c r="BE16" s="5" t="s">
        <v>86</v>
      </c>
      <c r="BG16" s="5" t="s">
        <v>100</v>
      </c>
      <c r="BJ16" s="5" t="s">
        <v>103</v>
      </c>
      <c r="BN16" s="5" t="s">
        <v>107</v>
      </c>
      <c r="BO16" s="5" t="s">
        <v>108</v>
      </c>
      <c r="BV16" s="5" t="s">
        <v>115</v>
      </c>
      <c r="BZ16" s="5" t="s">
        <v>119</v>
      </c>
      <c r="CF16" s="5" t="s">
        <v>654</v>
      </c>
    </row>
    <row r="17" spans="1:126" x14ac:dyDescent="0.2">
      <c r="A17" s="5">
        <v>114443417339</v>
      </c>
      <c r="B17" s="5">
        <v>428162806</v>
      </c>
      <c r="C17" s="6">
        <v>45221.559664351851</v>
      </c>
      <c r="D17" s="6">
        <v>45221.56040509259</v>
      </c>
      <c r="E17" s="5" t="s">
        <v>655</v>
      </c>
      <c r="J17" s="5" t="s">
        <v>63</v>
      </c>
      <c r="L17" s="5" t="s">
        <v>167</v>
      </c>
      <c r="M17" s="5" t="s">
        <v>245</v>
      </c>
      <c r="N17" s="5" t="s">
        <v>208</v>
      </c>
      <c r="O17" s="5" t="s">
        <v>201</v>
      </c>
    </row>
    <row r="18" spans="1:126" x14ac:dyDescent="0.2">
      <c r="A18" s="5">
        <v>114443377634</v>
      </c>
      <c r="B18" s="5">
        <v>428162806</v>
      </c>
      <c r="C18" s="6">
        <v>45221.474710648145</v>
      </c>
      <c r="D18" s="6">
        <v>45221.477141203701</v>
      </c>
      <c r="E18" s="5" t="s">
        <v>656</v>
      </c>
      <c r="J18" s="5" t="s">
        <v>63</v>
      </c>
      <c r="L18" s="5" t="s">
        <v>236</v>
      </c>
      <c r="M18" s="5" t="s">
        <v>10</v>
      </c>
      <c r="N18" s="5" t="s">
        <v>168</v>
      </c>
      <c r="O18" s="5" t="s">
        <v>172</v>
      </c>
      <c r="P18" s="5" t="s">
        <v>173</v>
      </c>
      <c r="Q18" s="5" t="s">
        <v>86</v>
      </c>
      <c r="Y18" s="5" t="s">
        <v>73</v>
      </c>
      <c r="AA18" s="5" t="s">
        <v>174</v>
      </c>
      <c r="AB18" s="5" t="s">
        <v>75</v>
      </c>
      <c r="AO18" s="5" t="s">
        <v>86</v>
      </c>
      <c r="AR18" s="5" t="s">
        <v>89</v>
      </c>
      <c r="AT18" s="5" t="s">
        <v>91</v>
      </c>
      <c r="AV18" s="5" t="s">
        <v>93</v>
      </c>
      <c r="AW18" s="5" t="s">
        <v>85</v>
      </c>
      <c r="AZ18" s="5" t="s">
        <v>95</v>
      </c>
      <c r="BC18" s="5" t="s">
        <v>98</v>
      </c>
      <c r="BE18" s="5" t="s">
        <v>86</v>
      </c>
      <c r="BH18" s="5" t="s">
        <v>101</v>
      </c>
      <c r="BI18" s="5" t="s">
        <v>102</v>
      </c>
      <c r="BN18" s="5" t="s">
        <v>107</v>
      </c>
      <c r="BR18" s="5" t="s">
        <v>111</v>
      </c>
      <c r="BW18" s="5" t="s">
        <v>116</v>
      </c>
      <c r="BZ18" s="5" t="s">
        <v>119</v>
      </c>
      <c r="CA18" s="5" t="s">
        <v>120</v>
      </c>
      <c r="CB18" s="5" t="s">
        <v>121</v>
      </c>
      <c r="CC18" s="5" t="s">
        <v>122</v>
      </c>
      <c r="CD18" s="5" t="s">
        <v>123</v>
      </c>
      <c r="CM18" s="5" t="s">
        <v>192</v>
      </c>
      <c r="CO18" s="5" t="s">
        <v>131</v>
      </c>
      <c r="CQ18" s="5" t="s">
        <v>133</v>
      </c>
      <c r="CR18" s="5" t="s">
        <v>134</v>
      </c>
      <c r="CT18" s="5" t="s">
        <v>136</v>
      </c>
      <c r="CU18" s="5" t="s">
        <v>137</v>
      </c>
      <c r="CV18" s="5" t="s">
        <v>138</v>
      </c>
      <c r="CW18" s="5" t="s">
        <v>139</v>
      </c>
      <c r="CX18" s="5" t="s">
        <v>140</v>
      </c>
      <c r="CY18" s="5" t="s">
        <v>141</v>
      </c>
      <c r="CZ18" s="5" t="s">
        <v>142</v>
      </c>
      <c r="DB18" s="5" t="s">
        <v>143</v>
      </c>
      <c r="DE18" s="5" t="s">
        <v>86</v>
      </c>
      <c r="DH18" s="5" t="s">
        <v>148</v>
      </c>
      <c r="DM18" s="5" t="s">
        <v>153</v>
      </c>
      <c r="DS18" s="5" t="s">
        <v>159</v>
      </c>
      <c r="DV18" s="5" t="s">
        <v>193</v>
      </c>
    </row>
    <row r="19" spans="1:126" x14ac:dyDescent="0.2">
      <c r="A19" s="5">
        <v>114443323395</v>
      </c>
      <c r="B19" s="5">
        <v>428162806</v>
      </c>
      <c r="C19" s="6">
        <v>45221.362303240741</v>
      </c>
      <c r="D19" s="6">
        <v>45221.366956018515</v>
      </c>
      <c r="E19" s="5" t="s">
        <v>657</v>
      </c>
      <c r="J19" s="5" t="s">
        <v>63</v>
      </c>
      <c r="L19" s="5" t="s">
        <v>217</v>
      </c>
      <c r="M19" s="5" t="s">
        <v>12</v>
      </c>
      <c r="N19" s="5" t="s">
        <v>168</v>
      </c>
      <c r="O19" s="5" t="s">
        <v>201</v>
      </c>
      <c r="P19" s="5" t="s">
        <v>189</v>
      </c>
      <c r="Q19" s="5" t="s">
        <v>85</v>
      </c>
      <c r="S19" s="5" t="s">
        <v>67</v>
      </c>
      <c r="W19" s="5" t="s">
        <v>71</v>
      </c>
      <c r="Y19" s="5" t="s">
        <v>73</v>
      </c>
      <c r="AA19" s="5" t="s">
        <v>174</v>
      </c>
      <c r="AB19" s="5" t="s">
        <v>75</v>
      </c>
      <c r="AN19" s="5" t="s">
        <v>85</v>
      </c>
      <c r="AQ19" s="5" t="s">
        <v>88</v>
      </c>
      <c r="AS19" s="5" t="s">
        <v>90</v>
      </c>
      <c r="AU19" s="5" t="s">
        <v>92</v>
      </c>
      <c r="AW19" s="5" t="s">
        <v>85</v>
      </c>
      <c r="AY19" s="5" t="s">
        <v>94</v>
      </c>
      <c r="BB19" s="5" t="s">
        <v>97</v>
      </c>
      <c r="BE19" s="5" t="s">
        <v>86</v>
      </c>
      <c r="BG19" s="5" t="s">
        <v>100</v>
      </c>
      <c r="BJ19" s="5" t="s">
        <v>103</v>
      </c>
      <c r="BN19" s="5" t="s">
        <v>107</v>
      </c>
      <c r="BP19" s="5" t="s">
        <v>109</v>
      </c>
      <c r="BV19" s="5" t="s">
        <v>115</v>
      </c>
      <c r="BX19" s="5" t="s">
        <v>117</v>
      </c>
      <c r="CG19" s="5" t="s">
        <v>125</v>
      </c>
      <c r="CM19" s="5" t="s">
        <v>187</v>
      </c>
      <c r="CO19" s="5" t="s">
        <v>131</v>
      </c>
      <c r="CT19" s="5" t="s">
        <v>136</v>
      </c>
      <c r="CW19" s="5" t="s">
        <v>139</v>
      </c>
      <c r="DB19" s="5" t="s">
        <v>143</v>
      </c>
      <c r="DE19" s="5" t="s">
        <v>86</v>
      </c>
      <c r="DJ19" s="5" t="s">
        <v>150</v>
      </c>
      <c r="DM19" s="5" t="s">
        <v>153</v>
      </c>
      <c r="DQ19" s="5" t="s">
        <v>157</v>
      </c>
      <c r="DV19" s="5" t="s">
        <v>183</v>
      </c>
    </row>
    <row r="20" spans="1:126" x14ac:dyDescent="0.2">
      <c r="A20" s="5">
        <v>114443301247</v>
      </c>
      <c r="B20" s="5">
        <v>428162806</v>
      </c>
      <c r="C20" s="6">
        <v>45221.317627314813</v>
      </c>
      <c r="D20" s="6">
        <v>45221.324340277781</v>
      </c>
      <c r="E20" s="5" t="s">
        <v>658</v>
      </c>
      <c r="J20" s="5" t="s">
        <v>63</v>
      </c>
      <c r="L20" s="5" t="s">
        <v>236</v>
      </c>
      <c r="M20" s="5" t="s">
        <v>15</v>
      </c>
      <c r="N20" s="5" t="s">
        <v>168</v>
      </c>
      <c r="O20" s="5" t="s">
        <v>201</v>
      </c>
      <c r="P20" s="5" t="s">
        <v>173</v>
      </c>
      <c r="Q20" s="5" t="s">
        <v>85</v>
      </c>
      <c r="W20" s="5" t="s">
        <v>71</v>
      </c>
      <c r="Y20" s="5" t="s">
        <v>73</v>
      </c>
      <c r="AA20" s="5" t="s">
        <v>174</v>
      </c>
      <c r="AG20" s="5" t="s">
        <v>659</v>
      </c>
      <c r="AO20" s="5" t="s">
        <v>86</v>
      </c>
      <c r="AR20" s="5" t="s">
        <v>89</v>
      </c>
      <c r="AT20" s="5" t="s">
        <v>91</v>
      </c>
      <c r="AV20" s="5" t="s">
        <v>93</v>
      </c>
      <c r="AW20" s="5" t="s">
        <v>85</v>
      </c>
      <c r="BA20" s="5" t="s">
        <v>96</v>
      </c>
      <c r="BB20" s="5" t="s">
        <v>97</v>
      </c>
      <c r="BE20" s="5" t="s">
        <v>86</v>
      </c>
      <c r="BH20" s="5" t="s">
        <v>101</v>
      </c>
      <c r="BK20" s="5" t="s">
        <v>104</v>
      </c>
      <c r="BN20" s="5" t="s">
        <v>107</v>
      </c>
      <c r="BS20" s="5" t="s">
        <v>112</v>
      </c>
      <c r="BW20" s="5" t="s">
        <v>116</v>
      </c>
      <c r="BZ20" s="5" t="s">
        <v>119</v>
      </c>
      <c r="CB20" s="5" t="s">
        <v>121</v>
      </c>
      <c r="CM20" s="5" t="s">
        <v>192</v>
      </c>
      <c r="CN20" s="5" t="s">
        <v>130</v>
      </c>
      <c r="CS20" s="5" t="s">
        <v>135</v>
      </c>
      <c r="CV20" s="5" t="s">
        <v>138</v>
      </c>
      <c r="CW20" s="5" t="s">
        <v>139</v>
      </c>
      <c r="DB20" s="5" t="s">
        <v>143</v>
      </c>
      <c r="DE20" s="5" t="s">
        <v>85</v>
      </c>
      <c r="DJ20" s="5" t="s">
        <v>150</v>
      </c>
      <c r="DN20" s="5" t="s">
        <v>154</v>
      </c>
      <c r="DT20" s="5" t="s">
        <v>160</v>
      </c>
      <c r="DV20" s="5" t="s">
        <v>193</v>
      </c>
    </row>
    <row r="21" spans="1:126" x14ac:dyDescent="0.2">
      <c r="A21" s="5">
        <v>114443290542</v>
      </c>
      <c r="B21" s="5">
        <v>428162806</v>
      </c>
      <c r="C21" s="6">
        <v>45221.295578703706</v>
      </c>
      <c r="D21" s="6">
        <v>45221.296365740738</v>
      </c>
      <c r="E21" s="5" t="s">
        <v>660</v>
      </c>
      <c r="J21" s="5" t="s">
        <v>63</v>
      </c>
      <c r="L21" s="5" t="s">
        <v>167</v>
      </c>
      <c r="M21" s="5" t="s">
        <v>12</v>
      </c>
      <c r="N21" s="5" t="s">
        <v>208</v>
      </c>
      <c r="O21" s="5" t="s">
        <v>165</v>
      </c>
    </row>
    <row r="22" spans="1:126" x14ac:dyDescent="0.2">
      <c r="A22" s="5">
        <v>114443190522</v>
      </c>
      <c r="B22" s="5">
        <v>428162806</v>
      </c>
      <c r="C22" s="6">
        <v>45221.022858796299</v>
      </c>
      <c r="D22" s="6">
        <v>45221.025925925926</v>
      </c>
      <c r="E22" s="5" t="s">
        <v>661</v>
      </c>
      <c r="J22" s="5" t="s">
        <v>63</v>
      </c>
      <c r="L22" s="5" t="s">
        <v>236</v>
      </c>
      <c r="M22" s="5" t="s">
        <v>10</v>
      </c>
      <c r="N22" s="5" t="s">
        <v>168</v>
      </c>
      <c r="O22" s="5" t="s">
        <v>172</v>
      </c>
      <c r="P22" s="5" t="s">
        <v>177</v>
      </c>
      <c r="Q22" s="5" t="s">
        <v>85</v>
      </c>
      <c r="S22" s="5" t="s">
        <v>67</v>
      </c>
      <c r="T22" s="5" t="s">
        <v>68</v>
      </c>
      <c r="Y22" s="5" t="s">
        <v>73</v>
      </c>
      <c r="AA22" s="5" t="s">
        <v>174</v>
      </c>
      <c r="AB22" s="5" t="s">
        <v>75</v>
      </c>
      <c r="AD22" s="5" t="s">
        <v>77</v>
      </c>
      <c r="AN22" s="5" t="s">
        <v>85</v>
      </c>
      <c r="AQ22" s="5" t="s">
        <v>88</v>
      </c>
      <c r="AS22" s="5" t="s">
        <v>90</v>
      </c>
      <c r="AU22" s="5" t="s">
        <v>92</v>
      </c>
      <c r="AW22" s="5" t="s">
        <v>85</v>
      </c>
      <c r="AZ22" s="5" t="s">
        <v>95</v>
      </c>
      <c r="BC22" s="5" t="s">
        <v>98</v>
      </c>
      <c r="BD22" s="5" t="s">
        <v>85</v>
      </c>
      <c r="BJ22" s="5" t="s">
        <v>103</v>
      </c>
      <c r="BN22" s="5" t="s">
        <v>107</v>
      </c>
      <c r="BQ22" s="5" t="s">
        <v>110</v>
      </c>
      <c r="BW22" s="5" t="s">
        <v>116</v>
      </c>
      <c r="BX22" s="5" t="s">
        <v>117</v>
      </c>
    </row>
    <row r="23" spans="1:126" x14ac:dyDescent="0.2">
      <c r="A23" s="5">
        <v>114443172569</v>
      </c>
      <c r="B23" s="5">
        <v>428162806</v>
      </c>
      <c r="C23" s="6">
        <v>45220.96607638889</v>
      </c>
      <c r="D23" s="6">
        <v>45220.9690162037</v>
      </c>
      <c r="E23" s="5" t="s">
        <v>662</v>
      </c>
      <c r="J23" s="5" t="s">
        <v>63</v>
      </c>
      <c r="L23" s="5" t="s">
        <v>217</v>
      </c>
      <c r="M23" s="5" t="s">
        <v>10</v>
      </c>
      <c r="N23" s="5" t="s">
        <v>164</v>
      </c>
      <c r="O23" s="5" t="s">
        <v>172</v>
      </c>
      <c r="P23" s="5" t="s">
        <v>189</v>
      </c>
      <c r="Q23" s="5" t="s">
        <v>86</v>
      </c>
      <c r="Y23" s="5" t="s">
        <v>73</v>
      </c>
      <c r="AA23" s="5" t="s">
        <v>254</v>
      </c>
      <c r="AH23" s="5" t="s">
        <v>80</v>
      </c>
      <c r="AO23" s="5" t="s">
        <v>86</v>
      </c>
      <c r="AP23" s="5" t="s">
        <v>87</v>
      </c>
      <c r="AS23" s="5" t="s">
        <v>90</v>
      </c>
      <c r="AU23" s="5" t="s">
        <v>92</v>
      </c>
      <c r="AW23" s="5" t="s">
        <v>85</v>
      </c>
      <c r="BA23" s="5" t="s">
        <v>96</v>
      </c>
      <c r="BB23" s="5" t="s">
        <v>97</v>
      </c>
      <c r="BD23" s="5" t="s">
        <v>85</v>
      </c>
      <c r="BJ23" s="5" t="s">
        <v>103</v>
      </c>
      <c r="BN23" s="5" t="s">
        <v>107</v>
      </c>
      <c r="BP23" s="5" t="s">
        <v>109</v>
      </c>
      <c r="BV23" s="5" t="s">
        <v>115</v>
      </c>
      <c r="BX23" s="5" t="s">
        <v>117</v>
      </c>
      <c r="CH23" s="5" t="s">
        <v>126</v>
      </c>
      <c r="CM23" s="5" t="s">
        <v>187</v>
      </c>
      <c r="CO23" s="5" t="s">
        <v>131</v>
      </c>
      <c r="CQ23" s="5" t="s">
        <v>133</v>
      </c>
      <c r="DB23" s="5" t="s">
        <v>143</v>
      </c>
      <c r="DE23" s="5" t="s">
        <v>85</v>
      </c>
      <c r="DH23" s="5" t="s">
        <v>148</v>
      </c>
      <c r="DN23" s="5" t="s">
        <v>154</v>
      </c>
      <c r="DS23" s="5" t="s">
        <v>159</v>
      </c>
      <c r="DV23" s="5">
        <v>2</v>
      </c>
    </row>
    <row r="24" spans="1:126" x14ac:dyDescent="0.2">
      <c r="A24" s="5">
        <v>114443146084</v>
      </c>
      <c r="B24" s="5">
        <v>428162806</v>
      </c>
      <c r="C24" s="6">
        <v>45220.881701388891</v>
      </c>
      <c r="D24" s="6">
        <v>45220.882361111115</v>
      </c>
      <c r="E24" s="5" t="s">
        <v>663</v>
      </c>
      <c r="J24" s="5" t="s">
        <v>63</v>
      </c>
      <c r="L24" s="5" t="s">
        <v>167</v>
      </c>
      <c r="M24" s="5" t="s">
        <v>245</v>
      </c>
      <c r="N24" s="5" t="s">
        <v>168</v>
      </c>
      <c r="O24" s="5" t="s">
        <v>172</v>
      </c>
    </row>
    <row r="25" spans="1:126" x14ac:dyDescent="0.2">
      <c r="A25" s="5">
        <v>114443118339</v>
      </c>
      <c r="B25" s="5">
        <v>428162806</v>
      </c>
      <c r="C25" s="6">
        <v>45220.804293981484</v>
      </c>
      <c r="D25" s="6">
        <v>45220.808009259257</v>
      </c>
      <c r="E25" s="5" t="s">
        <v>664</v>
      </c>
      <c r="J25" s="5" t="s">
        <v>63</v>
      </c>
      <c r="L25" s="5" t="s">
        <v>236</v>
      </c>
      <c r="M25" s="5" t="s">
        <v>10</v>
      </c>
      <c r="N25" s="5" t="s">
        <v>168</v>
      </c>
      <c r="O25" s="5" t="s">
        <v>169</v>
      </c>
      <c r="P25" s="5" t="s">
        <v>177</v>
      </c>
      <c r="Q25" s="5" t="s">
        <v>85</v>
      </c>
      <c r="W25" s="5" t="s">
        <v>71</v>
      </c>
      <c r="Y25" s="5" t="s">
        <v>73</v>
      </c>
      <c r="AA25" s="5" t="s">
        <v>254</v>
      </c>
      <c r="AH25" s="5" t="s">
        <v>80</v>
      </c>
      <c r="AI25" s="5" t="s">
        <v>81</v>
      </c>
      <c r="AO25" s="5" t="s">
        <v>86</v>
      </c>
      <c r="AQ25" s="5" t="s">
        <v>88</v>
      </c>
      <c r="AT25" s="5" t="s">
        <v>91</v>
      </c>
      <c r="AV25" s="5" t="s">
        <v>93</v>
      </c>
      <c r="AW25" s="5" t="s">
        <v>85</v>
      </c>
      <c r="AY25" s="5" t="s">
        <v>94</v>
      </c>
      <c r="BB25" s="5" t="s">
        <v>97</v>
      </c>
      <c r="BE25" s="5" t="s">
        <v>86</v>
      </c>
      <c r="BG25" s="5" t="s">
        <v>100</v>
      </c>
      <c r="BJ25" s="5" t="s">
        <v>103</v>
      </c>
      <c r="BN25" s="5" t="s">
        <v>107</v>
      </c>
      <c r="BR25" s="5" t="s">
        <v>111</v>
      </c>
      <c r="BW25" s="5" t="s">
        <v>116</v>
      </c>
      <c r="BZ25" s="5" t="s">
        <v>119</v>
      </c>
      <c r="CA25" s="5" t="s">
        <v>120</v>
      </c>
      <c r="CE25" s="5" t="s">
        <v>124</v>
      </c>
      <c r="CM25" s="5" t="s">
        <v>192</v>
      </c>
      <c r="CN25" s="5" t="s">
        <v>130</v>
      </c>
      <c r="CT25" s="5" t="s">
        <v>136</v>
      </c>
      <c r="CU25" s="5" t="s">
        <v>137</v>
      </c>
      <c r="CV25" s="5" t="s">
        <v>138</v>
      </c>
      <c r="CW25" s="5" t="s">
        <v>139</v>
      </c>
      <c r="CX25" s="5" t="s">
        <v>140</v>
      </c>
      <c r="DB25" s="5" t="s">
        <v>143</v>
      </c>
      <c r="DE25" s="5" t="s">
        <v>197</v>
      </c>
      <c r="DG25" s="5" t="s">
        <v>147</v>
      </c>
      <c r="DO25" s="5" t="s">
        <v>155</v>
      </c>
      <c r="DS25" s="5" t="s">
        <v>159</v>
      </c>
      <c r="DV25" s="5" t="s">
        <v>193</v>
      </c>
    </row>
    <row r="26" spans="1:126" x14ac:dyDescent="0.2">
      <c r="A26" s="5">
        <v>114443042778</v>
      </c>
      <c r="B26" s="5">
        <v>428162806</v>
      </c>
      <c r="C26" s="6">
        <v>45220.614988425928</v>
      </c>
      <c r="D26" s="6">
        <v>45220.618923611109</v>
      </c>
      <c r="E26" s="5" t="s">
        <v>665</v>
      </c>
      <c r="J26" s="5" t="s">
        <v>63</v>
      </c>
      <c r="L26" s="5" t="s">
        <v>236</v>
      </c>
      <c r="M26" s="5" t="s">
        <v>10</v>
      </c>
      <c r="N26" s="5" t="s">
        <v>168</v>
      </c>
      <c r="O26" s="5" t="s">
        <v>201</v>
      </c>
      <c r="P26" s="5" t="s">
        <v>177</v>
      </c>
      <c r="Q26" s="5" t="s">
        <v>86</v>
      </c>
      <c r="Y26" s="5" t="s">
        <v>73</v>
      </c>
      <c r="AA26" s="5" t="s">
        <v>174</v>
      </c>
      <c r="AD26" s="5" t="s">
        <v>77</v>
      </c>
      <c r="AO26" s="5" t="s">
        <v>86</v>
      </c>
      <c r="AP26" s="5" t="s">
        <v>87</v>
      </c>
      <c r="AT26" s="5" t="s">
        <v>91</v>
      </c>
      <c r="AU26" s="5" t="s">
        <v>92</v>
      </c>
      <c r="AW26" s="5" t="s">
        <v>85</v>
      </c>
      <c r="AY26" s="5" t="s">
        <v>94</v>
      </c>
      <c r="BB26" s="5" t="s">
        <v>97</v>
      </c>
      <c r="BE26" s="5" t="s">
        <v>86</v>
      </c>
      <c r="BF26" s="5" t="s">
        <v>99</v>
      </c>
      <c r="BK26" s="5" t="s">
        <v>104</v>
      </c>
      <c r="BM26" s="5" t="s">
        <v>106</v>
      </c>
      <c r="BP26" s="5" t="s">
        <v>109</v>
      </c>
      <c r="BV26" s="5" t="s">
        <v>115</v>
      </c>
      <c r="BX26" s="5" t="s">
        <v>117</v>
      </c>
      <c r="CH26" s="5" t="s">
        <v>126</v>
      </c>
      <c r="CM26" s="5" t="s">
        <v>192</v>
      </c>
      <c r="CN26" s="5" t="s">
        <v>130</v>
      </c>
      <c r="CQ26" s="5" t="s">
        <v>133</v>
      </c>
      <c r="CV26" s="5" t="s">
        <v>138</v>
      </c>
      <c r="CW26" s="5" t="s">
        <v>139</v>
      </c>
      <c r="CZ26" s="5" t="s">
        <v>142</v>
      </c>
      <c r="DB26" s="5" t="s">
        <v>143</v>
      </c>
      <c r="DE26" s="5" t="s">
        <v>197</v>
      </c>
      <c r="DI26" s="5" t="s">
        <v>149</v>
      </c>
      <c r="DM26" s="5" t="s">
        <v>153</v>
      </c>
      <c r="DT26" s="5" t="s">
        <v>160</v>
      </c>
      <c r="DV26" s="5">
        <v>4</v>
      </c>
    </row>
    <row r="27" spans="1:126" x14ac:dyDescent="0.2">
      <c r="A27" s="5">
        <v>114443016475</v>
      </c>
      <c r="B27" s="5">
        <v>428162806</v>
      </c>
      <c r="C27" s="6">
        <v>45220.553217592591</v>
      </c>
      <c r="D27" s="6">
        <v>45220.5621875</v>
      </c>
      <c r="E27" s="5" t="s">
        <v>666</v>
      </c>
      <c r="J27" s="5" t="s">
        <v>63</v>
      </c>
      <c r="L27" s="5" t="s">
        <v>236</v>
      </c>
      <c r="M27" s="5" t="s">
        <v>10</v>
      </c>
      <c r="N27" s="5" t="s">
        <v>168</v>
      </c>
      <c r="O27" s="5" t="s">
        <v>172</v>
      </c>
      <c r="P27" s="5" t="s">
        <v>177</v>
      </c>
      <c r="Q27" s="5" t="s">
        <v>85</v>
      </c>
      <c r="S27" s="5" t="s">
        <v>67</v>
      </c>
      <c r="Y27" s="5" t="s">
        <v>73</v>
      </c>
      <c r="AA27" s="5" t="s">
        <v>174</v>
      </c>
      <c r="AB27" s="5" t="s">
        <v>75</v>
      </c>
      <c r="AD27" s="5" t="s">
        <v>77</v>
      </c>
      <c r="AN27" s="5" t="s">
        <v>85</v>
      </c>
      <c r="AQ27" s="5" t="s">
        <v>88</v>
      </c>
      <c r="AS27" s="5" t="s">
        <v>90</v>
      </c>
      <c r="AV27" s="5" t="s">
        <v>93</v>
      </c>
      <c r="AW27" s="5" t="s">
        <v>85</v>
      </c>
      <c r="AY27" s="5" t="s">
        <v>94</v>
      </c>
      <c r="BB27" s="5" t="s">
        <v>97</v>
      </c>
      <c r="BE27" s="5" t="s">
        <v>86</v>
      </c>
      <c r="BF27" s="5" t="s">
        <v>99</v>
      </c>
      <c r="BJ27" s="5" t="s">
        <v>103</v>
      </c>
      <c r="BN27" s="5" t="s">
        <v>107</v>
      </c>
      <c r="BP27" s="5" t="s">
        <v>109</v>
      </c>
      <c r="BV27" s="5" t="s">
        <v>115</v>
      </c>
      <c r="BX27" s="5" t="s">
        <v>117</v>
      </c>
      <c r="CH27" s="5" t="s">
        <v>126</v>
      </c>
      <c r="CM27" s="5" t="s">
        <v>192</v>
      </c>
      <c r="CO27" s="5" t="s">
        <v>131</v>
      </c>
      <c r="CR27" s="5" t="s">
        <v>134</v>
      </c>
      <c r="CT27" s="5" t="s">
        <v>136</v>
      </c>
      <c r="CU27" s="5" t="s">
        <v>137</v>
      </c>
      <c r="CW27" s="5" t="s">
        <v>139</v>
      </c>
      <c r="DB27" s="5" t="s">
        <v>143</v>
      </c>
      <c r="DE27" s="5" t="s">
        <v>86</v>
      </c>
      <c r="DJ27" s="5" t="s">
        <v>150</v>
      </c>
      <c r="DM27" s="5" t="s">
        <v>153</v>
      </c>
      <c r="DR27" s="5" t="s">
        <v>158</v>
      </c>
      <c r="DV27" s="5" t="s">
        <v>183</v>
      </c>
    </row>
    <row r="28" spans="1:126" x14ac:dyDescent="0.2">
      <c r="A28" s="5">
        <v>114443013284</v>
      </c>
      <c r="B28" s="5">
        <v>428162806</v>
      </c>
      <c r="C28" s="6">
        <v>45220.548460648148</v>
      </c>
      <c r="D28" s="6">
        <v>45220.549062500002</v>
      </c>
      <c r="E28" s="5" t="s">
        <v>667</v>
      </c>
      <c r="J28" s="5" t="s">
        <v>63</v>
      </c>
      <c r="L28" s="5" t="s">
        <v>224</v>
      </c>
      <c r="M28" s="5" t="s">
        <v>245</v>
      </c>
      <c r="N28" s="5" t="s">
        <v>168</v>
      </c>
      <c r="O28" s="5" t="s">
        <v>172</v>
      </c>
    </row>
    <row r="29" spans="1:126" x14ac:dyDescent="0.2">
      <c r="A29" s="5">
        <v>114442942475</v>
      </c>
      <c r="B29" s="5">
        <v>428162806</v>
      </c>
      <c r="C29" s="6">
        <v>45220.486030092594</v>
      </c>
      <c r="D29" s="6">
        <v>45220.487453703703</v>
      </c>
      <c r="E29" s="5" t="s">
        <v>668</v>
      </c>
      <c r="J29" s="5" t="s">
        <v>63</v>
      </c>
      <c r="L29" s="5" t="s">
        <v>167</v>
      </c>
      <c r="M29" s="5" t="s">
        <v>15</v>
      </c>
      <c r="N29" s="5" t="s">
        <v>168</v>
      </c>
      <c r="O29" s="5" t="s">
        <v>165</v>
      </c>
    </row>
    <row r="30" spans="1:126" x14ac:dyDescent="0.2">
      <c r="A30" s="5">
        <v>114442863993</v>
      </c>
      <c r="B30" s="5">
        <v>428162806</v>
      </c>
      <c r="C30" s="6">
        <v>45220.337511574071</v>
      </c>
      <c r="D30" s="6">
        <v>45220.338090277779</v>
      </c>
      <c r="E30" s="5" t="s">
        <v>669</v>
      </c>
      <c r="K30" s="5" t="s">
        <v>64</v>
      </c>
    </row>
    <row r="31" spans="1:126" x14ac:dyDescent="0.2">
      <c r="A31" s="5">
        <v>114442728336</v>
      </c>
      <c r="B31" s="5">
        <v>428162806</v>
      </c>
      <c r="C31" s="6">
        <v>45220.017731481479</v>
      </c>
      <c r="D31" s="6">
        <v>45220.02238425926</v>
      </c>
      <c r="E31" s="5" t="s">
        <v>670</v>
      </c>
      <c r="J31" s="5" t="s">
        <v>63</v>
      </c>
      <c r="L31" s="5" t="s">
        <v>217</v>
      </c>
      <c r="M31" s="5" t="s">
        <v>10</v>
      </c>
      <c r="N31" s="5" t="s">
        <v>168</v>
      </c>
      <c r="O31" s="5" t="s">
        <v>172</v>
      </c>
      <c r="P31" s="5" t="s">
        <v>173</v>
      </c>
      <c r="Q31" s="5" t="s">
        <v>86</v>
      </c>
      <c r="Y31" s="5" t="s">
        <v>73</v>
      </c>
      <c r="AA31" s="5" t="s">
        <v>174</v>
      </c>
      <c r="AB31" s="5" t="s">
        <v>75</v>
      </c>
      <c r="AN31" s="5" t="s">
        <v>85</v>
      </c>
      <c r="AR31" s="5" t="s">
        <v>89</v>
      </c>
      <c r="AS31" s="5" t="s">
        <v>90</v>
      </c>
      <c r="AU31" s="5" t="s">
        <v>92</v>
      </c>
      <c r="AW31" s="5" t="s">
        <v>85</v>
      </c>
      <c r="AY31" s="5" t="s">
        <v>94</v>
      </c>
      <c r="BB31" s="5" t="s">
        <v>97</v>
      </c>
      <c r="BD31" s="5" t="s">
        <v>85</v>
      </c>
      <c r="BK31" s="5" t="s">
        <v>104</v>
      </c>
      <c r="BN31" s="5" t="s">
        <v>107</v>
      </c>
      <c r="BP31" s="5" t="s">
        <v>109</v>
      </c>
      <c r="BV31" s="5" t="s">
        <v>115</v>
      </c>
      <c r="BZ31" s="5" t="s">
        <v>119</v>
      </c>
      <c r="CF31" s="5" t="s">
        <v>671</v>
      </c>
      <c r="CH31" s="5" t="s">
        <v>126</v>
      </c>
      <c r="CM31" s="5" t="s">
        <v>192</v>
      </c>
      <c r="CO31" s="5" t="s">
        <v>131</v>
      </c>
      <c r="CT31" s="5" t="s">
        <v>136</v>
      </c>
      <c r="DB31" s="5" t="s">
        <v>143</v>
      </c>
      <c r="DE31" s="5" t="s">
        <v>85</v>
      </c>
      <c r="DI31" s="5" t="s">
        <v>149</v>
      </c>
      <c r="DN31" s="5" t="s">
        <v>154</v>
      </c>
      <c r="DR31" s="5" t="s">
        <v>158</v>
      </c>
      <c r="DV31" s="5" t="s">
        <v>183</v>
      </c>
    </row>
    <row r="32" spans="1:126" x14ac:dyDescent="0.2">
      <c r="A32" s="5">
        <v>114442567512</v>
      </c>
      <c r="B32" s="5">
        <v>428162806</v>
      </c>
      <c r="C32" s="6">
        <v>45219.702939814815</v>
      </c>
      <c r="D32" s="6">
        <v>45219.703275462962</v>
      </c>
      <c r="E32" s="5" t="s">
        <v>672</v>
      </c>
      <c r="J32" s="5" t="s">
        <v>63</v>
      </c>
    </row>
    <row r="33" spans="1:126" x14ac:dyDescent="0.2">
      <c r="A33" s="5">
        <v>114442487608</v>
      </c>
      <c r="B33" s="5">
        <v>428162806</v>
      </c>
      <c r="C33" s="6">
        <v>45219.615277777775</v>
      </c>
      <c r="D33" s="6">
        <v>45219.622708333336</v>
      </c>
      <c r="E33" s="5" t="s">
        <v>673</v>
      </c>
      <c r="J33" s="5" t="s">
        <v>63</v>
      </c>
      <c r="L33" s="5" t="s">
        <v>217</v>
      </c>
      <c r="M33" s="5" t="s">
        <v>10</v>
      </c>
      <c r="N33" s="5" t="s">
        <v>168</v>
      </c>
      <c r="O33" s="5" t="s">
        <v>172</v>
      </c>
      <c r="P33" s="5" t="s">
        <v>177</v>
      </c>
      <c r="Q33" s="5" t="s">
        <v>86</v>
      </c>
      <c r="Y33" s="5" t="s">
        <v>73</v>
      </c>
      <c r="AA33" s="5" t="s">
        <v>174</v>
      </c>
      <c r="AD33" s="5" t="s">
        <v>77</v>
      </c>
      <c r="AN33" s="5" t="s">
        <v>85</v>
      </c>
      <c r="AR33" s="5" t="s">
        <v>89</v>
      </c>
      <c r="AT33" s="5" t="s">
        <v>91</v>
      </c>
      <c r="AV33" s="5" t="s">
        <v>93</v>
      </c>
      <c r="AW33" s="5" t="s">
        <v>85</v>
      </c>
      <c r="AY33" s="5" t="s">
        <v>94</v>
      </c>
      <c r="BB33" s="5" t="s">
        <v>97</v>
      </c>
      <c r="BE33" s="5" t="s">
        <v>86</v>
      </c>
      <c r="BG33" s="5" t="s">
        <v>100</v>
      </c>
      <c r="BJ33" s="5" t="s">
        <v>103</v>
      </c>
      <c r="BN33" s="5" t="s">
        <v>107</v>
      </c>
      <c r="BT33" s="5" t="s">
        <v>113</v>
      </c>
      <c r="BW33" s="5" t="s">
        <v>116</v>
      </c>
      <c r="BZ33" s="5" t="s">
        <v>119</v>
      </c>
      <c r="CF33" s="5" t="s">
        <v>674</v>
      </c>
      <c r="CL33" s="5" t="s">
        <v>675</v>
      </c>
      <c r="CM33" s="5" t="s">
        <v>187</v>
      </c>
      <c r="CN33" s="5" t="s">
        <v>130</v>
      </c>
      <c r="CV33" s="5" t="s">
        <v>138</v>
      </c>
      <c r="DB33" s="5" t="s">
        <v>143</v>
      </c>
      <c r="DE33" s="5" t="s">
        <v>85</v>
      </c>
      <c r="DK33" s="5" t="s">
        <v>151</v>
      </c>
      <c r="DM33" s="5" t="s">
        <v>153</v>
      </c>
      <c r="DR33" s="5" t="s">
        <v>158</v>
      </c>
      <c r="DV33" s="5">
        <v>2</v>
      </c>
    </row>
    <row r="34" spans="1:126" x14ac:dyDescent="0.2">
      <c r="A34" s="5">
        <v>114442423783</v>
      </c>
      <c r="B34" s="5">
        <v>428162806</v>
      </c>
      <c r="C34" s="6">
        <v>45219.557962962965</v>
      </c>
      <c r="D34" s="6">
        <v>45219.573055555556</v>
      </c>
      <c r="E34" s="5" t="s">
        <v>676</v>
      </c>
      <c r="J34" s="5" t="s">
        <v>63</v>
      </c>
      <c r="L34" s="5" t="s">
        <v>217</v>
      </c>
      <c r="M34" s="5" t="s">
        <v>10</v>
      </c>
      <c r="N34" s="5" t="s">
        <v>168</v>
      </c>
      <c r="O34" s="5" t="s">
        <v>165</v>
      </c>
      <c r="P34" s="5" t="s">
        <v>189</v>
      </c>
      <c r="Q34" s="5" t="s">
        <v>86</v>
      </c>
      <c r="Y34" s="5" t="s">
        <v>73</v>
      </c>
      <c r="AA34" s="5" t="s">
        <v>174</v>
      </c>
      <c r="AB34" s="5" t="s">
        <v>75</v>
      </c>
      <c r="AD34" s="5" t="s">
        <v>77</v>
      </c>
      <c r="AG34" s="5" t="s">
        <v>677</v>
      </c>
      <c r="AN34" s="5" t="s">
        <v>85</v>
      </c>
      <c r="AQ34" s="5" t="s">
        <v>88</v>
      </c>
      <c r="AT34" s="5" t="s">
        <v>91</v>
      </c>
      <c r="AV34" s="5" t="s">
        <v>93</v>
      </c>
      <c r="AW34" s="5" t="s">
        <v>85</v>
      </c>
      <c r="AY34" s="5" t="s">
        <v>94</v>
      </c>
      <c r="BB34" s="5" t="s">
        <v>97</v>
      </c>
      <c r="BE34" s="5" t="s">
        <v>86</v>
      </c>
      <c r="BG34" s="5" t="s">
        <v>100</v>
      </c>
      <c r="BJ34" s="5" t="s">
        <v>103</v>
      </c>
      <c r="BN34" s="5" t="s">
        <v>107</v>
      </c>
      <c r="BT34" s="5" t="s">
        <v>113</v>
      </c>
      <c r="BW34" s="5" t="s">
        <v>116</v>
      </c>
      <c r="BX34" s="5" t="s">
        <v>117</v>
      </c>
      <c r="CL34" s="5" t="s">
        <v>678</v>
      </c>
      <c r="CM34" s="5" t="s">
        <v>192</v>
      </c>
      <c r="CN34" s="5" t="s">
        <v>130</v>
      </c>
      <c r="CT34" s="5" t="s">
        <v>136</v>
      </c>
      <c r="CV34" s="5" t="s">
        <v>138</v>
      </c>
      <c r="CW34" s="5" t="s">
        <v>139</v>
      </c>
      <c r="CY34" s="5" t="s">
        <v>141</v>
      </c>
      <c r="DA34" s="5" t="s">
        <v>679</v>
      </c>
      <c r="DB34" s="5" t="s">
        <v>143</v>
      </c>
      <c r="DE34" s="5" t="s">
        <v>85</v>
      </c>
      <c r="DK34" s="5" t="s">
        <v>151</v>
      </c>
      <c r="DM34" s="5" t="s">
        <v>153</v>
      </c>
      <c r="DR34" s="5" t="s">
        <v>158</v>
      </c>
      <c r="DV34" s="5">
        <v>2</v>
      </c>
    </row>
    <row r="35" spans="1:126" x14ac:dyDescent="0.2">
      <c r="A35" s="5">
        <v>114441720565</v>
      </c>
      <c r="B35" s="5">
        <v>428162806</v>
      </c>
      <c r="C35" s="6">
        <v>45218.880393518521</v>
      </c>
      <c r="D35" s="6">
        <v>45218.88113425926</v>
      </c>
      <c r="E35" s="5" t="s">
        <v>680</v>
      </c>
      <c r="J35" s="5" t="s">
        <v>63</v>
      </c>
      <c r="L35" s="5" t="s">
        <v>167</v>
      </c>
      <c r="M35" s="5" t="s">
        <v>10</v>
      </c>
      <c r="N35" s="5" t="s">
        <v>168</v>
      </c>
      <c r="O35" s="5" t="s">
        <v>172</v>
      </c>
    </row>
    <row r="36" spans="1:126" x14ac:dyDescent="0.2">
      <c r="A36" s="5">
        <v>114441702219</v>
      </c>
      <c r="B36" s="5">
        <v>428162806</v>
      </c>
      <c r="C36" s="6">
        <v>45218.853935185187</v>
      </c>
      <c r="D36" s="6">
        <v>45218.85491898148</v>
      </c>
      <c r="E36" s="5" t="s">
        <v>681</v>
      </c>
      <c r="J36" s="5" t="s">
        <v>63</v>
      </c>
      <c r="L36" s="5" t="s">
        <v>167</v>
      </c>
      <c r="M36" s="5" t="s">
        <v>11</v>
      </c>
      <c r="N36" s="5" t="s">
        <v>208</v>
      </c>
      <c r="O36" s="5" t="s">
        <v>201</v>
      </c>
    </row>
    <row r="37" spans="1:126" x14ac:dyDescent="0.2">
      <c r="A37" s="5">
        <v>114441651981</v>
      </c>
      <c r="B37" s="5">
        <v>428162806</v>
      </c>
      <c r="C37" s="6">
        <v>45218.793020833335</v>
      </c>
      <c r="D37" s="6">
        <v>45218.793483796297</v>
      </c>
      <c r="E37" s="5" t="s">
        <v>682</v>
      </c>
      <c r="J37" s="5" t="s">
        <v>63</v>
      </c>
      <c r="L37" s="5" t="s">
        <v>167</v>
      </c>
      <c r="M37" s="5" t="s">
        <v>245</v>
      </c>
      <c r="N37" s="5" t="s">
        <v>168</v>
      </c>
      <c r="O37" s="5" t="s">
        <v>172</v>
      </c>
    </row>
    <row r="38" spans="1:126" x14ac:dyDescent="0.2">
      <c r="A38" s="5">
        <v>114441599209</v>
      </c>
      <c r="B38" s="5">
        <v>428162806</v>
      </c>
      <c r="C38" s="6">
        <v>45218.731377314813</v>
      </c>
      <c r="D38" s="6">
        <v>45218.735925925925</v>
      </c>
      <c r="E38" s="5" t="s">
        <v>683</v>
      </c>
      <c r="J38" s="5" t="s">
        <v>63</v>
      </c>
      <c r="L38" s="5" t="s">
        <v>171</v>
      </c>
      <c r="M38" s="5" t="s">
        <v>10</v>
      </c>
      <c r="N38" s="5" t="s">
        <v>168</v>
      </c>
      <c r="O38" s="5" t="s">
        <v>201</v>
      </c>
      <c r="P38" s="5" t="s">
        <v>189</v>
      </c>
      <c r="Q38" s="5" t="s">
        <v>85</v>
      </c>
      <c r="X38" s="5" t="s">
        <v>684</v>
      </c>
      <c r="Y38" s="5" t="s">
        <v>73</v>
      </c>
      <c r="AA38" s="5" t="s">
        <v>174</v>
      </c>
      <c r="AB38" s="5" t="s">
        <v>75</v>
      </c>
      <c r="AD38" s="5" t="s">
        <v>77</v>
      </c>
      <c r="AN38" s="5" t="s">
        <v>85</v>
      </c>
      <c r="AP38" s="5" t="s">
        <v>87</v>
      </c>
      <c r="AS38" s="5" t="s">
        <v>90</v>
      </c>
      <c r="AU38" s="5" t="s">
        <v>92</v>
      </c>
      <c r="AW38" s="5" t="s">
        <v>85</v>
      </c>
      <c r="AY38" s="5" t="s">
        <v>94</v>
      </c>
      <c r="BC38" s="5" t="s">
        <v>98</v>
      </c>
      <c r="BE38" s="5" t="s">
        <v>86</v>
      </c>
      <c r="BF38" s="5" t="s">
        <v>99</v>
      </c>
      <c r="BJ38" s="5" t="s">
        <v>103</v>
      </c>
      <c r="BN38" s="5" t="s">
        <v>107</v>
      </c>
      <c r="BP38" s="5" t="s">
        <v>109</v>
      </c>
      <c r="BV38" s="5" t="s">
        <v>115</v>
      </c>
      <c r="BX38" s="5" t="s">
        <v>117</v>
      </c>
      <c r="CG38" s="5" t="s">
        <v>125</v>
      </c>
      <c r="CH38" s="5" t="s">
        <v>126</v>
      </c>
      <c r="CI38" s="5" t="s">
        <v>127</v>
      </c>
      <c r="CJ38" s="5" t="s">
        <v>128</v>
      </c>
      <c r="CM38" s="5" t="s">
        <v>187</v>
      </c>
      <c r="CP38" s="5" t="s">
        <v>132</v>
      </c>
      <c r="CT38" s="5" t="s">
        <v>136</v>
      </c>
      <c r="CW38" s="5" t="s">
        <v>139</v>
      </c>
      <c r="DB38" s="5" t="s">
        <v>143</v>
      </c>
      <c r="DE38" s="5" t="s">
        <v>86</v>
      </c>
      <c r="DJ38" s="5" t="s">
        <v>150</v>
      </c>
      <c r="DM38" s="5" t="s">
        <v>153</v>
      </c>
      <c r="DS38" s="5" t="s">
        <v>159</v>
      </c>
      <c r="DV38" s="5">
        <v>7</v>
      </c>
    </row>
    <row r="39" spans="1:126" x14ac:dyDescent="0.2">
      <c r="A39" s="5">
        <v>114441025395</v>
      </c>
      <c r="B39" s="5">
        <v>428162806</v>
      </c>
      <c r="C39" s="6">
        <v>45218.299861111111</v>
      </c>
      <c r="D39" s="6">
        <v>45218.30060185185</v>
      </c>
      <c r="E39" s="5" t="s">
        <v>685</v>
      </c>
      <c r="J39" s="5" t="s">
        <v>63</v>
      </c>
      <c r="L39" s="5" t="s">
        <v>167</v>
      </c>
      <c r="M39" s="5" t="s">
        <v>267</v>
      </c>
      <c r="N39" s="5" t="s">
        <v>168</v>
      </c>
      <c r="O39" s="5" t="s">
        <v>172</v>
      </c>
    </row>
    <row r="40" spans="1:126" x14ac:dyDescent="0.2">
      <c r="A40" s="5">
        <v>114440658593</v>
      </c>
      <c r="B40" s="5">
        <v>428162806</v>
      </c>
      <c r="C40" s="6">
        <v>45217.859814814816</v>
      </c>
      <c r="D40" s="6">
        <v>45217.86078703704</v>
      </c>
      <c r="E40" s="5" t="s">
        <v>686</v>
      </c>
      <c r="J40" s="5" t="s">
        <v>63</v>
      </c>
      <c r="L40" s="5" t="s">
        <v>167</v>
      </c>
      <c r="M40" s="5" t="s">
        <v>267</v>
      </c>
      <c r="N40" s="5" t="s">
        <v>168</v>
      </c>
      <c r="O40" s="5" t="s">
        <v>172</v>
      </c>
    </row>
    <row r="41" spans="1:126" x14ac:dyDescent="0.2">
      <c r="A41" s="5">
        <v>114440627000</v>
      </c>
      <c r="B41" s="5">
        <v>428162806</v>
      </c>
      <c r="C41" s="6">
        <v>45217.819814814815</v>
      </c>
      <c r="D41" s="6">
        <v>45217.825578703705</v>
      </c>
      <c r="E41" s="5" t="s">
        <v>687</v>
      </c>
      <c r="J41" s="5" t="s">
        <v>63</v>
      </c>
      <c r="L41" s="5" t="s">
        <v>236</v>
      </c>
      <c r="M41" s="5" t="s">
        <v>267</v>
      </c>
      <c r="N41" s="5" t="s">
        <v>168</v>
      </c>
      <c r="O41" s="5" t="s">
        <v>201</v>
      </c>
      <c r="P41" s="5" t="s">
        <v>177</v>
      </c>
      <c r="Q41" s="5" t="s">
        <v>85</v>
      </c>
      <c r="S41" s="5" t="s">
        <v>67</v>
      </c>
      <c r="T41" s="5" t="s">
        <v>68</v>
      </c>
      <c r="Z41" s="5" t="s">
        <v>74</v>
      </c>
      <c r="AA41" s="5" t="s">
        <v>174</v>
      </c>
      <c r="AD41" s="5" t="s">
        <v>77</v>
      </c>
      <c r="AO41" s="5" t="s">
        <v>86</v>
      </c>
      <c r="AQ41" s="5" t="s">
        <v>88</v>
      </c>
      <c r="AS41" s="5" t="s">
        <v>90</v>
      </c>
      <c r="AU41" s="5" t="s">
        <v>92</v>
      </c>
      <c r="AW41" s="5" t="s">
        <v>85</v>
      </c>
      <c r="AY41" s="5" t="s">
        <v>94</v>
      </c>
      <c r="BB41" s="5" t="s">
        <v>97</v>
      </c>
      <c r="BE41" s="5" t="s">
        <v>86</v>
      </c>
      <c r="BF41" s="5" t="s">
        <v>99</v>
      </c>
      <c r="BJ41" s="5" t="s">
        <v>103</v>
      </c>
      <c r="BN41" s="5" t="s">
        <v>107</v>
      </c>
      <c r="BR41" s="5" t="s">
        <v>111</v>
      </c>
      <c r="BW41" s="5" t="s">
        <v>116</v>
      </c>
      <c r="BX41" s="5" t="s">
        <v>117</v>
      </c>
      <c r="CG41" s="5" t="s">
        <v>125</v>
      </c>
      <c r="CH41" s="5" t="s">
        <v>126</v>
      </c>
      <c r="CJ41" s="5" t="s">
        <v>128</v>
      </c>
      <c r="CM41" s="5" t="s">
        <v>192</v>
      </c>
      <c r="CO41" s="5" t="s">
        <v>131</v>
      </c>
      <c r="CQ41" s="5" t="s">
        <v>133</v>
      </c>
      <c r="CS41" s="5" t="s">
        <v>135</v>
      </c>
      <c r="CT41" s="5" t="s">
        <v>136</v>
      </c>
      <c r="CU41" s="5" t="s">
        <v>137</v>
      </c>
      <c r="CW41" s="5" t="s">
        <v>139</v>
      </c>
      <c r="CZ41" s="5" t="s">
        <v>142</v>
      </c>
      <c r="DB41" s="5" t="s">
        <v>143</v>
      </c>
      <c r="DE41" s="5" t="s">
        <v>86</v>
      </c>
      <c r="DJ41" s="5" t="s">
        <v>150</v>
      </c>
      <c r="DM41" s="5" t="s">
        <v>153</v>
      </c>
      <c r="DS41" s="5" t="s">
        <v>159</v>
      </c>
      <c r="DV41" s="5" t="s">
        <v>183</v>
      </c>
    </row>
    <row r="42" spans="1:126" x14ac:dyDescent="0.2">
      <c r="A42" s="5">
        <v>114440381314</v>
      </c>
      <c r="B42" s="5">
        <v>428162806</v>
      </c>
      <c r="C42" s="6">
        <v>45217.573240740741</v>
      </c>
      <c r="D42" s="6">
        <v>45217.573912037034</v>
      </c>
      <c r="E42" s="5" t="s">
        <v>688</v>
      </c>
      <c r="J42" s="5" t="s">
        <v>63</v>
      </c>
      <c r="L42" s="5" t="s">
        <v>200</v>
      </c>
      <c r="M42" s="5" t="s">
        <v>445</v>
      </c>
      <c r="N42" s="5" t="s">
        <v>168</v>
      </c>
      <c r="O42" s="5" t="s">
        <v>172</v>
      </c>
    </row>
    <row r="43" spans="1:126" x14ac:dyDescent="0.2">
      <c r="A43" s="5">
        <v>114440343944</v>
      </c>
      <c r="B43" s="5">
        <v>428162806</v>
      </c>
      <c r="C43" s="6">
        <v>45217.546516203707</v>
      </c>
      <c r="D43" s="6">
        <v>45217.551342592589</v>
      </c>
      <c r="E43" s="5" t="s">
        <v>273</v>
      </c>
      <c r="J43" s="5" t="s">
        <v>63</v>
      </c>
      <c r="L43" s="5" t="s">
        <v>236</v>
      </c>
      <c r="M43" s="5" t="s">
        <v>11</v>
      </c>
      <c r="N43" s="5" t="s">
        <v>168</v>
      </c>
      <c r="O43" s="5" t="s">
        <v>201</v>
      </c>
      <c r="P43" s="5" t="s">
        <v>177</v>
      </c>
      <c r="Q43" s="5" t="s">
        <v>86</v>
      </c>
      <c r="Y43" s="5" t="s">
        <v>73</v>
      </c>
      <c r="AA43" s="5" t="s">
        <v>174</v>
      </c>
      <c r="AB43" s="5" t="s">
        <v>75</v>
      </c>
      <c r="AD43" s="5" t="s">
        <v>77</v>
      </c>
      <c r="AN43" s="5" t="s">
        <v>85</v>
      </c>
      <c r="AQ43" s="5" t="s">
        <v>88</v>
      </c>
      <c r="AS43" s="5" t="s">
        <v>90</v>
      </c>
      <c r="AU43" s="5" t="s">
        <v>92</v>
      </c>
      <c r="AW43" s="5" t="s">
        <v>85</v>
      </c>
      <c r="AY43" s="5" t="s">
        <v>94</v>
      </c>
      <c r="BB43" s="5" t="s">
        <v>97</v>
      </c>
      <c r="BE43" s="5" t="s">
        <v>86</v>
      </c>
      <c r="BG43" s="5" t="s">
        <v>100</v>
      </c>
      <c r="BK43" s="5" t="s">
        <v>104</v>
      </c>
      <c r="BN43" s="5" t="s">
        <v>107</v>
      </c>
      <c r="BQ43" s="5" t="s">
        <v>110</v>
      </c>
      <c r="BW43" s="5" t="s">
        <v>116</v>
      </c>
      <c r="BX43" s="5" t="s">
        <v>117</v>
      </c>
      <c r="CG43" s="5" t="s">
        <v>125</v>
      </c>
      <c r="CK43" s="5" t="s">
        <v>129</v>
      </c>
      <c r="CM43" s="5" t="s">
        <v>192</v>
      </c>
      <c r="CO43" s="5" t="s">
        <v>131</v>
      </c>
      <c r="CS43" s="5" t="s">
        <v>135</v>
      </c>
      <c r="CV43" s="5" t="s">
        <v>138</v>
      </c>
      <c r="CX43" s="5" t="s">
        <v>140</v>
      </c>
      <c r="CY43" s="5" t="s">
        <v>141</v>
      </c>
      <c r="CZ43" s="5" t="s">
        <v>142</v>
      </c>
      <c r="DB43" s="5" t="s">
        <v>143</v>
      </c>
      <c r="DE43" s="5" t="s">
        <v>197</v>
      </c>
      <c r="DI43" s="5" t="s">
        <v>149</v>
      </c>
      <c r="DM43" s="5" t="s">
        <v>153</v>
      </c>
      <c r="DS43" s="5" t="s">
        <v>159</v>
      </c>
      <c r="DV43" s="5" t="s">
        <v>183</v>
      </c>
    </row>
    <row r="44" spans="1:126" x14ac:dyDescent="0.2">
      <c r="A44" s="5">
        <v>114440283605</v>
      </c>
      <c r="B44" s="5">
        <v>428162806</v>
      </c>
      <c r="C44" s="6">
        <v>45217.506481481483</v>
      </c>
      <c r="D44" s="6">
        <v>45217.50681712963</v>
      </c>
      <c r="E44" s="5" t="s">
        <v>689</v>
      </c>
      <c r="J44" s="5" t="s">
        <v>63</v>
      </c>
      <c r="L44" s="5" t="s">
        <v>224</v>
      </c>
      <c r="M44" s="5" t="s">
        <v>267</v>
      </c>
      <c r="N44" s="5" t="s">
        <v>168</v>
      </c>
      <c r="O44" s="5" t="s">
        <v>201</v>
      </c>
    </row>
    <row r="45" spans="1:126" x14ac:dyDescent="0.2">
      <c r="A45" s="5">
        <v>114439749423</v>
      </c>
      <c r="B45" s="5">
        <v>428162806</v>
      </c>
      <c r="C45" s="6">
        <v>45217.130462962959</v>
      </c>
      <c r="D45" s="6">
        <v>45217.146516203706</v>
      </c>
      <c r="E45" s="5" t="s">
        <v>440</v>
      </c>
      <c r="J45" s="5" t="s">
        <v>63</v>
      </c>
      <c r="L45" s="5" t="s">
        <v>236</v>
      </c>
      <c r="M45" s="5" t="s">
        <v>15</v>
      </c>
      <c r="N45" s="5" t="s">
        <v>168</v>
      </c>
      <c r="O45" s="5" t="s">
        <v>165</v>
      </c>
      <c r="P45" s="5" t="s">
        <v>177</v>
      </c>
      <c r="Q45" s="5" t="s">
        <v>86</v>
      </c>
      <c r="Y45" s="5" t="s">
        <v>73</v>
      </c>
      <c r="AA45" s="5" t="s">
        <v>174</v>
      </c>
      <c r="AB45" s="5" t="s">
        <v>75</v>
      </c>
      <c r="AD45" s="5" t="s">
        <v>77</v>
      </c>
      <c r="AN45" s="5" t="s">
        <v>85</v>
      </c>
      <c r="AQ45" s="5" t="s">
        <v>88</v>
      </c>
      <c r="AS45" s="5" t="s">
        <v>90</v>
      </c>
      <c r="AV45" s="5" t="s">
        <v>93</v>
      </c>
      <c r="AW45" s="5" t="s">
        <v>85</v>
      </c>
      <c r="AY45" s="5" t="s">
        <v>94</v>
      </c>
      <c r="BB45" s="5" t="s">
        <v>97</v>
      </c>
      <c r="BE45" s="5" t="s">
        <v>86</v>
      </c>
      <c r="BH45" s="5" t="s">
        <v>101</v>
      </c>
      <c r="BK45" s="5" t="s">
        <v>104</v>
      </c>
      <c r="BN45" s="5" t="s">
        <v>107</v>
      </c>
      <c r="BS45" s="5" t="s">
        <v>112</v>
      </c>
      <c r="BW45" s="5" t="s">
        <v>116</v>
      </c>
      <c r="BX45" s="5" t="s">
        <v>117</v>
      </c>
      <c r="CJ45" s="5" t="s">
        <v>128</v>
      </c>
      <c r="CK45" s="5" t="s">
        <v>129</v>
      </c>
      <c r="CM45" s="5" t="s">
        <v>192</v>
      </c>
      <c r="CO45" s="5" t="s">
        <v>131</v>
      </c>
      <c r="CR45" s="5" t="s">
        <v>134</v>
      </c>
      <c r="CV45" s="5" t="s">
        <v>138</v>
      </c>
      <c r="DC45" s="5" t="s">
        <v>144</v>
      </c>
      <c r="DE45" s="5" t="s">
        <v>85</v>
      </c>
      <c r="DJ45" s="5" t="s">
        <v>150</v>
      </c>
      <c r="DM45" s="5" t="s">
        <v>153</v>
      </c>
      <c r="DQ45" s="5" t="s">
        <v>157</v>
      </c>
      <c r="DV45" s="5" t="s">
        <v>193</v>
      </c>
    </row>
    <row r="46" spans="1:126" x14ac:dyDescent="0.2">
      <c r="A46" s="5">
        <v>114439637266</v>
      </c>
      <c r="B46" s="5">
        <v>428162806</v>
      </c>
      <c r="C46" s="6">
        <v>45216.996319444443</v>
      </c>
      <c r="D46" s="6">
        <v>45216.997141203705</v>
      </c>
      <c r="E46" s="5" t="s">
        <v>690</v>
      </c>
      <c r="J46" s="5" t="s">
        <v>63</v>
      </c>
      <c r="L46" s="5" t="s">
        <v>167</v>
      </c>
      <c r="M46" s="5" t="s">
        <v>267</v>
      </c>
      <c r="N46" s="5" t="s">
        <v>168</v>
      </c>
      <c r="O46" s="5" t="s">
        <v>201</v>
      </c>
    </row>
    <row r="47" spans="1:126" x14ac:dyDescent="0.2">
      <c r="A47" s="5">
        <v>114439535857</v>
      </c>
      <c r="B47" s="5">
        <v>428162806</v>
      </c>
      <c r="C47" s="6">
        <v>45216.877789351849</v>
      </c>
      <c r="D47" s="6">
        <v>45216.882881944446</v>
      </c>
      <c r="E47" s="5" t="s">
        <v>691</v>
      </c>
      <c r="J47" s="5" t="s">
        <v>63</v>
      </c>
      <c r="L47" s="5" t="s">
        <v>224</v>
      </c>
      <c r="M47" s="5" t="s">
        <v>267</v>
      </c>
      <c r="N47" s="5" t="s">
        <v>168</v>
      </c>
      <c r="O47" s="5" t="s">
        <v>201</v>
      </c>
      <c r="P47" s="5" t="s">
        <v>177</v>
      </c>
      <c r="Q47" s="5" t="s">
        <v>86</v>
      </c>
      <c r="Y47" s="5" t="s">
        <v>73</v>
      </c>
      <c r="AA47" s="5" t="s">
        <v>174</v>
      </c>
      <c r="AG47" s="5" t="s">
        <v>692</v>
      </c>
      <c r="AN47" s="5" t="s">
        <v>85</v>
      </c>
      <c r="AQ47" s="5" t="s">
        <v>88</v>
      </c>
      <c r="AS47" s="5" t="s">
        <v>90</v>
      </c>
      <c r="AU47" s="5" t="s">
        <v>92</v>
      </c>
      <c r="AW47" s="5" t="s">
        <v>85</v>
      </c>
      <c r="BA47" s="5" t="s">
        <v>96</v>
      </c>
      <c r="BB47" s="5" t="s">
        <v>97</v>
      </c>
      <c r="BD47" s="5" t="s">
        <v>85</v>
      </c>
      <c r="BJ47" s="5" t="s">
        <v>103</v>
      </c>
      <c r="BM47" s="5" t="s">
        <v>106</v>
      </c>
      <c r="BR47" s="5" t="s">
        <v>111</v>
      </c>
      <c r="BW47" s="5" t="s">
        <v>116</v>
      </c>
      <c r="BX47" s="5" t="s">
        <v>117</v>
      </c>
      <c r="CI47" s="5" t="s">
        <v>127</v>
      </c>
      <c r="CJ47" s="5" t="s">
        <v>128</v>
      </c>
      <c r="CM47" s="5" t="s">
        <v>187</v>
      </c>
      <c r="CO47" s="5" t="s">
        <v>131</v>
      </c>
      <c r="CW47" s="5" t="s">
        <v>139</v>
      </c>
      <c r="CY47" s="5" t="s">
        <v>141</v>
      </c>
      <c r="CZ47" s="5" t="s">
        <v>142</v>
      </c>
      <c r="DB47" s="5" t="s">
        <v>143</v>
      </c>
      <c r="DE47" s="5" t="s">
        <v>86</v>
      </c>
      <c r="DJ47" s="5" t="s">
        <v>150</v>
      </c>
      <c r="DM47" s="5" t="s">
        <v>153</v>
      </c>
      <c r="DR47" s="5" t="s">
        <v>158</v>
      </c>
      <c r="DV47" s="5" t="s">
        <v>183</v>
      </c>
    </row>
    <row r="48" spans="1:126" x14ac:dyDescent="0.2">
      <c r="A48" s="5">
        <v>114439302009</v>
      </c>
      <c r="B48" s="5">
        <v>428162806</v>
      </c>
      <c r="C48" s="6">
        <v>45216.608819444446</v>
      </c>
      <c r="D48" s="6">
        <v>45216.612870370373</v>
      </c>
      <c r="E48" s="5" t="s">
        <v>693</v>
      </c>
      <c r="J48" s="5" t="s">
        <v>63</v>
      </c>
      <c r="L48" s="5" t="s">
        <v>236</v>
      </c>
      <c r="M48" s="5" t="s">
        <v>10</v>
      </c>
      <c r="N48" s="5" t="s">
        <v>168</v>
      </c>
      <c r="O48" s="5" t="s">
        <v>172</v>
      </c>
      <c r="P48" s="5" t="s">
        <v>177</v>
      </c>
      <c r="Q48" s="5" t="s">
        <v>86</v>
      </c>
      <c r="Y48" s="5" t="s">
        <v>73</v>
      </c>
      <c r="AA48" s="5" t="s">
        <v>174</v>
      </c>
      <c r="AB48" s="5" t="s">
        <v>75</v>
      </c>
      <c r="AN48" s="5" t="s">
        <v>85</v>
      </c>
      <c r="AR48" s="5" t="s">
        <v>89</v>
      </c>
      <c r="AT48" s="5" t="s">
        <v>91</v>
      </c>
      <c r="AV48" s="5" t="s">
        <v>93</v>
      </c>
      <c r="AW48" s="5" t="s">
        <v>85</v>
      </c>
      <c r="AY48" s="5" t="s">
        <v>94</v>
      </c>
      <c r="BB48" s="5" t="s">
        <v>97</v>
      </c>
      <c r="BE48" s="5" t="s">
        <v>86</v>
      </c>
      <c r="BG48" s="5" t="s">
        <v>100</v>
      </c>
      <c r="BK48" s="5" t="s">
        <v>104</v>
      </c>
      <c r="BN48" s="5" t="s">
        <v>107</v>
      </c>
      <c r="BS48" s="5" t="s">
        <v>112</v>
      </c>
      <c r="BW48" s="5" t="s">
        <v>116</v>
      </c>
      <c r="BZ48" s="5" t="s">
        <v>119</v>
      </c>
      <c r="CA48" s="5" t="s">
        <v>120</v>
      </c>
      <c r="CF48" s="5" t="s">
        <v>694</v>
      </c>
      <c r="CM48" s="5" t="s">
        <v>192</v>
      </c>
      <c r="CN48" s="5" t="s">
        <v>130</v>
      </c>
      <c r="CQ48" s="5" t="s">
        <v>133</v>
      </c>
      <c r="CU48" s="5" t="s">
        <v>137</v>
      </c>
      <c r="CV48" s="5" t="s">
        <v>138</v>
      </c>
      <c r="CW48" s="5" t="s">
        <v>139</v>
      </c>
      <c r="CZ48" s="5" t="s">
        <v>142</v>
      </c>
      <c r="DB48" s="5" t="s">
        <v>143</v>
      </c>
      <c r="DE48" s="5" t="s">
        <v>85</v>
      </c>
      <c r="DG48" s="5" t="s">
        <v>147</v>
      </c>
      <c r="DM48" s="5" t="s">
        <v>153</v>
      </c>
      <c r="DS48" s="5" t="s">
        <v>159</v>
      </c>
      <c r="DV48" s="5">
        <v>4</v>
      </c>
    </row>
    <row r="49" spans="1:126" x14ac:dyDescent="0.2">
      <c r="A49" s="5">
        <v>114439283106</v>
      </c>
      <c r="B49" s="5">
        <v>428162806</v>
      </c>
      <c r="C49" s="6">
        <v>45216.592986111114</v>
      </c>
      <c r="D49" s="6">
        <v>45216.599710648145</v>
      </c>
      <c r="E49" s="5" t="s">
        <v>695</v>
      </c>
      <c r="J49" s="5" t="s">
        <v>63</v>
      </c>
      <c r="L49" s="5" t="s">
        <v>224</v>
      </c>
      <c r="M49" s="5" t="s">
        <v>15</v>
      </c>
      <c r="N49" s="5" t="s">
        <v>164</v>
      </c>
      <c r="O49" s="5" t="s">
        <v>169</v>
      </c>
      <c r="P49" s="5" t="s">
        <v>189</v>
      </c>
      <c r="Q49" s="5" t="s">
        <v>86</v>
      </c>
      <c r="Y49" s="5" t="s">
        <v>73</v>
      </c>
      <c r="AA49" s="5" t="s">
        <v>174</v>
      </c>
      <c r="AB49" s="5" t="s">
        <v>75</v>
      </c>
      <c r="AN49" s="5" t="s">
        <v>85</v>
      </c>
      <c r="AQ49" s="5" t="s">
        <v>88</v>
      </c>
      <c r="AS49" s="5" t="s">
        <v>90</v>
      </c>
      <c r="AV49" s="5" t="s">
        <v>93</v>
      </c>
      <c r="AW49" s="5" t="s">
        <v>85</v>
      </c>
      <c r="AY49" s="5" t="s">
        <v>94</v>
      </c>
      <c r="BC49" s="5" t="s">
        <v>98</v>
      </c>
      <c r="BE49" s="5" t="s">
        <v>86</v>
      </c>
      <c r="BH49" s="5" t="s">
        <v>101</v>
      </c>
      <c r="BJ49" s="5" t="s">
        <v>103</v>
      </c>
      <c r="BM49" s="5" t="s">
        <v>106</v>
      </c>
      <c r="BR49" s="5" t="s">
        <v>111</v>
      </c>
      <c r="BW49" s="5" t="s">
        <v>116</v>
      </c>
      <c r="BX49" s="5" t="s">
        <v>117</v>
      </c>
      <c r="CL49" s="5" t="s">
        <v>696</v>
      </c>
      <c r="CM49" s="5" t="s">
        <v>187</v>
      </c>
      <c r="CO49" s="5" t="s">
        <v>131</v>
      </c>
      <c r="CR49" s="5" t="s">
        <v>134</v>
      </c>
      <c r="CU49" s="5" t="s">
        <v>137</v>
      </c>
      <c r="DA49" s="5" t="s">
        <v>697</v>
      </c>
      <c r="DB49" s="5" t="s">
        <v>143</v>
      </c>
      <c r="DE49" s="5" t="s">
        <v>86</v>
      </c>
      <c r="DK49" s="5" t="s">
        <v>151</v>
      </c>
      <c r="DN49" s="5" t="s">
        <v>154</v>
      </c>
      <c r="DS49" s="5" t="s">
        <v>159</v>
      </c>
      <c r="DV49" s="5" t="s">
        <v>183</v>
      </c>
    </row>
    <row r="50" spans="1:126" x14ac:dyDescent="0.2">
      <c r="A50" s="5">
        <v>114437486862</v>
      </c>
      <c r="B50" s="5">
        <v>428162806</v>
      </c>
      <c r="C50" s="6">
        <v>45214.916875000003</v>
      </c>
      <c r="D50" s="6">
        <v>45214.917905092596</v>
      </c>
      <c r="E50" s="5" t="s">
        <v>698</v>
      </c>
      <c r="J50" s="5" t="s">
        <v>63</v>
      </c>
      <c r="L50" s="5" t="s">
        <v>167</v>
      </c>
      <c r="M50" s="5" t="s">
        <v>10</v>
      </c>
      <c r="N50" s="5" t="s">
        <v>168</v>
      </c>
      <c r="O50" s="5" t="s">
        <v>201</v>
      </c>
    </row>
    <row r="51" spans="1:126" x14ac:dyDescent="0.2">
      <c r="A51" s="5">
        <v>114437254719</v>
      </c>
      <c r="B51" s="5">
        <v>428162806</v>
      </c>
      <c r="C51" s="6">
        <v>45214.432523148149</v>
      </c>
      <c r="D51" s="6">
        <v>45214.438634259262</v>
      </c>
      <c r="E51" s="5" t="s">
        <v>699</v>
      </c>
      <c r="J51" s="5" t="s">
        <v>63</v>
      </c>
      <c r="L51" s="5" t="s">
        <v>224</v>
      </c>
      <c r="M51" s="5" t="s">
        <v>10</v>
      </c>
      <c r="N51" s="5" t="s">
        <v>164</v>
      </c>
      <c r="O51" s="5" t="s">
        <v>172</v>
      </c>
      <c r="P51" s="5" t="s">
        <v>177</v>
      </c>
      <c r="Q51" s="5" t="s">
        <v>86</v>
      </c>
      <c r="Y51" s="5" t="s">
        <v>73</v>
      </c>
      <c r="AA51" s="5" t="s">
        <v>174</v>
      </c>
      <c r="AB51" s="5" t="s">
        <v>75</v>
      </c>
      <c r="AO51" s="5" t="s">
        <v>86</v>
      </c>
      <c r="AR51" s="5" t="s">
        <v>89</v>
      </c>
      <c r="AT51" s="5" t="s">
        <v>91</v>
      </c>
      <c r="AV51" s="5" t="s">
        <v>93</v>
      </c>
      <c r="AW51" s="5" t="s">
        <v>85</v>
      </c>
      <c r="AY51" s="5" t="s">
        <v>94</v>
      </c>
      <c r="BB51" s="5" t="s">
        <v>97</v>
      </c>
      <c r="BD51" s="5" t="s">
        <v>85</v>
      </c>
      <c r="BK51" s="5" t="s">
        <v>104</v>
      </c>
      <c r="BN51" s="5" t="s">
        <v>107</v>
      </c>
      <c r="BQ51" s="5" t="s">
        <v>110</v>
      </c>
      <c r="BW51" s="5" t="s">
        <v>116</v>
      </c>
      <c r="BZ51" s="5" t="s">
        <v>119</v>
      </c>
      <c r="CB51" s="5" t="s">
        <v>121</v>
      </c>
      <c r="CM51" s="5" t="s">
        <v>192</v>
      </c>
      <c r="CN51" s="5" t="s">
        <v>130</v>
      </c>
      <c r="CQ51" s="5" t="s">
        <v>133</v>
      </c>
      <c r="CR51" s="5" t="s">
        <v>134</v>
      </c>
      <c r="CS51" s="5" t="s">
        <v>135</v>
      </c>
      <c r="CT51" s="5" t="s">
        <v>136</v>
      </c>
      <c r="CU51" s="5" t="s">
        <v>137</v>
      </c>
      <c r="CV51" s="5" t="s">
        <v>138</v>
      </c>
      <c r="CZ51" s="5" t="s">
        <v>142</v>
      </c>
      <c r="DB51" s="5" t="s">
        <v>143</v>
      </c>
      <c r="DE51" s="5" t="s">
        <v>197</v>
      </c>
      <c r="DJ51" s="5" t="s">
        <v>150</v>
      </c>
      <c r="DM51" s="5" t="s">
        <v>153</v>
      </c>
      <c r="DR51" s="5" t="s">
        <v>158</v>
      </c>
      <c r="DV51" s="5" t="s">
        <v>183</v>
      </c>
    </row>
    <row r="52" spans="1:126" x14ac:dyDescent="0.2">
      <c r="A52" s="5">
        <v>114437227803</v>
      </c>
      <c r="B52" s="5">
        <v>428162806</v>
      </c>
      <c r="C52" s="6">
        <v>45214.376493055555</v>
      </c>
      <c r="D52" s="6">
        <v>45214.385370370372</v>
      </c>
      <c r="E52" s="5" t="s">
        <v>700</v>
      </c>
      <c r="J52" s="5" t="s">
        <v>63</v>
      </c>
      <c r="L52" s="5" t="s">
        <v>224</v>
      </c>
      <c r="M52" s="5" t="s">
        <v>10</v>
      </c>
      <c r="N52" s="5" t="s">
        <v>168</v>
      </c>
      <c r="O52" s="5" t="s">
        <v>201</v>
      </c>
      <c r="P52" s="5" t="s">
        <v>189</v>
      </c>
      <c r="Q52" s="5" t="s">
        <v>85</v>
      </c>
      <c r="R52" s="5" t="s">
        <v>66</v>
      </c>
      <c r="U52" s="5" t="s">
        <v>69</v>
      </c>
      <c r="Y52" s="5" t="s">
        <v>73</v>
      </c>
      <c r="AA52" s="5" t="s">
        <v>174</v>
      </c>
      <c r="AD52" s="5" t="s">
        <v>77</v>
      </c>
      <c r="AN52" s="5" t="s">
        <v>85</v>
      </c>
      <c r="AP52" s="5" t="s">
        <v>87</v>
      </c>
      <c r="AS52" s="5" t="s">
        <v>90</v>
      </c>
      <c r="AU52" s="5" t="s">
        <v>92</v>
      </c>
      <c r="AW52" s="5" t="s">
        <v>85</v>
      </c>
      <c r="AY52" s="5" t="s">
        <v>94</v>
      </c>
      <c r="BB52" s="5" t="s">
        <v>97</v>
      </c>
      <c r="BE52" s="5" t="s">
        <v>86</v>
      </c>
      <c r="BF52" s="5" t="s">
        <v>99</v>
      </c>
      <c r="BJ52" s="5" t="s">
        <v>103</v>
      </c>
      <c r="BN52" s="5" t="s">
        <v>107</v>
      </c>
      <c r="BQ52" s="5" t="s">
        <v>110</v>
      </c>
      <c r="BW52" s="5" t="s">
        <v>116</v>
      </c>
      <c r="BX52" s="5" t="s">
        <v>117</v>
      </c>
      <c r="CG52" s="5" t="s">
        <v>125</v>
      </c>
      <c r="CH52" s="5" t="s">
        <v>126</v>
      </c>
      <c r="CI52" s="5" t="s">
        <v>127</v>
      </c>
      <c r="CM52" s="5" t="s">
        <v>178</v>
      </c>
      <c r="CO52" s="5" t="s">
        <v>131</v>
      </c>
      <c r="CR52" s="5" t="s">
        <v>134</v>
      </c>
      <c r="CT52" s="5" t="s">
        <v>136</v>
      </c>
      <c r="CU52" s="5" t="s">
        <v>137</v>
      </c>
      <c r="CW52" s="5" t="s">
        <v>139</v>
      </c>
      <c r="DB52" s="5" t="s">
        <v>143</v>
      </c>
      <c r="DE52" s="5" t="s">
        <v>86</v>
      </c>
      <c r="DI52" s="5" t="s">
        <v>149</v>
      </c>
      <c r="DM52" s="5" t="s">
        <v>153</v>
      </c>
      <c r="DR52" s="5" t="s">
        <v>158</v>
      </c>
      <c r="DV52" s="5">
        <v>9</v>
      </c>
    </row>
    <row r="53" spans="1:126" x14ac:dyDescent="0.2">
      <c r="A53" s="5">
        <v>114437054541</v>
      </c>
      <c r="B53" s="5">
        <v>428162806</v>
      </c>
      <c r="C53" s="6">
        <v>45213.928159722222</v>
      </c>
      <c r="D53" s="6">
        <v>45213.934733796297</v>
      </c>
      <c r="E53" s="5" t="s">
        <v>701</v>
      </c>
      <c r="J53" s="5" t="s">
        <v>63</v>
      </c>
      <c r="L53" s="5" t="s">
        <v>217</v>
      </c>
      <c r="M53" s="5" t="s">
        <v>11</v>
      </c>
      <c r="N53" s="5" t="s">
        <v>168</v>
      </c>
      <c r="O53" s="5" t="s">
        <v>201</v>
      </c>
      <c r="P53" s="5" t="s">
        <v>189</v>
      </c>
      <c r="Q53" s="5" t="s">
        <v>85</v>
      </c>
      <c r="S53" s="5" t="s">
        <v>67</v>
      </c>
      <c r="Y53" s="5" t="s">
        <v>73</v>
      </c>
      <c r="AA53" s="5" t="s">
        <v>174</v>
      </c>
      <c r="AB53" s="5" t="s">
        <v>75</v>
      </c>
      <c r="AN53" s="5" t="s">
        <v>85</v>
      </c>
      <c r="AP53" s="5" t="s">
        <v>87</v>
      </c>
      <c r="AS53" s="5" t="s">
        <v>90</v>
      </c>
      <c r="AU53" s="5" t="s">
        <v>92</v>
      </c>
      <c r="AW53" s="5" t="s">
        <v>85</v>
      </c>
      <c r="AY53" s="5" t="s">
        <v>94</v>
      </c>
      <c r="BB53" s="5" t="s">
        <v>97</v>
      </c>
      <c r="BE53" s="5" t="s">
        <v>86</v>
      </c>
      <c r="BF53" s="5" t="s">
        <v>99</v>
      </c>
      <c r="BJ53" s="5" t="s">
        <v>103</v>
      </c>
      <c r="BM53" s="5" t="s">
        <v>106</v>
      </c>
      <c r="BP53" s="5" t="s">
        <v>109</v>
      </c>
      <c r="BV53" s="5" t="s">
        <v>115</v>
      </c>
      <c r="BX53" s="5" t="s">
        <v>117</v>
      </c>
      <c r="CH53" s="5" t="s">
        <v>126</v>
      </c>
      <c r="CM53" s="5" t="s">
        <v>187</v>
      </c>
      <c r="CO53" s="5" t="s">
        <v>131</v>
      </c>
      <c r="CT53" s="5" t="s">
        <v>136</v>
      </c>
      <c r="DC53" s="5" t="s">
        <v>144</v>
      </c>
      <c r="DE53" s="5" t="s">
        <v>86</v>
      </c>
      <c r="DK53" s="5" t="s">
        <v>151</v>
      </c>
      <c r="DM53" s="5" t="s">
        <v>153</v>
      </c>
      <c r="DR53" s="5" t="s">
        <v>158</v>
      </c>
      <c r="DV53" s="5" t="s">
        <v>183</v>
      </c>
    </row>
    <row r="54" spans="1:126" x14ac:dyDescent="0.2">
      <c r="A54" s="5">
        <v>114437041236</v>
      </c>
      <c r="B54" s="5">
        <v>428162806</v>
      </c>
      <c r="C54" s="6">
        <v>45213.900613425925</v>
      </c>
      <c r="D54" s="6">
        <v>45213.90216435185</v>
      </c>
      <c r="E54" s="5" t="s">
        <v>702</v>
      </c>
      <c r="J54" s="5" t="s">
        <v>63</v>
      </c>
      <c r="L54" s="5" t="s">
        <v>167</v>
      </c>
      <c r="M54" s="5" t="s">
        <v>15</v>
      </c>
      <c r="N54" s="5" t="s">
        <v>168</v>
      </c>
      <c r="O54" s="5" t="s">
        <v>201</v>
      </c>
    </row>
    <row r="55" spans="1:126" x14ac:dyDescent="0.2">
      <c r="A55" s="5">
        <v>114437014309</v>
      </c>
      <c r="B55" s="5">
        <v>428162806</v>
      </c>
      <c r="C55" s="6">
        <v>45213.829259259262</v>
      </c>
      <c r="D55" s="6">
        <v>45213.829398148147</v>
      </c>
      <c r="E55" s="5" t="s">
        <v>703</v>
      </c>
      <c r="J55" s="5" t="s">
        <v>63</v>
      </c>
    </row>
    <row r="56" spans="1:126" x14ac:dyDescent="0.2">
      <c r="A56" s="5">
        <v>114436765741</v>
      </c>
      <c r="B56" s="5">
        <v>428162806</v>
      </c>
      <c r="C56" s="6">
        <v>45213.262418981481</v>
      </c>
      <c r="D56" s="6">
        <v>45213.262858796297</v>
      </c>
      <c r="E56" s="5" t="s">
        <v>704</v>
      </c>
      <c r="J56" s="5" t="s">
        <v>63</v>
      </c>
      <c r="L56" s="5" t="s">
        <v>167</v>
      </c>
      <c r="M56" s="5" t="s">
        <v>10</v>
      </c>
      <c r="N56" s="5" t="s">
        <v>168</v>
      </c>
      <c r="O56" s="5" t="s">
        <v>172</v>
      </c>
    </row>
    <row r="57" spans="1:126" x14ac:dyDescent="0.2">
      <c r="A57" s="5">
        <v>114436756518</v>
      </c>
      <c r="B57" s="5">
        <v>428162806</v>
      </c>
      <c r="C57" s="6">
        <v>45213.241076388891</v>
      </c>
      <c r="D57" s="6">
        <v>45213.241388888891</v>
      </c>
      <c r="E57" s="5" t="s">
        <v>705</v>
      </c>
      <c r="J57" s="5" t="s">
        <v>63</v>
      </c>
    </row>
    <row r="58" spans="1:126" x14ac:dyDescent="0.2">
      <c r="A58" s="5">
        <v>114436644744</v>
      </c>
      <c r="B58" s="5">
        <v>428162806</v>
      </c>
      <c r="C58" s="6">
        <v>45212.957974537036</v>
      </c>
      <c r="D58" s="6">
        <v>45212.962962962964</v>
      </c>
      <c r="E58" s="5" t="s">
        <v>706</v>
      </c>
      <c r="J58" s="5" t="s">
        <v>63</v>
      </c>
      <c r="L58" s="5" t="s">
        <v>224</v>
      </c>
      <c r="M58" s="5" t="s">
        <v>10</v>
      </c>
      <c r="N58" s="5" t="s">
        <v>168</v>
      </c>
      <c r="O58" s="5" t="s">
        <v>172</v>
      </c>
      <c r="P58" s="5" t="s">
        <v>189</v>
      </c>
      <c r="Q58" s="5" t="s">
        <v>85</v>
      </c>
      <c r="T58" s="5" t="s">
        <v>68</v>
      </c>
      <c r="Z58" s="5" t="s">
        <v>74</v>
      </c>
      <c r="AA58" s="5" t="s">
        <v>174</v>
      </c>
      <c r="AB58" s="5" t="s">
        <v>75</v>
      </c>
      <c r="AN58" s="5" t="s">
        <v>85</v>
      </c>
      <c r="AP58" s="5" t="s">
        <v>87</v>
      </c>
      <c r="AS58" s="5" t="s">
        <v>90</v>
      </c>
      <c r="AU58" s="5" t="s">
        <v>92</v>
      </c>
      <c r="AW58" s="5" t="s">
        <v>85</v>
      </c>
      <c r="AY58" s="5" t="s">
        <v>94</v>
      </c>
      <c r="BB58" s="5" t="s">
        <v>97</v>
      </c>
      <c r="BE58" s="5" t="s">
        <v>86</v>
      </c>
      <c r="BF58" s="5" t="s">
        <v>99</v>
      </c>
      <c r="BJ58" s="5" t="s">
        <v>103</v>
      </c>
      <c r="BN58" s="5" t="s">
        <v>107</v>
      </c>
      <c r="BP58" s="5" t="s">
        <v>109</v>
      </c>
      <c r="BU58" s="5" t="s">
        <v>114</v>
      </c>
      <c r="BX58" s="5" t="s">
        <v>117</v>
      </c>
      <c r="CG58" s="5" t="s">
        <v>125</v>
      </c>
      <c r="CH58" s="5" t="s">
        <v>126</v>
      </c>
      <c r="CJ58" s="5" t="s">
        <v>128</v>
      </c>
      <c r="CM58" s="5" t="s">
        <v>178</v>
      </c>
      <c r="CP58" s="5" t="s">
        <v>132</v>
      </c>
      <c r="CT58" s="5" t="s">
        <v>136</v>
      </c>
      <c r="CW58" s="5" t="s">
        <v>139</v>
      </c>
      <c r="DB58" s="5" t="s">
        <v>143</v>
      </c>
      <c r="DE58" s="5" t="s">
        <v>86</v>
      </c>
      <c r="DJ58" s="5" t="s">
        <v>150</v>
      </c>
      <c r="DN58" s="5" t="s">
        <v>154</v>
      </c>
      <c r="DS58" s="5" t="s">
        <v>159</v>
      </c>
      <c r="DV58" s="5">
        <v>3</v>
      </c>
    </row>
    <row r="59" spans="1:126" x14ac:dyDescent="0.2">
      <c r="A59" s="5">
        <v>114436605396</v>
      </c>
      <c r="B59" s="5">
        <v>428162806</v>
      </c>
      <c r="C59" s="6">
        <v>45212.869849537034</v>
      </c>
      <c r="D59" s="6">
        <v>45212.875740740739</v>
      </c>
      <c r="E59" s="5" t="s">
        <v>707</v>
      </c>
      <c r="J59" s="5" t="s">
        <v>63</v>
      </c>
      <c r="L59" s="5" t="s">
        <v>236</v>
      </c>
      <c r="M59" s="5" t="s">
        <v>10</v>
      </c>
      <c r="N59" s="5" t="s">
        <v>168</v>
      </c>
      <c r="O59" s="5" t="s">
        <v>201</v>
      </c>
      <c r="P59" s="5" t="s">
        <v>189</v>
      </c>
      <c r="Q59" s="5" t="s">
        <v>86</v>
      </c>
      <c r="Y59" s="5" t="s">
        <v>73</v>
      </c>
      <c r="AA59" s="5" t="s">
        <v>174</v>
      </c>
      <c r="AB59" s="5" t="s">
        <v>75</v>
      </c>
      <c r="AN59" s="5" t="s">
        <v>85</v>
      </c>
      <c r="AP59" s="5" t="s">
        <v>87</v>
      </c>
      <c r="AS59" s="5" t="s">
        <v>90</v>
      </c>
      <c r="AU59" s="5" t="s">
        <v>92</v>
      </c>
      <c r="AW59" s="5" t="s">
        <v>85</v>
      </c>
      <c r="AY59" s="5" t="s">
        <v>94</v>
      </c>
      <c r="BB59" s="5" t="s">
        <v>97</v>
      </c>
      <c r="BE59" s="5" t="s">
        <v>86</v>
      </c>
      <c r="BF59" s="5" t="s">
        <v>99</v>
      </c>
      <c r="BJ59" s="5" t="s">
        <v>103</v>
      </c>
      <c r="BN59" s="5" t="s">
        <v>107</v>
      </c>
      <c r="BO59" s="5" t="s">
        <v>108</v>
      </c>
      <c r="BV59" s="5" t="s">
        <v>115</v>
      </c>
      <c r="BX59" s="5" t="s">
        <v>117</v>
      </c>
      <c r="CG59" s="5" t="s">
        <v>125</v>
      </c>
      <c r="CJ59" s="5" t="s">
        <v>128</v>
      </c>
      <c r="CM59" s="5" t="s">
        <v>187</v>
      </c>
      <c r="CO59" s="5" t="s">
        <v>131</v>
      </c>
      <c r="CT59" s="5" t="s">
        <v>136</v>
      </c>
      <c r="DB59" s="5" t="s">
        <v>143</v>
      </c>
      <c r="DE59" s="5" t="s">
        <v>86</v>
      </c>
      <c r="DK59" s="5" t="s">
        <v>151</v>
      </c>
      <c r="DM59" s="5" t="s">
        <v>153</v>
      </c>
      <c r="DS59" s="5" t="s">
        <v>159</v>
      </c>
      <c r="DV59" s="5">
        <v>8</v>
      </c>
    </row>
    <row r="60" spans="1:126" x14ac:dyDescent="0.2">
      <c r="A60" s="5">
        <v>114436596022</v>
      </c>
      <c r="B60" s="5">
        <v>428162806</v>
      </c>
      <c r="C60" s="6">
        <v>45212.849270833336</v>
      </c>
      <c r="D60" s="6">
        <v>45212.861793981479</v>
      </c>
      <c r="E60" s="5" t="s">
        <v>708</v>
      </c>
      <c r="J60" s="5" t="s">
        <v>63</v>
      </c>
      <c r="L60" s="5" t="s">
        <v>224</v>
      </c>
      <c r="M60" s="5" t="s">
        <v>10</v>
      </c>
      <c r="N60" s="5" t="s">
        <v>168</v>
      </c>
      <c r="O60" s="5" t="s">
        <v>201</v>
      </c>
      <c r="P60" s="5" t="s">
        <v>189</v>
      </c>
      <c r="Q60" s="5" t="s">
        <v>85</v>
      </c>
      <c r="W60" s="5" t="s">
        <v>71</v>
      </c>
      <c r="Y60" s="5" t="s">
        <v>73</v>
      </c>
      <c r="AA60" s="5" t="s">
        <v>174</v>
      </c>
      <c r="AB60" s="5" t="s">
        <v>75</v>
      </c>
      <c r="AD60" s="5" t="s">
        <v>77</v>
      </c>
      <c r="AE60" s="5" t="s">
        <v>78</v>
      </c>
      <c r="AF60" s="5" t="s">
        <v>79</v>
      </c>
      <c r="AN60" s="5" t="s">
        <v>85</v>
      </c>
      <c r="AP60" s="5" t="s">
        <v>87</v>
      </c>
      <c r="AS60" s="5" t="s">
        <v>90</v>
      </c>
      <c r="AU60" s="5" t="s">
        <v>92</v>
      </c>
      <c r="AW60" s="5" t="s">
        <v>85</v>
      </c>
      <c r="BA60" s="5" t="s">
        <v>96</v>
      </c>
      <c r="BC60" s="5" t="s">
        <v>98</v>
      </c>
      <c r="BE60" s="5" t="s">
        <v>86</v>
      </c>
      <c r="BG60" s="5" t="s">
        <v>100</v>
      </c>
      <c r="BJ60" s="5" t="s">
        <v>103</v>
      </c>
      <c r="BN60" s="5" t="s">
        <v>107</v>
      </c>
      <c r="BP60" s="5" t="s">
        <v>109</v>
      </c>
      <c r="BV60" s="5" t="s">
        <v>115</v>
      </c>
      <c r="BX60" s="5" t="s">
        <v>117</v>
      </c>
      <c r="CG60" s="5" t="s">
        <v>125</v>
      </c>
      <c r="CH60" s="5" t="s">
        <v>126</v>
      </c>
      <c r="CM60" s="5" t="s">
        <v>187</v>
      </c>
      <c r="CP60" s="5" t="s">
        <v>132</v>
      </c>
      <c r="CT60" s="5" t="s">
        <v>136</v>
      </c>
      <c r="CU60" s="5" t="s">
        <v>137</v>
      </c>
      <c r="DB60" s="5" t="s">
        <v>143</v>
      </c>
      <c r="DE60" s="5" t="s">
        <v>86</v>
      </c>
      <c r="DJ60" s="5" t="s">
        <v>150</v>
      </c>
      <c r="DM60" s="5" t="s">
        <v>153</v>
      </c>
      <c r="DR60" s="5" t="s">
        <v>158</v>
      </c>
      <c r="DV60" s="5" t="s">
        <v>190</v>
      </c>
    </row>
    <row r="61" spans="1:126" x14ac:dyDescent="0.2">
      <c r="A61" s="5">
        <v>114436501835</v>
      </c>
      <c r="B61" s="5">
        <v>428162806</v>
      </c>
      <c r="C61" s="6">
        <v>45212.684340277781</v>
      </c>
      <c r="D61" s="6">
        <v>45212.688310185185</v>
      </c>
      <c r="E61" s="5" t="s">
        <v>709</v>
      </c>
      <c r="J61" s="5" t="s">
        <v>63</v>
      </c>
      <c r="L61" s="5" t="s">
        <v>217</v>
      </c>
      <c r="M61" s="5" t="s">
        <v>267</v>
      </c>
      <c r="N61" s="5" t="s">
        <v>168</v>
      </c>
      <c r="O61" s="5" t="s">
        <v>172</v>
      </c>
      <c r="P61" s="5" t="s">
        <v>189</v>
      </c>
      <c r="Q61" s="5" t="s">
        <v>85</v>
      </c>
      <c r="T61" s="5" t="s">
        <v>68</v>
      </c>
      <c r="Z61" s="5" t="s">
        <v>74</v>
      </c>
      <c r="AA61" s="5" t="s">
        <v>174</v>
      </c>
      <c r="AB61" s="5" t="s">
        <v>75</v>
      </c>
      <c r="AN61" s="5" t="s">
        <v>85</v>
      </c>
      <c r="AP61" s="5" t="s">
        <v>87</v>
      </c>
      <c r="AT61" s="5" t="s">
        <v>91</v>
      </c>
      <c r="AV61" s="5" t="s">
        <v>93</v>
      </c>
      <c r="AW61" s="5" t="s">
        <v>85</v>
      </c>
      <c r="BA61" s="5" t="s">
        <v>96</v>
      </c>
      <c r="BC61" s="5" t="s">
        <v>98</v>
      </c>
      <c r="BD61" s="5" t="s">
        <v>85</v>
      </c>
      <c r="BJ61" s="5" t="s">
        <v>103</v>
      </c>
      <c r="BN61" s="5" t="s">
        <v>107</v>
      </c>
      <c r="BQ61" s="5" t="s">
        <v>110</v>
      </c>
      <c r="BW61" s="5" t="s">
        <v>116</v>
      </c>
      <c r="BZ61" s="5" t="s">
        <v>119</v>
      </c>
      <c r="CF61" s="5" t="s">
        <v>710</v>
      </c>
      <c r="CG61" s="5" t="s">
        <v>125</v>
      </c>
      <c r="CJ61" s="5" t="s">
        <v>128</v>
      </c>
      <c r="CM61" s="5" t="s">
        <v>192</v>
      </c>
      <c r="CP61" s="5" t="s">
        <v>132</v>
      </c>
      <c r="CR61" s="5" t="s">
        <v>134</v>
      </c>
      <c r="CS61" s="5" t="s">
        <v>135</v>
      </c>
      <c r="CT61" s="5" t="s">
        <v>136</v>
      </c>
      <c r="CU61" s="5" t="s">
        <v>137</v>
      </c>
      <c r="DA61" s="5" t="s">
        <v>711</v>
      </c>
      <c r="DB61" s="5" t="s">
        <v>143</v>
      </c>
      <c r="DE61" s="5" t="s">
        <v>86</v>
      </c>
      <c r="DI61" s="5" t="s">
        <v>149</v>
      </c>
      <c r="DM61" s="5" t="s">
        <v>153</v>
      </c>
      <c r="DT61" s="5" t="s">
        <v>160</v>
      </c>
      <c r="DV61" s="5">
        <v>2</v>
      </c>
    </row>
    <row r="62" spans="1:126" x14ac:dyDescent="0.2">
      <c r="A62" s="5">
        <v>114433809689</v>
      </c>
      <c r="B62" s="5">
        <v>428162806</v>
      </c>
      <c r="C62" s="6">
        <v>45209.92114583333</v>
      </c>
      <c r="D62" s="6">
        <v>45209.9221412037</v>
      </c>
      <c r="E62" s="5" t="s">
        <v>712</v>
      </c>
      <c r="J62" s="5" t="s">
        <v>63</v>
      </c>
      <c r="L62" s="5" t="s">
        <v>200</v>
      </c>
      <c r="M62" s="5" t="s">
        <v>10</v>
      </c>
      <c r="N62" s="5" t="s">
        <v>168</v>
      </c>
      <c r="O62" s="5" t="s">
        <v>201</v>
      </c>
      <c r="P62" s="5" t="s">
        <v>189</v>
      </c>
      <c r="Q62" s="5" t="s">
        <v>86</v>
      </c>
    </row>
    <row r="63" spans="1:126" x14ac:dyDescent="0.2">
      <c r="A63" s="5">
        <v>114433773294</v>
      </c>
      <c r="B63" s="5">
        <v>428162806</v>
      </c>
      <c r="C63" s="6">
        <v>45209.871562499997</v>
      </c>
      <c r="D63" s="6">
        <v>45209.872129629628</v>
      </c>
      <c r="E63" s="5" t="s">
        <v>713</v>
      </c>
      <c r="J63" s="5" t="s">
        <v>63</v>
      </c>
    </row>
    <row r="64" spans="1:126" x14ac:dyDescent="0.2">
      <c r="A64" s="5">
        <v>114433733075</v>
      </c>
      <c r="B64" s="5">
        <v>428162806</v>
      </c>
      <c r="C64" s="6">
        <v>45209.817928240744</v>
      </c>
      <c r="D64" s="6">
        <v>45209.818287037036</v>
      </c>
      <c r="E64" s="5" t="s">
        <v>714</v>
      </c>
      <c r="J64" s="5" t="s">
        <v>63</v>
      </c>
    </row>
    <row r="65" spans="1:126" x14ac:dyDescent="0.2">
      <c r="A65" s="5">
        <v>114433635659</v>
      </c>
      <c r="B65" s="5">
        <v>428162806</v>
      </c>
      <c r="C65" s="6">
        <v>45209.701203703706</v>
      </c>
      <c r="D65" s="6">
        <v>45209.701493055552</v>
      </c>
      <c r="E65" s="5" t="s">
        <v>715</v>
      </c>
      <c r="J65" s="5" t="s">
        <v>63</v>
      </c>
    </row>
    <row r="66" spans="1:126" x14ac:dyDescent="0.2">
      <c r="A66" s="5">
        <v>114433170040</v>
      </c>
      <c r="B66" s="5">
        <v>428162806</v>
      </c>
      <c r="C66" s="6">
        <v>45209.339467592596</v>
      </c>
      <c r="D66" s="6">
        <v>45209.344756944447</v>
      </c>
      <c r="E66" s="5" t="s">
        <v>716</v>
      </c>
      <c r="J66" s="5" t="s">
        <v>63</v>
      </c>
      <c r="L66" s="5" t="s">
        <v>200</v>
      </c>
      <c r="M66" s="5" t="s">
        <v>267</v>
      </c>
      <c r="N66" s="5" t="s">
        <v>168</v>
      </c>
      <c r="O66" s="5" t="s">
        <v>201</v>
      </c>
      <c r="P66" s="5" t="s">
        <v>177</v>
      </c>
      <c r="Q66" s="5" t="s">
        <v>86</v>
      </c>
      <c r="Z66" s="5" t="s">
        <v>74</v>
      </c>
      <c r="AA66" s="5" t="s">
        <v>254</v>
      </c>
      <c r="AK66" s="5" t="s">
        <v>83</v>
      </c>
      <c r="AN66" s="5" t="s">
        <v>85</v>
      </c>
      <c r="AQ66" s="5" t="s">
        <v>88</v>
      </c>
      <c r="AT66" s="5" t="s">
        <v>91</v>
      </c>
      <c r="AU66" s="5" t="s">
        <v>92</v>
      </c>
      <c r="AW66" s="5" t="s">
        <v>85</v>
      </c>
      <c r="AZ66" s="5" t="s">
        <v>95</v>
      </c>
      <c r="BB66" s="5" t="s">
        <v>97</v>
      </c>
      <c r="BE66" s="5" t="s">
        <v>86</v>
      </c>
      <c r="BG66" s="5" t="s">
        <v>100</v>
      </c>
      <c r="BJ66" s="5" t="s">
        <v>103</v>
      </c>
      <c r="BN66" s="5" t="s">
        <v>107</v>
      </c>
      <c r="BR66" s="5" t="s">
        <v>111</v>
      </c>
      <c r="BW66" s="5" t="s">
        <v>116</v>
      </c>
      <c r="BX66" s="5" t="s">
        <v>117</v>
      </c>
      <c r="CI66" s="5" t="s">
        <v>127</v>
      </c>
      <c r="CO66" s="5" t="s">
        <v>131</v>
      </c>
      <c r="CT66" s="5" t="s">
        <v>136</v>
      </c>
      <c r="CW66" s="5" t="s">
        <v>139</v>
      </c>
      <c r="CY66" s="5" t="s">
        <v>141</v>
      </c>
      <c r="DA66" s="5" t="s">
        <v>717</v>
      </c>
      <c r="DB66" s="5" t="s">
        <v>143</v>
      </c>
      <c r="DE66" s="5" t="s">
        <v>86</v>
      </c>
      <c r="DI66" s="5" t="s">
        <v>149</v>
      </c>
      <c r="DM66" s="5" t="s">
        <v>153</v>
      </c>
      <c r="DS66" s="5" t="s">
        <v>159</v>
      </c>
      <c r="DV66" s="5" t="s">
        <v>193</v>
      </c>
    </row>
    <row r="67" spans="1:126" x14ac:dyDescent="0.2">
      <c r="A67" s="5">
        <v>114433103920</v>
      </c>
      <c r="B67" s="5">
        <v>428162806</v>
      </c>
      <c r="C67" s="6">
        <v>45209.291539351849</v>
      </c>
      <c r="D67" s="6">
        <v>45209.292303240742</v>
      </c>
      <c r="E67" s="5" t="s">
        <v>718</v>
      </c>
      <c r="J67" s="5" t="s">
        <v>63</v>
      </c>
      <c r="L67" s="5" t="s">
        <v>167</v>
      </c>
      <c r="M67" s="5" t="s">
        <v>10</v>
      </c>
      <c r="N67" s="5" t="s">
        <v>168</v>
      </c>
      <c r="O67" s="5" t="s">
        <v>172</v>
      </c>
    </row>
    <row r="68" spans="1:126" x14ac:dyDescent="0.2">
      <c r="A68" s="5">
        <v>114432957535</v>
      </c>
      <c r="B68" s="5">
        <v>428162806</v>
      </c>
      <c r="C68" s="6">
        <v>45209.128379629627</v>
      </c>
      <c r="D68" s="6">
        <v>45209.12872685185</v>
      </c>
      <c r="E68" s="5" t="s">
        <v>719</v>
      </c>
      <c r="J68" s="5" t="s">
        <v>63</v>
      </c>
    </row>
    <row r="69" spans="1:126" x14ac:dyDescent="0.2">
      <c r="A69" s="5">
        <v>114432837764</v>
      </c>
      <c r="B69" s="5">
        <v>428162806</v>
      </c>
      <c r="C69" s="6">
        <v>45208.943553240744</v>
      </c>
      <c r="D69" s="6">
        <v>45208.9452662037</v>
      </c>
      <c r="E69" s="5" t="s">
        <v>720</v>
      </c>
      <c r="J69" s="5" t="s">
        <v>63</v>
      </c>
      <c r="L69" s="5" t="s">
        <v>167</v>
      </c>
      <c r="M69" s="5" t="s">
        <v>10</v>
      </c>
      <c r="N69" s="5" t="s">
        <v>164</v>
      </c>
      <c r="O69" s="5" t="s">
        <v>172</v>
      </c>
    </row>
    <row r="70" spans="1:126" x14ac:dyDescent="0.2">
      <c r="A70" s="5">
        <v>114432836624</v>
      </c>
      <c r="B70" s="5">
        <v>428162806</v>
      </c>
      <c r="C70" s="6">
        <v>45208.942523148151</v>
      </c>
      <c r="D70" s="6">
        <v>45208.942766203705</v>
      </c>
      <c r="E70" s="5" t="s">
        <v>721</v>
      </c>
      <c r="J70" s="5" t="s">
        <v>63</v>
      </c>
    </row>
    <row r="71" spans="1:126" x14ac:dyDescent="0.2">
      <c r="A71" s="5">
        <v>114432828942</v>
      </c>
      <c r="B71" s="5">
        <v>428162806</v>
      </c>
      <c r="C71" s="6">
        <v>45208.929050925923</v>
      </c>
      <c r="D71" s="6">
        <v>45208.932511574072</v>
      </c>
      <c r="E71" s="5" t="s">
        <v>722</v>
      </c>
      <c r="J71" s="5" t="s">
        <v>63</v>
      </c>
      <c r="L71" s="5" t="s">
        <v>236</v>
      </c>
      <c r="M71" s="5" t="s">
        <v>10</v>
      </c>
      <c r="N71" s="5" t="s">
        <v>168</v>
      </c>
      <c r="O71" s="5" t="s">
        <v>201</v>
      </c>
      <c r="P71" s="5" t="s">
        <v>177</v>
      </c>
      <c r="Q71" s="5" t="s">
        <v>86</v>
      </c>
      <c r="Y71" s="5" t="s">
        <v>73</v>
      </c>
      <c r="AA71" s="5" t="s">
        <v>174</v>
      </c>
      <c r="AB71" s="5" t="s">
        <v>75</v>
      </c>
      <c r="AO71" s="5" t="s">
        <v>86</v>
      </c>
      <c r="AQ71" s="5" t="s">
        <v>88</v>
      </c>
      <c r="AS71" s="5" t="s">
        <v>90</v>
      </c>
      <c r="AU71" s="5" t="s">
        <v>92</v>
      </c>
      <c r="AX71" s="5" t="s">
        <v>86</v>
      </c>
      <c r="BA71" s="5" t="s">
        <v>96</v>
      </c>
      <c r="BC71" s="5" t="s">
        <v>98</v>
      </c>
      <c r="BE71" s="5" t="s">
        <v>86</v>
      </c>
      <c r="BG71" s="5" t="s">
        <v>100</v>
      </c>
      <c r="BJ71" s="5" t="s">
        <v>103</v>
      </c>
      <c r="BN71" s="5" t="s">
        <v>107</v>
      </c>
      <c r="BR71" s="5" t="s">
        <v>111</v>
      </c>
      <c r="BW71" s="5" t="s">
        <v>116</v>
      </c>
      <c r="BZ71" s="5" t="s">
        <v>119</v>
      </c>
      <c r="CD71" s="5" t="s">
        <v>123</v>
      </c>
      <c r="CO71" s="5" t="s">
        <v>131</v>
      </c>
      <c r="CQ71" s="5" t="s">
        <v>133</v>
      </c>
      <c r="CT71" s="5" t="s">
        <v>136</v>
      </c>
      <c r="CU71" s="5" t="s">
        <v>137</v>
      </c>
      <c r="CV71" s="5" t="s">
        <v>138</v>
      </c>
      <c r="DB71" s="5" t="s">
        <v>143</v>
      </c>
      <c r="DE71" s="5" t="s">
        <v>85</v>
      </c>
      <c r="DG71" s="5" t="s">
        <v>147</v>
      </c>
      <c r="DM71" s="5" t="s">
        <v>153</v>
      </c>
      <c r="DS71" s="5" t="s">
        <v>159</v>
      </c>
      <c r="DV71" s="5">
        <v>2</v>
      </c>
    </row>
    <row r="72" spans="1:126" x14ac:dyDescent="0.2">
      <c r="A72" s="5">
        <v>114432800937</v>
      </c>
      <c r="B72" s="5">
        <v>428162806</v>
      </c>
      <c r="C72" s="6">
        <v>45208.882986111108</v>
      </c>
      <c r="D72" s="6">
        <v>45208.888796296298</v>
      </c>
      <c r="E72" s="5" t="s">
        <v>723</v>
      </c>
      <c r="J72" s="5" t="s">
        <v>63</v>
      </c>
      <c r="L72" s="5" t="s">
        <v>224</v>
      </c>
      <c r="M72" s="5" t="s">
        <v>10</v>
      </c>
      <c r="N72" s="5" t="s">
        <v>168</v>
      </c>
      <c r="O72" s="5" t="s">
        <v>172</v>
      </c>
      <c r="P72" s="5" t="s">
        <v>189</v>
      </c>
      <c r="Q72" s="5" t="s">
        <v>86</v>
      </c>
      <c r="Y72" s="5" t="s">
        <v>73</v>
      </c>
      <c r="AA72" s="5" t="s">
        <v>174</v>
      </c>
      <c r="AD72" s="5" t="s">
        <v>77</v>
      </c>
      <c r="AO72" s="5" t="s">
        <v>86</v>
      </c>
      <c r="AP72" s="5" t="s">
        <v>87</v>
      </c>
      <c r="AS72" s="5" t="s">
        <v>90</v>
      </c>
      <c r="AU72" s="5" t="s">
        <v>92</v>
      </c>
      <c r="AW72" s="5" t="s">
        <v>85</v>
      </c>
      <c r="AY72" s="5" t="s">
        <v>94</v>
      </c>
      <c r="BB72" s="5" t="s">
        <v>97</v>
      </c>
      <c r="BE72" s="5" t="s">
        <v>86</v>
      </c>
      <c r="BF72" s="5" t="s">
        <v>99</v>
      </c>
      <c r="BJ72" s="5" t="s">
        <v>103</v>
      </c>
      <c r="BN72" s="5" t="s">
        <v>107</v>
      </c>
      <c r="BP72" s="5" t="s">
        <v>109</v>
      </c>
      <c r="BV72" s="5" t="s">
        <v>115</v>
      </c>
      <c r="BX72" s="5" t="s">
        <v>117</v>
      </c>
      <c r="CG72" s="5" t="s">
        <v>125</v>
      </c>
      <c r="CN72" s="5" t="s">
        <v>130</v>
      </c>
      <c r="CT72" s="5" t="s">
        <v>136</v>
      </c>
      <c r="CV72" s="5" t="s">
        <v>138</v>
      </c>
      <c r="DB72" s="5" t="s">
        <v>143</v>
      </c>
      <c r="DE72" s="5" t="s">
        <v>85</v>
      </c>
      <c r="DJ72" s="5" t="s">
        <v>150</v>
      </c>
      <c r="DM72" s="5" t="s">
        <v>153</v>
      </c>
      <c r="DR72" s="5" t="s">
        <v>158</v>
      </c>
      <c r="DV72" s="5" t="s">
        <v>193</v>
      </c>
    </row>
    <row r="73" spans="1:126" x14ac:dyDescent="0.2">
      <c r="A73" s="5">
        <v>114432771737</v>
      </c>
      <c r="B73" s="5">
        <v>428162806</v>
      </c>
      <c r="C73" s="6">
        <v>45208.805185185185</v>
      </c>
      <c r="D73" s="6">
        <v>45208.841261574074</v>
      </c>
      <c r="E73" s="5" t="s">
        <v>724</v>
      </c>
      <c r="J73" s="5" t="s">
        <v>63</v>
      </c>
      <c r="L73" s="5" t="s">
        <v>224</v>
      </c>
      <c r="M73" s="5" t="s">
        <v>15</v>
      </c>
      <c r="N73" s="5" t="s">
        <v>164</v>
      </c>
      <c r="O73" s="5" t="s">
        <v>172</v>
      </c>
      <c r="P73" s="5" t="s">
        <v>177</v>
      </c>
      <c r="Q73" s="5" t="s">
        <v>86</v>
      </c>
      <c r="Y73" s="5" t="s">
        <v>73</v>
      </c>
    </row>
    <row r="74" spans="1:126" x14ac:dyDescent="0.2">
      <c r="A74" s="5">
        <v>114432764375</v>
      </c>
      <c r="B74" s="5">
        <v>428162806</v>
      </c>
      <c r="C74" s="6">
        <v>45208.830081018517</v>
      </c>
      <c r="D74" s="6">
        <v>45208.830312500002</v>
      </c>
      <c r="E74" s="5" t="s">
        <v>725</v>
      </c>
      <c r="J74" s="5" t="s">
        <v>63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B1D9-B6D3-5443-8E4E-1DD98AA8F4F1}">
  <sheetPr codeName="Hoja7"/>
  <dimension ref="A1:H62"/>
  <sheetViews>
    <sheetView workbookViewId="0">
      <selection sqref="A1:G1"/>
    </sheetView>
  </sheetViews>
  <sheetFormatPr baseColWidth="10" defaultColWidth="0" defaultRowHeight="16" x14ac:dyDescent="0.2"/>
  <cols>
    <col min="1" max="1" width="18.5" style="33" bestFit="1" customWidth="1"/>
    <col min="2" max="2" width="30.1640625" style="33" bestFit="1" customWidth="1"/>
    <col min="3" max="3" width="14.1640625" style="33" bestFit="1" customWidth="1"/>
    <col min="4" max="4" width="24.1640625" style="33" bestFit="1" customWidth="1"/>
    <col min="5" max="5" width="20.83203125" style="33" customWidth="1"/>
    <col min="6" max="6" width="15.83203125" style="33" customWidth="1"/>
    <col min="7" max="7" width="18.33203125" style="33" bestFit="1" customWidth="1"/>
    <col min="8" max="8" width="2.5" style="33" customWidth="1"/>
    <col min="9" max="16384" width="10.83203125" style="33" hidden="1"/>
  </cols>
  <sheetData>
    <row r="1" spans="1:7" x14ac:dyDescent="0.2">
      <c r="A1" s="146" t="s">
        <v>535</v>
      </c>
      <c r="B1" s="146"/>
      <c r="C1" s="146"/>
      <c r="D1" s="146"/>
      <c r="E1" s="146"/>
      <c r="F1" s="146"/>
      <c r="G1" s="146"/>
    </row>
    <row r="2" spans="1:7" x14ac:dyDescent="0.2">
      <c r="A2" s="146" t="s">
        <v>726</v>
      </c>
      <c r="B2" s="146"/>
      <c r="C2" s="146"/>
      <c r="D2" s="146"/>
      <c r="E2" s="146"/>
      <c r="F2" s="146"/>
      <c r="G2" s="146"/>
    </row>
    <row r="3" spans="1:7" x14ac:dyDescent="0.2">
      <c r="A3" s="9" t="s">
        <v>449</v>
      </c>
      <c r="B3" s="9" t="s">
        <v>448</v>
      </c>
      <c r="C3" s="9" t="s">
        <v>452</v>
      </c>
      <c r="D3" s="9" t="s">
        <v>450</v>
      </c>
      <c r="E3" s="9" t="s">
        <v>556</v>
      </c>
      <c r="F3" s="9" t="s">
        <v>451</v>
      </c>
      <c r="G3" s="9" t="s">
        <v>474</v>
      </c>
    </row>
    <row r="4" spans="1:7" ht="83" customHeight="1" x14ac:dyDescent="0.2">
      <c r="A4" s="53" t="s">
        <v>2146</v>
      </c>
      <c r="B4" s="11" t="s">
        <v>454</v>
      </c>
      <c r="C4" s="11" t="s">
        <v>453</v>
      </c>
      <c r="D4" s="11" t="s">
        <v>496</v>
      </c>
      <c r="E4" s="11" t="s">
        <v>455</v>
      </c>
      <c r="F4" s="11" t="s">
        <v>455</v>
      </c>
      <c r="G4" s="11" t="s">
        <v>456</v>
      </c>
    </row>
    <row r="5" spans="1:7" ht="68" x14ac:dyDescent="0.2">
      <c r="A5" s="53" t="s">
        <v>2146</v>
      </c>
      <c r="B5" s="11" t="s">
        <v>467</v>
      </c>
      <c r="C5" s="11" t="s">
        <v>453</v>
      </c>
      <c r="D5" s="11" t="s">
        <v>497</v>
      </c>
      <c r="E5" s="11" t="s">
        <v>455</v>
      </c>
      <c r="F5" s="11" t="s">
        <v>455</v>
      </c>
      <c r="G5" s="11" t="s">
        <v>459</v>
      </c>
    </row>
    <row r="6" spans="1:7" ht="68" x14ac:dyDescent="0.2">
      <c r="A6" s="53" t="s">
        <v>2146</v>
      </c>
      <c r="B6" s="11" t="s">
        <v>468</v>
      </c>
      <c r="C6" s="11" t="s">
        <v>457</v>
      </c>
      <c r="D6" s="11" t="s">
        <v>498</v>
      </c>
      <c r="E6" s="11" t="s">
        <v>455</v>
      </c>
      <c r="F6" s="11" t="s">
        <v>455</v>
      </c>
      <c r="G6" s="11" t="s">
        <v>460</v>
      </c>
    </row>
    <row r="7" spans="1:7" ht="68" x14ac:dyDescent="0.2">
      <c r="A7" s="53" t="s">
        <v>2146</v>
      </c>
      <c r="B7" s="11" t="s">
        <v>469</v>
      </c>
      <c r="C7" s="11" t="s">
        <v>457</v>
      </c>
      <c r="D7" s="11" t="s">
        <v>499</v>
      </c>
      <c r="E7" s="11" t="s">
        <v>455</v>
      </c>
      <c r="F7" s="11" t="s">
        <v>455</v>
      </c>
      <c r="G7" s="11" t="s">
        <v>461</v>
      </c>
    </row>
    <row r="8" spans="1:7" ht="68" x14ac:dyDescent="0.2">
      <c r="A8" s="53" t="s">
        <v>2146</v>
      </c>
      <c r="B8" s="11" t="s">
        <v>470</v>
      </c>
      <c r="C8" s="11" t="s">
        <v>453</v>
      </c>
      <c r="D8" s="11" t="s">
        <v>500</v>
      </c>
      <c r="E8" s="11" t="s">
        <v>455</v>
      </c>
      <c r="F8" s="11" t="s">
        <v>455</v>
      </c>
      <c r="G8" s="11" t="s">
        <v>462</v>
      </c>
    </row>
    <row r="9" spans="1:7" ht="68" x14ac:dyDescent="0.2">
      <c r="A9" s="53" t="s">
        <v>2146</v>
      </c>
      <c r="B9" s="11" t="s">
        <v>471</v>
      </c>
      <c r="C9" s="11" t="s">
        <v>458</v>
      </c>
      <c r="D9" s="11" t="s">
        <v>501</v>
      </c>
      <c r="E9" s="11" t="s">
        <v>455</v>
      </c>
      <c r="F9" s="11" t="s">
        <v>455</v>
      </c>
      <c r="G9" s="11" t="s">
        <v>463</v>
      </c>
    </row>
    <row r="10" spans="1:7" ht="68" x14ac:dyDescent="0.2">
      <c r="A10" s="53" t="s">
        <v>2146</v>
      </c>
      <c r="B10" s="11" t="s">
        <v>472</v>
      </c>
      <c r="C10" s="11" t="s">
        <v>458</v>
      </c>
      <c r="D10" s="11" t="s">
        <v>502</v>
      </c>
      <c r="E10" s="11" t="s">
        <v>455</v>
      </c>
      <c r="F10" s="11" t="s">
        <v>455</v>
      </c>
      <c r="G10" s="11" t="s">
        <v>464</v>
      </c>
    </row>
    <row r="11" spans="1:7" ht="68" x14ac:dyDescent="0.2">
      <c r="A11" s="53" t="s">
        <v>2146</v>
      </c>
      <c r="B11" s="11" t="s">
        <v>473</v>
      </c>
      <c r="C11" s="11" t="s">
        <v>458</v>
      </c>
      <c r="D11" s="11" t="s">
        <v>495</v>
      </c>
      <c r="E11" s="11" t="s">
        <v>455</v>
      </c>
      <c r="F11" s="11" t="s">
        <v>455</v>
      </c>
      <c r="G11" s="11" t="s">
        <v>465</v>
      </c>
    </row>
    <row r="12" spans="1:7" ht="68" x14ac:dyDescent="0.2">
      <c r="A12" s="53" t="s">
        <v>2146</v>
      </c>
      <c r="B12" s="11" t="s">
        <v>454</v>
      </c>
      <c r="C12" s="11" t="s">
        <v>458</v>
      </c>
      <c r="D12" s="11" t="s">
        <v>503</v>
      </c>
      <c r="E12" s="11" t="s">
        <v>455</v>
      </c>
      <c r="F12" s="11" t="s">
        <v>455</v>
      </c>
      <c r="G12" s="11" t="s">
        <v>466</v>
      </c>
    </row>
    <row r="13" spans="1:7" ht="409.6" x14ac:dyDescent="0.2">
      <c r="A13" s="53" t="s">
        <v>2147</v>
      </c>
      <c r="B13" s="11" t="s">
        <v>481</v>
      </c>
      <c r="C13" s="11" t="s">
        <v>458</v>
      </c>
      <c r="D13" s="12" t="s">
        <v>504</v>
      </c>
      <c r="E13" s="11" t="s">
        <v>475</v>
      </c>
      <c r="F13" s="11" t="s">
        <v>455</v>
      </c>
      <c r="G13" s="11" t="s">
        <v>476</v>
      </c>
    </row>
    <row r="14" spans="1:7" ht="119" x14ac:dyDescent="0.2">
      <c r="A14" s="53" t="s">
        <v>2147</v>
      </c>
      <c r="B14" s="11" t="s">
        <v>482</v>
      </c>
      <c r="C14" s="11" t="s">
        <v>458</v>
      </c>
      <c r="D14" s="12" t="s">
        <v>505</v>
      </c>
      <c r="E14" s="11" t="s">
        <v>486</v>
      </c>
      <c r="F14" s="11" t="s">
        <v>455</v>
      </c>
      <c r="G14" s="11" t="s">
        <v>478</v>
      </c>
    </row>
    <row r="15" spans="1:7" ht="170" x14ac:dyDescent="0.2">
      <c r="A15" s="53" t="s">
        <v>2147</v>
      </c>
      <c r="B15" s="11" t="s">
        <v>483</v>
      </c>
      <c r="C15" s="11" t="s">
        <v>458</v>
      </c>
      <c r="D15" s="12" t="s">
        <v>506</v>
      </c>
      <c r="E15" s="11" t="s">
        <v>958</v>
      </c>
      <c r="F15" s="11" t="s">
        <v>487</v>
      </c>
      <c r="G15" s="11" t="s">
        <v>479</v>
      </c>
    </row>
    <row r="16" spans="1:7" ht="119" x14ac:dyDescent="0.2">
      <c r="A16" s="53" t="s">
        <v>2147</v>
      </c>
      <c r="B16" s="11" t="s">
        <v>484</v>
      </c>
      <c r="C16" s="11" t="s">
        <v>458</v>
      </c>
      <c r="D16" s="12" t="s">
        <v>507</v>
      </c>
      <c r="E16" s="11" t="s">
        <v>516</v>
      </c>
      <c r="F16" s="11" t="s">
        <v>455</v>
      </c>
      <c r="G16" s="11" t="s">
        <v>480</v>
      </c>
    </row>
    <row r="17" spans="1:7" ht="68" x14ac:dyDescent="0.2">
      <c r="A17" s="53" t="s">
        <v>2147</v>
      </c>
      <c r="B17" s="11" t="s">
        <v>485</v>
      </c>
      <c r="C17" s="11" t="s">
        <v>458</v>
      </c>
      <c r="D17" s="12" t="s">
        <v>508</v>
      </c>
      <c r="E17" s="11" t="s">
        <v>514</v>
      </c>
      <c r="F17" s="11" t="s">
        <v>455</v>
      </c>
      <c r="G17" s="11" t="s">
        <v>488</v>
      </c>
    </row>
    <row r="18" spans="1:7" ht="102" x14ac:dyDescent="0.2">
      <c r="A18" s="53" t="s">
        <v>2212</v>
      </c>
      <c r="B18" s="11" t="s">
        <v>491</v>
      </c>
      <c r="C18" s="10" t="s">
        <v>492</v>
      </c>
      <c r="D18" s="11" t="s">
        <v>509</v>
      </c>
      <c r="E18" s="11" t="s">
        <v>632</v>
      </c>
      <c r="F18" s="11" t="s">
        <v>493</v>
      </c>
      <c r="G18" s="11" t="s">
        <v>489</v>
      </c>
    </row>
    <row r="19" spans="1:7" ht="68" x14ac:dyDescent="0.2">
      <c r="A19" s="53" t="s">
        <v>2194</v>
      </c>
      <c r="B19" s="11" t="s">
        <v>494</v>
      </c>
      <c r="C19" s="10" t="s">
        <v>492</v>
      </c>
      <c r="D19" s="11" t="s">
        <v>510</v>
      </c>
      <c r="E19" s="11" t="s">
        <v>515</v>
      </c>
      <c r="F19" s="11" t="s">
        <v>512</v>
      </c>
      <c r="G19" s="11" t="s">
        <v>490</v>
      </c>
    </row>
    <row r="20" spans="1:7" ht="221" x14ac:dyDescent="0.2">
      <c r="A20" s="53" t="s">
        <v>2194</v>
      </c>
      <c r="B20" s="11" t="s">
        <v>494</v>
      </c>
      <c r="C20" s="11" t="s">
        <v>617</v>
      </c>
      <c r="D20" s="11" t="s">
        <v>511</v>
      </c>
      <c r="E20" s="11" t="s">
        <v>513</v>
      </c>
      <c r="F20" s="11" t="s">
        <v>455</v>
      </c>
      <c r="G20" s="11" t="s">
        <v>727</v>
      </c>
    </row>
    <row r="21" spans="1:7" ht="68" x14ac:dyDescent="0.2">
      <c r="A21" s="53" t="s">
        <v>2194</v>
      </c>
      <c r="B21" s="11" t="s">
        <v>517</v>
      </c>
      <c r="C21" s="10" t="s">
        <v>492</v>
      </c>
      <c r="D21" s="11" t="s">
        <v>523</v>
      </c>
      <c r="E21" s="11" t="s">
        <v>518</v>
      </c>
      <c r="F21" s="11" t="s">
        <v>512</v>
      </c>
      <c r="G21" s="11" t="s">
        <v>728</v>
      </c>
    </row>
    <row r="22" spans="1:7" ht="85" x14ac:dyDescent="0.2">
      <c r="A22" s="53" t="s">
        <v>2212</v>
      </c>
      <c r="B22" s="11" t="s">
        <v>1532</v>
      </c>
      <c r="C22" s="10" t="s">
        <v>492</v>
      </c>
      <c r="D22" s="11" t="s">
        <v>524</v>
      </c>
      <c r="E22" s="11" t="s">
        <v>520</v>
      </c>
      <c r="F22" s="11" t="s">
        <v>521</v>
      </c>
      <c r="G22" s="11" t="s">
        <v>526</v>
      </c>
    </row>
    <row r="23" spans="1:7" ht="221" x14ac:dyDescent="0.2">
      <c r="A23" s="53" t="s">
        <v>2212</v>
      </c>
      <c r="B23" s="11" t="s">
        <v>1534</v>
      </c>
      <c r="C23" s="11" t="s">
        <v>617</v>
      </c>
      <c r="D23" s="11" t="s">
        <v>525</v>
      </c>
      <c r="E23" s="11" t="s">
        <v>527</v>
      </c>
      <c r="F23" s="11" t="s">
        <v>455</v>
      </c>
      <c r="G23" s="11" t="s">
        <v>729</v>
      </c>
    </row>
    <row r="24" spans="1:7" ht="170" x14ac:dyDescent="0.2">
      <c r="A24" s="53" t="s">
        <v>2212</v>
      </c>
      <c r="B24" s="11" t="s">
        <v>1599</v>
      </c>
      <c r="C24" s="11" t="s">
        <v>617</v>
      </c>
      <c r="D24" s="11" t="s">
        <v>528</v>
      </c>
      <c r="E24" s="11" t="s">
        <v>529</v>
      </c>
      <c r="F24" s="11" t="s">
        <v>455</v>
      </c>
      <c r="G24" s="11" t="s">
        <v>730</v>
      </c>
    </row>
    <row r="25" spans="1:7" ht="68" x14ac:dyDescent="0.2">
      <c r="A25" s="53" t="s">
        <v>2212</v>
      </c>
      <c r="B25" s="11" t="s">
        <v>531</v>
      </c>
      <c r="C25" s="10" t="s">
        <v>492</v>
      </c>
      <c r="D25" s="11" t="s">
        <v>532</v>
      </c>
      <c r="E25" s="11" t="s">
        <v>515</v>
      </c>
      <c r="F25" s="11" t="s">
        <v>512</v>
      </c>
      <c r="G25" s="11" t="s">
        <v>731</v>
      </c>
    </row>
    <row r="26" spans="1:7" ht="102" x14ac:dyDescent="0.2">
      <c r="A26" s="53" t="s">
        <v>2212</v>
      </c>
      <c r="B26" s="11" t="s">
        <v>536</v>
      </c>
      <c r="C26" s="10" t="s">
        <v>492</v>
      </c>
      <c r="D26" s="11" t="s">
        <v>538</v>
      </c>
      <c r="E26" s="11" t="s">
        <v>540</v>
      </c>
      <c r="F26" s="11" t="s">
        <v>493</v>
      </c>
      <c r="G26" s="11" t="s">
        <v>732</v>
      </c>
    </row>
    <row r="27" spans="1:7" ht="272" x14ac:dyDescent="0.2">
      <c r="A27" s="53" t="s">
        <v>2194</v>
      </c>
      <c r="B27" s="11" t="s">
        <v>537</v>
      </c>
      <c r="C27" s="10" t="s">
        <v>492</v>
      </c>
      <c r="D27" s="11" t="s">
        <v>539</v>
      </c>
      <c r="E27" s="11" t="s">
        <v>577</v>
      </c>
      <c r="F27" s="11" t="s">
        <v>512</v>
      </c>
      <c r="G27" s="11" t="s">
        <v>733</v>
      </c>
    </row>
    <row r="28" spans="1:7" ht="170" x14ac:dyDescent="0.2">
      <c r="A28" s="53" t="s">
        <v>2197</v>
      </c>
      <c r="B28" s="11" t="s">
        <v>543</v>
      </c>
      <c r="C28" s="10" t="s">
        <v>492</v>
      </c>
      <c r="D28" s="11" t="s">
        <v>544</v>
      </c>
      <c r="E28" s="11" t="s">
        <v>545</v>
      </c>
      <c r="F28" s="11" t="s">
        <v>512</v>
      </c>
      <c r="G28" s="11" t="s">
        <v>734</v>
      </c>
    </row>
    <row r="29" spans="1:7" ht="68" x14ac:dyDescent="0.2">
      <c r="A29" s="53" t="s">
        <v>2194</v>
      </c>
      <c r="B29" s="11" t="s">
        <v>547</v>
      </c>
      <c r="C29" s="10" t="s">
        <v>492</v>
      </c>
      <c r="D29" s="11" t="s">
        <v>550</v>
      </c>
      <c r="E29" s="11" t="s">
        <v>515</v>
      </c>
      <c r="F29" s="11" t="s">
        <v>512</v>
      </c>
      <c r="G29" s="11" t="s">
        <v>735</v>
      </c>
    </row>
    <row r="30" spans="1:7" ht="102" x14ac:dyDescent="0.2">
      <c r="A30" s="53" t="s">
        <v>2212</v>
      </c>
      <c r="B30" s="11" t="s">
        <v>548</v>
      </c>
      <c r="C30" s="10" t="s">
        <v>492</v>
      </c>
      <c r="D30" s="11" t="s">
        <v>551</v>
      </c>
      <c r="E30" s="11" t="s">
        <v>625</v>
      </c>
      <c r="F30" s="11" t="s">
        <v>626</v>
      </c>
      <c r="G30" s="11" t="s">
        <v>736</v>
      </c>
    </row>
    <row r="31" spans="1:7" ht="102" x14ac:dyDescent="0.2">
      <c r="A31" s="53" t="s">
        <v>2212</v>
      </c>
      <c r="B31" s="11" t="s">
        <v>549</v>
      </c>
      <c r="C31" s="11" t="s">
        <v>617</v>
      </c>
      <c r="D31" s="11" t="s">
        <v>552</v>
      </c>
      <c r="E31" s="11" t="s">
        <v>559</v>
      </c>
      <c r="F31" s="11" t="s">
        <v>455</v>
      </c>
      <c r="G31" s="11" t="s">
        <v>737</v>
      </c>
    </row>
    <row r="32" spans="1:7" ht="51" x14ac:dyDescent="0.2">
      <c r="A32" s="53" t="s">
        <v>2212</v>
      </c>
      <c r="B32" s="11" t="s">
        <v>557</v>
      </c>
      <c r="C32" s="11" t="s">
        <v>617</v>
      </c>
      <c r="D32" s="11" t="s">
        <v>558</v>
      </c>
      <c r="E32" s="11" t="s">
        <v>515</v>
      </c>
      <c r="F32" s="11" t="s">
        <v>455</v>
      </c>
      <c r="G32" s="11" t="s">
        <v>738</v>
      </c>
    </row>
    <row r="33" spans="1:7" ht="85" x14ac:dyDescent="0.2">
      <c r="A33" s="53" t="s">
        <v>2212</v>
      </c>
      <c r="B33" s="11" t="s">
        <v>557</v>
      </c>
      <c r="C33" s="10" t="s">
        <v>492</v>
      </c>
      <c r="D33" s="11" t="s">
        <v>560</v>
      </c>
      <c r="E33" s="11" t="s">
        <v>627</v>
      </c>
      <c r="F33" s="11" t="s">
        <v>493</v>
      </c>
      <c r="G33" s="11" t="s">
        <v>739</v>
      </c>
    </row>
    <row r="34" spans="1:7" ht="85" x14ac:dyDescent="0.2">
      <c r="A34" s="53" t="s">
        <v>2212</v>
      </c>
      <c r="B34" s="11" t="s">
        <v>563</v>
      </c>
      <c r="C34" s="10" t="s">
        <v>492</v>
      </c>
      <c r="D34" s="11" t="s">
        <v>568</v>
      </c>
      <c r="E34" s="11" t="s">
        <v>628</v>
      </c>
      <c r="F34" s="11" t="s">
        <v>493</v>
      </c>
      <c r="G34" s="11" t="s">
        <v>740</v>
      </c>
    </row>
    <row r="35" spans="1:7" ht="85" x14ac:dyDescent="0.2">
      <c r="A35" s="53" t="s">
        <v>2212</v>
      </c>
      <c r="B35" s="11" t="s">
        <v>564</v>
      </c>
      <c r="C35" s="10" t="s">
        <v>492</v>
      </c>
      <c r="D35" s="11" t="s">
        <v>741</v>
      </c>
      <c r="E35" s="11" t="s">
        <v>629</v>
      </c>
      <c r="F35" s="11" t="s">
        <v>493</v>
      </c>
      <c r="G35" s="11" t="s">
        <v>742</v>
      </c>
    </row>
    <row r="36" spans="1:7" ht="153" x14ac:dyDescent="0.2">
      <c r="A36" s="53" t="s">
        <v>2212</v>
      </c>
      <c r="B36" s="11" t="s">
        <v>565</v>
      </c>
      <c r="C36" s="10" t="s">
        <v>492</v>
      </c>
      <c r="D36" s="11" t="s">
        <v>570</v>
      </c>
      <c r="E36" s="11" t="s">
        <v>578</v>
      </c>
      <c r="F36" s="11" t="s">
        <v>579</v>
      </c>
      <c r="G36" s="11" t="s">
        <v>743</v>
      </c>
    </row>
    <row r="37" spans="1:7" ht="102" x14ac:dyDescent="0.2">
      <c r="A37" s="53" t="s">
        <v>2212</v>
      </c>
      <c r="B37" s="11" t="s">
        <v>566</v>
      </c>
      <c r="C37" s="10" t="s">
        <v>492</v>
      </c>
      <c r="D37" s="11" t="s">
        <v>744</v>
      </c>
      <c r="E37" s="11" t="s">
        <v>630</v>
      </c>
      <c r="F37" s="11" t="s">
        <v>493</v>
      </c>
      <c r="G37" s="11" t="s">
        <v>745</v>
      </c>
    </row>
    <row r="38" spans="1:7" ht="68" x14ac:dyDescent="0.2">
      <c r="A38" s="53" t="s">
        <v>2212</v>
      </c>
      <c r="B38" s="11" t="s">
        <v>567</v>
      </c>
      <c r="C38" s="10" t="s">
        <v>492</v>
      </c>
      <c r="D38" s="11" t="s">
        <v>572</v>
      </c>
      <c r="E38" s="11" t="s">
        <v>631</v>
      </c>
      <c r="F38" s="11" t="s">
        <v>626</v>
      </c>
      <c r="G38" s="11" t="s">
        <v>746</v>
      </c>
    </row>
    <row r="39" spans="1:7" ht="204" x14ac:dyDescent="0.2">
      <c r="A39" s="53" t="s">
        <v>2212</v>
      </c>
      <c r="B39" s="11" t="s">
        <v>567</v>
      </c>
      <c r="C39" s="11" t="s">
        <v>617</v>
      </c>
      <c r="D39" s="11" t="s">
        <v>573</v>
      </c>
      <c r="E39" s="11" t="s">
        <v>580</v>
      </c>
      <c r="F39" s="11" t="s">
        <v>455</v>
      </c>
      <c r="G39" s="11" t="s">
        <v>747</v>
      </c>
    </row>
    <row r="40" spans="1:7" ht="204" x14ac:dyDescent="0.2">
      <c r="A40" s="53" t="s">
        <v>2212</v>
      </c>
      <c r="B40" s="11" t="s">
        <v>567</v>
      </c>
      <c r="C40" s="11" t="s">
        <v>617</v>
      </c>
      <c r="D40" s="11" t="s">
        <v>574</v>
      </c>
      <c r="E40" s="11" t="s">
        <v>581</v>
      </c>
      <c r="F40" s="11" t="s">
        <v>455</v>
      </c>
      <c r="G40" s="11" t="s">
        <v>748</v>
      </c>
    </row>
    <row r="41" spans="1:7" ht="153" x14ac:dyDescent="0.2">
      <c r="A41" s="53" t="s">
        <v>2212</v>
      </c>
      <c r="B41" s="11" t="s">
        <v>1591</v>
      </c>
      <c r="C41" s="10" t="s">
        <v>492</v>
      </c>
      <c r="D41" s="11" t="s">
        <v>575</v>
      </c>
      <c r="E41" s="11" t="s">
        <v>582</v>
      </c>
      <c r="F41" s="11" t="s">
        <v>493</v>
      </c>
      <c r="G41" s="11" t="s">
        <v>593</v>
      </c>
    </row>
    <row r="42" spans="1:7" ht="85" x14ac:dyDescent="0.2">
      <c r="A42" s="53" t="s">
        <v>2212</v>
      </c>
      <c r="B42" s="11" t="s">
        <v>1591</v>
      </c>
      <c r="C42" s="10" t="s">
        <v>492</v>
      </c>
      <c r="D42" s="11" t="s">
        <v>576</v>
      </c>
      <c r="E42" s="11" t="s">
        <v>583</v>
      </c>
      <c r="F42" s="11" t="s">
        <v>584</v>
      </c>
      <c r="G42" s="11" t="s">
        <v>749</v>
      </c>
    </row>
    <row r="43" spans="1:7" ht="409" customHeight="1" x14ac:dyDescent="0.2">
      <c r="A43" s="53" t="s">
        <v>2212</v>
      </c>
      <c r="B43" s="11" t="s">
        <v>594</v>
      </c>
      <c r="C43" s="11" t="s">
        <v>617</v>
      </c>
      <c r="D43" s="11" t="s">
        <v>596</v>
      </c>
      <c r="E43" s="11" t="s">
        <v>597</v>
      </c>
      <c r="F43" s="11" t="s">
        <v>455</v>
      </c>
      <c r="G43" s="11" t="s">
        <v>750</v>
      </c>
    </row>
    <row r="44" spans="1:7" ht="102" x14ac:dyDescent="0.2">
      <c r="A44" s="53" t="s">
        <v>2195</v>
      </c>
      <c r="B44" s="11" t="s">
        <v>1588</v>
      </c>
      <c r="C44" s="13" t="s">
        <v>617</v>
      </c>
      <c r="D44" s="11" t="s">
        <v>603</v>
      </c>
      <c r="E44" s="11" t="s">
        <v>598</v>
      </c>
      <c r="F44" s="11" t="s">
        <v>455</v>
      </c>
      <c r="G44" s="11" t="s">
        <v>751</v>
      </c>
    </row>
    <row r="45" spans="1:7" ht="85" x14ac:dyDescent="0.2">
      <c r="A45" s="53" t="s">
        <v>2212</v>
      </c>
      <c r="B45" s="11" t="s">
        <v>595</v>
      </c>
      <c r="C45" s="10" t="s">
        <v>492</v>
      </c>
      <c r="D45" s="11" t="s">
        <v>599</v>
      </c>
      <c r="E45" s="11" t="s">
        <v>600</v>
      </c>
      <c r="F45" s="11" t="s">
        <v>601</v>
      </c>
      <c r="G45" s="11" t="s">
        <v>619</v>
      </c>
    </row>
    <row r="46" spans="1:7" ht="119" x14ac:dyDescent="0.2">
      <c r="A46" s="53" t="s">
        <v>2147</v>
      </c>
      <c r="B46" s="11" t="s">
        <v>606</v>
      </c>
      <c r="C46" s="11" t="s">
        <v>453</v>
      </c>
      <c r="D46" s="11" t="s">
        <v>609</v>
      </c>
      <c r="E46" s="11" t="s">
        <v>614</v>
      </c>
      <c r="F46" s="11" t="s">
        <v>455</v>
      </c>
      <c r="G46" s="11" t="s">
        <v>752</v>
      </c>
    </row>
    <row r="47" spans="1:7" ht="34" x14ac:dyDescent="0.2">
      <c r="A47" s="53" t="s">
        <v>2147</v>
      </c>
      <c r="B47" s="11" t="s">
        <v>607</v>
      </c>
      <c r="C47" s="11" t="s">
        <v>458</v>
      </c>
      <c r="D47" s="11" t="s">
        <v>611</v>
      </c>
      <c r="E47" s="11" t="s">
        <v>615</v>
      </c>
      <c r="F47" s="11" t="s">
        <v>455</v>
      </c>
      <c r="G47" s="11" t="s">
        <v>753</v>
      </c>
    </row>
    <row r="48" spans="1:7" ht="102" x14ac:dyDescent="0.2">
      <c r="A48" s="53" t="s">
        <v>2147</v>
      </c>
      <c r="B48" s="11" t="s">
        <v>608</v>
      </c>
      <c r="C48" s="11" t="s">
        <v>458</v>
      </c>
      <c r="D48" s="11" t="s">
        <v>612</v>
      </c>
      <c r="E48" s="11" t="s">
        <v>616</v>
      </c>
      <c r="F48" s="11" t="s">
        <v>455</v>
      </c>
      <c r="G48" s="11" t="s">
        <v>754</v>
      </c>
    </row>
    <row r="49" spans="1:7" ht="102" x14ac:dyDescent="0.2">
      <c r="A49" s="53" t="s">
        <v>2212</v>
      </c>
      <c r="B49" s="11" t="s">
        <v>610</v>
      </c>
      <c r="C49" s="11" t="s">
        <v>617</v>
      </c>
      <c r="D49" s="11" t="s">
        <v>613</v>
      </c>
      <c r="E49" s="11" t="s">
        <v>618</v>
      </c>
      <c r="F49" s="11" t="s">
        <v>455</v>
      </c>
      <c r="G49" s="11" t="s">
        <v>755</v>
      </c>
    </row>
    <row r="50" spans="1:7" x14ac:dyDescent="0.2">
      <c r="A50" s="52"/>
      <c r="B50" s="52"/>
      <c r="C50" s="52"/>
      <c r="D50" s="52"/>
      <c r="E50" s="52"/>
      <c r="F50" s="52"/>
      <c r="G50" s="52"/>
    </row>
    <row r="51" spans="1:7" x14ac:dyDescent="0.2">
      <c r="A51" s="52"/>
      <c r="B51" s="52"/>
      <c r="C51" s="52"/>
      <c r="D51" s="52"/>
      <c r="E51" s="52"/>
      <c r="F51" s="52"/>
      <c r="G51" s="52"/>
    </row>
    <row r="52" spans="1:7" x14ac:dyDescent="0.2">
      <c r="A52" s="52"/>
      <c r="B52" s="52"/>
      <c r="C52" s="52"/>
      <c r="D52" s="52"/>
      <c r="E52" s="52"/>
      <c r="F52" s="52"/>
      <c r="G52" s="52"/>
    </row>
    <row r="53" spans="1:7" x14ac:dyDescent="0.2">
      <c r="A53" s="52"/>
      <c r="B53" s="52"/>
      <c r="C53" s="52"/>
      <c r="D53" s="52"/>
      <c r="E53" s="52"/>
      <c r="F53" s="52"/>
      <c r="G53" s="52"/>
    </row>
    <row r="54" spans="1:7" x14ac:dyDescent="0.2">
      <c r="A54" s="52"/>
      <c r="B54" s="52"/>
      <c r="C54" s="52"/>
      <c r="D54" s="52"/>
      <c r="E54" s="52"/>
      <c r="F54" s="52"/>
      <c r="G54" s="52"/>
    </row>
    <row r="55" spans="1:7" x14ac:dyDescent="0.2">
      <c r="A55" s="52"/>
      <c r="B55" s="52"/>
      <c r="C55" s="52"/>
      <c r="D55" s="52"/>
      <c r="E55" s="52"/>
      <c r="F55" s="52"/>
      <c r="G55" s="52"/>
    </row>
    <row r="56" spans="1:7" x14ac:dyDescent="0.2">
      <c r="A56" s="52"/>
      <c r="B56" s="52"/>
      <c r="C56" s="52"/>
      <c r="D56" s="52"/>
      <c r="E56" s="52"/>
      <c r="F56" s="52"/>
      <c r="G56" s="52"/>
    </row>
    <row r="57" spans="1:7" x14ac:dyDescent="0.2">
      <c r="A57" s="52"/>
      <c r="B57" s="52"/>
      <c r="C57" s="52"/>
      <c r="D57" s="52"/>
      <c r="E57" s="52"/>
      <c r="F57" s="52"/>
      <c r="G57" s="52"/>
    </row>
    <row r="58" spans="1:7" x14ac:dyDescent="0.2">
      <c r="A58" s="52"/>
      <c r="B58" s="52"/>
      <c r="C58" s="52"/>
      <c r="D58" s="52"/>
      <c r="E58" s="52"/>
      <c r="F58" s="52"/>
      <c r="G58" s="52"/>
    </row>
    <row r="59" spans="1:7" x14ac:dyDescent="0.2">
      <c r="A59" s="52"/>
      <c r="B59" s="52"/>
      <c r="C59" s="52"/>
      <c r="D59" s="52"/>
      <c r="E59" s="52"/>
      <c r="F59" s="52"/>
      <c r="G59" s="52"/>
    </row>
    <row r="60" spans="1:7" x14ac:dyDescent="0.2">
      <c r="A60" s="52"/>
      <c r="B60" s="52"/>
      <c r="C60" s="52"/>
      <c r="D60" s="52"/>
      <c r="E60" s="52"/>
      <c r="F60" s="52"/>
      <c r="G60" s="52"/>
    </row>
    <row r="61" spans="1:7" x14ac:dyDescent="0.2">
      <c r="A61" s="52"/>
      <c r="B61" s="52"/>
      <c r="C61" s="52"/>
      <c r="D61" s="52"/>
      <c r="E61" s="52"/>
      <c r="F61" s="52"/>
      <c r="G61" s="52"/>
    </row>
    <row r="62" spans="1:7" x14ac:dyDescent="0.2">
      <c r="A62" s="52"/>
      <c r="B62" s="52"/>
      <c r="C62" s="52"/>
      <c r="D62" s="52"/>
      <c r="E62" s="52"/>
      <c r="F62" s="52"/>
      <c r="G62" s="52"/>
    </row>
  </sheetData>
  <mergeCells count="2">
    <mergeCell ref="A1:G1"/>
    <mergeCell ref="A2:G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2981B-A432-514D-8A19-F468D7085C5C}">
  <sheetPr codeName="Hoja8"/>
  <dimension ref="A1:AT73"/>
  <sheetViews>
    <sheetView topLeftCell="W1" workbookViewId="0">
      <selection activeCell="W1" sqref="W1"/>
    </sheetView>
  </sheetViews>
  <sheetFormatPr baseColWidth="10" defaultColWidth="0" defaultRowHeight="16" x14ac:dyDescent="0.2"/>
  <cols>
    <col min="1" max="1" width="13.1640625" style="7" hidden="1" customWidth="1"/>
    <col min="2" max="2" width="18.5" style="7" hidden="1" customWidth="1"/>
    <col min="3" max="3" width="26.1640625" style="7" hidden="1" customWidth="1"/>
    <col min="4" max="4" width="0" hidden="1" customWidth="1"/>
    <col min="5" max="5" width="13.33203125" hidden="1" customWidth="1"/>
    <col min="6" max="6" width="29.33203125" hidden="1" customWidth="1"/>
    <col min="7" max="7" width="3.6640625" hidden="1" customWidth="1"/>
    <col min="8" max="8" width="31" hidden="1" customWidth="1"/>
    <col min="9" max="9" width="128.5" hidden="1" customWidth="1"/>
    <col min="10" max="10" width="73.5" hidden="1" customWidth="1"/>
    <col min="11" max="11" width="0" hidden="1" customWidth="1"/>
    <col min="12" max="12" width="13.1640625" hidden="1" customWidth="1"/>
    <col min="13" max="13" width="0" hidden="1" customWidth="1"/>
    <col min="14" max="14" width="30.83203125" hidden="1" customWidth="1"/>
    <col min="15" max="15" width="20.6640625" hidden="1" customWidth="1"/>
    <col min="16" max="16" width="22.5" hidden="1" customWidth="1"/>
    <col min="17" max="17" width="23.33203125" hidden="1" customWidth="1"/>
    <col min="18" max="18" width="13.83203125" hidden="1" customWidth="1"/>
    <col min="19" max="19" width="37.83203125" hidden="1" customWidth="1"/>
    <col min="20" max="20" width="25.1640625" hidden="1" customWidth="1"/>
    <col min="21" max="21" width="19.5" hidden="1" customWidth="1"/>
    <col min="22" max="22" width="0" hidden="1" customWidth="1"/>
    <col min="23" max="23" width="14" style="33" bestFit="1" customWidth="1"/>
    <col min="24" max="24" width="18.5" style="33" bestFit="1" customWidth="1"/>
    <col min="25" max="27" width="5.5" style="33" bestFit="1" customWidth="1"/>
    <col min="28" max="30" width="5" style="33" bestFit="1" customWidth="1"/>
    <col min="31" max="31" width="5.5" style="33" bestFit="1" customWidth="1"/>
    <col min="32" max="41" width="5" style="33" bestFit="1" customWidth="1"/>
    <col min="42" max="43" width="5.5" style="33" bestFit="1" customWidth="1"/>
    <col min="44" max="44" width="4.33203125" style="33" customWidth="1"/>
    <col min="45" max="46" width="0" style="33" hidden="1" customWidth="1"/>
    <col min="47" max="16384" width="10.83203125" style="33" hidden="1"/>
  </cols>
  <sheetData>
    <row r="1" spans="1:43" ht="16" customHeight="1" x14ac:dyDescent="0.2">
      <c r="A1" s="14" t="s">
        <v>456</v>
      </c>
      <c r="B1" s="14" t="s">
        <v>479</v>
      </c>
      <c r="C1" s="14" t="s">
        <v>489</v>
      </c>
      <c r="D1" s="14" t="s">
        <v>490</v>
      </c>
      <c r="E1" s="14" t="s">
        <v>728</v>
      </c>
      <c r="F1" s="14" t="s">
        <v>526</v>
      </c>
      <c r="G1" s="14" t="s">
        <v>731</v>
      </c>
      <c r="H1" s="14" t="s">
        <v>732</v>
      </c>
      <c r="I1" s="14" t="s">
        <v>733</v>
      </c>
      <c r="J1" s="14" t="s">
        <v>734</v>
      </c>
      <c r="K1" s="14" t="s">
        <v>735</v>
      </c>
      <c r="L1" s="14" t="s">
        <v>736</v>
      </c>
      <c r="M1" s="14" t="s">
        <v>739</v>
      </c>
      <c r="N1" s="14" t="s">
        <v>740</v>
      </c>
      <c r="O1" s="14" t="s">
        <v>742</v>
      </c>
      <c r="P1" s="14" t="s">
        <v>743</v>
      </c>
      <c r="Q1" s="14" t="s">
        <v>745</v>
      </c>
      <c r="R1" s="14" t="s">
        <v>746</v>
      </c>
      <c r="S1" s="14" t="s">
        <v>593</v>
      </c>
      <c r="T1" s="21" t="s">
        <v>749</v>
      </c>
      <c r="U1" s="14" t="s">
        <v>619</v>
      </c>
      <c r="V1" s="29"/>
      <c r="W1" s="14" t="s">
        <v>456</v>
      </c>
      <c r="X1" s="14" t="s">
        <v>479</v>
      </c>
      <c r="Y1" s="14" t="s">
        <v>489</v>
      </c>
      <c r="Z1" s="14" t="s">
        <v>490</v>
      </c>
      <c r="AA1" s="14" t="s">
        <v>728</v>
      </c>
      <c r="AB1" s="14" t="s">
        <v>526</v>
      </c>
      <c r="AC1" s="14" t="s">
        <v>731</v>
      </c>
      <c r="AD1" s="14" t="s">
        <v>732</v>
      </c>
      <c r="AE1" s="14" t="s">
        <v>733</v>
      </c>
      <c r="AF1" s="14" t="s">
        <v>734</v>
      </c>
      <c r="AG1" s="14" t="s">
        <v>735</v>
      </c>
      <c r="AH1" s="14" t="s">
        <v>736</v>
      </c>
      <c r="AI1" s="14" t="s">
        <v>739</v>
      </c>
      <c r="AJ1" s="14" t="s">
        <v>740</v>
      </c>
      <c r="AK1" s="14" t="s">
        <v>742</v>
      </c>
      <c r="AL1" s="14" t="s">
        <v>743</v>
      </c>
      <c r="AM1" s="14" t="s">
        <v>745</v>
      </c>
      <c r="AN1" s="14" t="s">
        <v>746</v>
      </c>
      <c r="AO1" s="14" t="s">
        <v>593</v>
      </c>
      <c r="AP1" s="21" t="s">
        <v>749</v>
      </c>
      <c r="AQ1" s="14" t="s">
        <v>619</v>
      </c>
    </row>
    <row r="2" spans="1:43" x14ac:dyDescent="0.2">
      <c r="A2" s="17">
        <v>114463306144</v>
      </c>
      <c r="B2" s="17"/>
      <c r="C2" s="8"/>
      <c r="D2" s="8"/>
      <c r="E2" s="8" t="s">
        <v>624</v>
      </c>
      <c r="F2" s="8"/>
      <c r="G2" s="8" t="s">
        <v>624</v>
      </c>
      <c r="H2" s="8" t="s">
        <v>624</v>
      </c>
      <c r="I2" s="8" t="s">
        <v>624</v>
      </c>
      <c r="J2" s="8" t="s">
        <v>624</v>
      </c>
      <c r="K2" s="8" t="s">
        <v>624</v>
      </c>
      <c r="L2" s="8" t="s">
        <v>624</v>
      </c>
      <c r="M2" s="8" t="s">
        <v>624</v>
      </c>
      <c r="N2" s="8" t="s">
        <v>624</v>
      </c>
      <c r="O2" s="8" t="s">
        <v>624</v>
      </c>
      <c r="P2" s="8" t="s">
        <v>624</v>
      </c>
      <c r="Q2" s="8" t="s">
        <v>624</v>
      </c>
      <c r="R2" s="8" t="s">
        <v>624</v>
      </c>
      <c r="S2" s="8"/>
      <c r="T2" s="25" t="s">
        <v>624</v>
      </c>
      <c r="U2" s="8"/>
      <c r="W2" s="17">
        <v>114463306144</v>
      </c>
      <c r="X2" s="17"/>
      <c r="Y2" s="8" t="e" cm="1">
        <f t="array" ref="Y2">_xlfn.IFS(C2="Fue fácil",1,C2="Más o menos (ni fácil ni difícil)",0.5,C2="Fue difícil",0)</f>
        <v>#N/A</v>
      </c>
      <c r="Z2" s="8" t="e" cm="1">
        <f t="array" ref="Z2">_xlfn.IFS(D2="Sí",1,D2="No",0)</f>
        <v>#N/A</v>
      </c>
      <c r="AA2" s="8" t="e" cm="1">
        <f t="array" ref="AA2">_xlfn.IFS(E2="Sí las conozco",1,E2="No las conozco",0)</f>
        <v>#N/A</v>
      </c>
      <c r="AB2" s="20" t="e" cm="1">
        <f t="array" ref="AB2">_xlfn.IFS(F2="Sí tenía pensado hacer el trámite",1,F2="No tenía pensado hacer el trámite",0)</f>
        <v>#N/A</v>
      </c>
      <c r="AC2" s="22" t="e" cm="1">
        <f t="array" ref="AC2">_xlfn.IFS(G2="Sí",1,G2="No",0)</f>
        <v>#N/A</v>
      </c>
      <c r="AD2" s="24" t="e" cm="1">
        <f t="array" ref="AD2">_xlfn.IFS(H2="Es fácil",1,H2="Más o menos (no es ni fácil ni difícil)",0.5,H2="Es difícil",0)</f>
        <v>#N/A</v>
      </c>
      <c r="AE2" s="25" t="e" cm="1">
        <f t="array" ref="AE2">_xlfn.IFS(I2="Cuando realicé el trámite para obtener la licencia de conducir en este municipio sí recibí toda la orientación que necesité para poder concluir el trámite",1,I2="Cuando realicé el trámite para obtener la licencia de conducir en este municipio no recibí toda la orientación que necesité para poder concluir el trámite",0)</f>
        <v>#N/A</v>
      </c>
      <c r="AF2" s="27" t="e" cm="1">
        <f t="array" ref="AF2">_xlfn.IFS(J2="Sí tienen la capacitación y los conocimientos suficientes para atender a la ciudadanía",1,J2="No tienen la capacitación ni los conocimientos suficientes para atender a la ciudadanía",0)</f>
        <v>#N/A</v>
      </c>
      <c r="AG2" s="24" t="e" cm="1">
        <f t="array" ref="AG2">_xlfn.IFS(K2="Sí",1,K2="No",0)</f>
        <v>#N/A</v>
      </c>
      <c r="AH2" s="20" t="e" cm="1">
        <f t="array" ref="AH2">_xlfn.IFS(L2="Muy probable",1,L2="Nada probable",0,L2="No sé",0.5)</f>
        <v>#N/A</v>
      </c>
      <c r="AI2" s="24" t="e" cm="1">
        <f t="array" ref="AI2">_xlfn.IFS(M2="Es más fácil",1,M2="Es igual",0.5,M2="Es más difícil",0)</f>
        <v>#N/A</v>
      </c>
      <c r="AJ2" s="24" t="e" cm="1">
        <f t="array" ref="AJ2">_xlfn.IFS(N2="Pocos",1,N2="Los necesarios (ni muchos ni pocos)",0.5,N2="Muchos",0)</f>
        <v>#N/A</v>
      </c>
      <c r="AK2" s="24" t="e" cm="1">
        <f t="array" ref="AK2">_xlfn.IFS(O2="Barato",1,O2="Justo (ni caro ni barato)",0.5,O2="Caro",0)</f>
        <v>#N/A</v>
      </c>
      <c r="AL2" s="24" t="e" cm="1">
        <f t="array" ref="AL2">_xlfn.IFS(P2="Menos de 30 minutos",1,P2="Entre 31 minutos y 1 hora",0.8,P2="Entre 1 y 2 horas",0.6,P2="Entre 2 y 3 horas",0.4,P2="Más de 3 horas",0.2,P2="Me tomó más de un día",0)</f>
        <v>#N/A</v>
      </c>
      <c r="AM2" s="24" t="e" cm="1">
        <f t="array" ref="AM2">_xlfn.IFS(Q2="Poco",1,Q2="Normal (ni mucho ni poco)",0.5,Q2="Mucho",0)</f>
        <v>#N/A</v>
      </c>
      <c r="AN2" s="24" t="e" cm="1">
        <f t="array" ref="AN2">_xlfn.IFS(R2="Satisfecha (o)",1,R2="Normal",0.5,R2="Insatisfecha (o)",0)</f>
        <v>#N/A</v>
      </c>
      <c r="AO2" s="24" t="e" cm="1">
        <f t="array" ref="AO2">_xlfn.IFS(S2="Todas las personas reciben el mismo trato",1,S2="No estoy segura (o)",0.5,S2="Hay personas que reciben un trato diferente",0)</f>
        <v>#N/A</v>
      </c>
      <c r="AP2" s="8" t="e" cm="1">
        <f t="array" ref="AP2">_xlfn.IFS(T2="Es malo",0,T2="Es regular (ni bueno ni malo)",0.5,T2="Es bueno",1)</f>
        <v>#N/A</v>
      </c>
      <c r="AQ2" s="8" t="e" cm="1">
        <f t="array" ref="AQ2">_xlfn.IFS(U2="Sí",0,U2="No",1,U2="Prefieron no contestar",0.5)</f>
        <v>#N/A</v>
      </c>
    </row>
    <row r="3" spans="1:43" x14ac:dyDescent="0.2">
      <c r="A3" s="17">
        <v>114463299205</v>
      </c>
      <c r="B3" s="17" t="s">
        <v>267</v>
      </c>
      <c r="C3" s="8"/>
      <c r="D3" s="8"/>
      <c r="E3" s="8" t="s">
        <v>624</v>
      </c>
      <c r="F3" s="8"/>
      <c r="G3" s="8" t="s">
        <v>624</v>
      </c>
      <c r="H3" s="8" t="s">
        <v>624</v>
      </c>
      <c r="I3" s="8" t="s">
        <v>624</v>
      </c>
      <c r="J3" s="8" t="s">
        <v>624</v>
      </c>
      <c r="K3" s="8" t="s">
        <v>624</v>
      </c>
      <c r="L3" s="8" t="s">
        <v>624</v>
      </c>
      <c r="M3" s="8" t="s">
        <v>624</v>
      </c>
      <c r="N3" s="8" t="s">
        <v>624</v>
      </c>
      <c r="O3" s="8" t="s">
        <v>624</v>
      </c>
      <c r="P3" s="8" t="s">
        <v>624</v>
      </c>
      <c r="Q3" s="8" t="s">
        <v>624</v>
      </c>
      <c r="R3" s="8" t="s">
        <v>624</v>
      </c>
      <c r="S3" s="8"/>
      <c r="T3" s="25" t="s">
        <v>624</v>
      </c>
      <c r="U3" s="8"/>
      <c r="W3" s="17">
        <v>114463299205</v>
      </c>
      <c r="X3" s="17" t="s">
        <v>267</v>
      </c>
      <c r="Y3" s="8" t="e" cm="1">
        <f t="array" ref="Y3">_xlfn.IFS(C3="Fue fácil",1,C3="Más o menos (ni fácil ni difícil)",0.5,C3="Fue difícil",0)</f>
        <v>#N/A</v>
      </c>
      <c r="Z3" s="8" t="e" cm="1">
        <f t="array" ref="Z3">_xlfn.IFS(D3="Sí",1,D3="No",0)</f>
        <v>#N/A</v>
      </c>
      <c r="AA3" s="8" t="e" cm="1">
        <f t="array" ref="AA3">_xlfn.IFS(E3="Sí las conozco",1,E3="No las conozco",0)</f>
        <v>#N/A</v>
      </c>
      <c r="AB3" s="20" t="e" cm="1">
        <f t="array" ref="AB3">_xlfn.IFS(F3="Sí tenía pensado hacer el trámite",1,F3="No tenía pensado hacer el trámite",0)</f>
        <v>#N/A</v>
      </c>
      <c r="AC3" s="22" t="e" cm="1">
        <f t="array" ref="AC3">_xlfn.IFS(G3="Sí",1,G3="No",0)</f>
        <v>#N/A</v>
      </c>
      <c r="AD3" s="24" t="e" cm="1">
        <f t="array" ref="AD3">_xlfn.IFS(H3="Es fácil",1,H3="Más o menos (no es ni fácil ni difícil)",0.5,H3="Es difícil",0)</f>
        <v>#N/A</v>
      </c>
      <c r="AE3" s="25" t="e" cm="1">
        <f t="array" ref="AE3">_xlfn.IFS(I3="Cuando realicé el trámite para obtener la licencia de conducir en este municipio sí recibí toda la orientación que necesité para poder concluir el trámite",1,I3="Cuando realicé el trámite para obtener la licencia de conducir en este municipio no recibí toda la orientación que necesité para poder concluir el trámite",0)</f>
        <v>#N/A</v>
      </c>
      <c r="AF3" s="27" t="e" cm="1">
        <f t="array" ref="AF3">_xlfn.IFS(J3="Sí tienen la capacitación y los conocimientos suficientes para atender a la ciudadanía",1,J3="No tienen la capacitación ni los conocimientos suficientes para atender a la ciudadanía",0)</f>
        <v>#N/A</v>
      </c>
      <c r="AG3" s="24" t="e" cm="1">
        <f t="array" ref="AG3">_xlfn.IFS(K3="Sí",1,K3="No",0)</f>
        <v>#N/A</v>
      </c>
      <c r="AH3" s="20" t="e" cm="1">
        <f t="array" ref="AH3">_xlfn.IFS(L3="Muy probable",1,L3="Nada probable",0,L3="No sé",0.5)</f>
        <v>#N/A</v>
      </c>
      <c r="AI3" s="24" t="e" cm="1">
        <f t="array" ref="AI3">_xlfn.IFS(M3="Es más fácil",1,M3="Es igual",0.5,M3="Es más difícil",0)</f>
        <v>#N/A</v>
      </c>
      <c r="AJ3" s="24" t="e" cm="1">
        <f t="array" ref="AJ3">_xlfn.IFS(N3="Pocos",1,N3="Los necesarios (ni muchos ni pocos)",0.5,N3="Muchos",0)</f>
        <v>#N/A</v>
      </c>
      <c r="AK3" s="24" t="e" cm="1">
        <f t="array" ref="AK3">_xlfn.IFS(O3="Barato",1,O3="Justo (ni caro ni barato)",0.5,O3="Caro",0)</f>
        <v>#N/A</v>
      </c>
      <c r="AL3" s="24" t="e" cm="1">
        <f t="array" ref="AL3">_xlfn.IFS(P3="Menos de 30 minutos",1,P3="Entre 31 minutos y 1 hora",0.8,P3="Entre 1 y 2 horas",0.6,P3="Entre 2 y 3 horas",0.4,P3="Más de 3 horas",0.2,P3="Me tomó más de un día",0)</f>
        <v>#N/A</v>
      </c>
      <c r="AM3" s="24" t="e" cm="1">
        <f t="array" ref="AM3">_xlfn.IFS(Q3="Poco",1,Q3="Normal (ni mucho ni poco)",0.5,Q3="Mucho",0)</f>
        <v>#N/A</v>
      </c>
      <c r="AN3" s="24" t="e" cm="1">
        <f t="array" ref="AN3">_xlfn.IFS(R3="Satisfecha (o)",1,R3="Normal",0.5,R3="Insatisfecha (o)",0)</f>
        <v>#N/A</v>
      </c>
      <c r="AO3" s="24" t="e" cm="1">
        <f t="array" ref="AO3">_xlfn.IFS(S3="Todas las personas reciben el mismo trato",1,S3="No estoy segura (o)",0.5,S3="Hay personas que reciben un trato diferente",0)</f>
        <v>#N/A</v>
      </c>
      <c r="AP3" s="8" t="e" cm="1">
        <f t="array" ref="AP3">_xlfn.IFS(T3="Es malo",0,T3="Es regular (ni bueno ni malo)",0.5,T3="Es bueno",1)</f>
        <v>#N/A</v>
      </c>
      <c r="AQ3" s="8" t="e" cm="1">
        <f t="array" ref="AQ3">_xlfn.IFS(U3="Sí",0,U3="No",1,U3="Prefieron no contestar",0.5)</f>
        <v>#N/A</v>
      </c>
    </row>
    <row r="4" spans="1:43" x14ac:dyDescent="0.2">
      <c r="A4" s="17">
        <v>114461753894</v>
      </c>
      <c r="B4" s="17" t="s">
        <v>10</v>
      </c>
      <c r="C4" s="8" t="s">
        <v>173</v>
      </c>
      <c r="D4" s="8" t="s">
        <v>86</v>
      </c>
      <c r="E4" s="8" t="s">
        <v>73</v>
      </c>
      <c r="F4" s="8" t="s">
        <v>174</v>
      </c>
      <c r="G4" s="8" t="s">
        <v>85</v>
      </c>
      <c r="H4" s="8" t="s">
        <v>87</v>
      </c>
      <c r="I4" s="8" t="s">
        <v>90</v>
      </c>
      <c r="J4" s="8" t="s">
        <v>92</v>
      </c>
      <c r="K4" s="8" t="s">
        <v>85</v>
      </c>
      <c r="L4" s="8" t="s">
        <v>95</v>
      </c>
      <c r="M4" s="8" t="s">
        <v>624</v>
      </c>
      <c r="N4" s="8" t="s">
        <v>104</v>
      </c>
      <c r="O4" s="8" t="s">
        <v>107</v>
      </c>
      <c r="P4" s="8" t="s">
        <v>110</v>
      </c>
      <c r="Q4" s="8" t="s">
        <v>116</v>
      </c>
      <c r="R4" s="8" t="s">
        <v>119</v>
      </c>
      <c r="S4" s="8" t="s">
        <v>192</v>
      </c>
      <c r="T4" s="25" t="s">
        <v>131</v>
      </c>
      <c r="U4" s="8" t="s">
        <v>85</v>
      </c>
      <c r="W4" s="17">
        <v>114461753894</v>
      </c>
      <c r="X4" s="17" t="s">
        <v>10</v>
      </c>
      <c r="Y4" s="8" cm="1">
        <f t="array" ref="Y4">_xlfn.IFS(C4="Fue fácil",1,C4="Más o menos (ni fácil ni difícil)",0.5,C4="Fue difícil",0)</f>
        <v>0</v>
      </c>
      <c r="Z4" s="8" cm="1">
        <f t="array" ref="Z4">_xlfn.IFS(D4="Sí",1,D4="No",0)</f>
        <v>0</v>
      </c>
      <c r="AA4" s="8" cm="1">
        <f t="array" ref="AA4">_xlfn.IFS(E4="Sí las conozco",1,E4="No las conozco",0)</f>
        <v>1</v>
      </c>
      <c r="AB4" s="20" cm="1">
        <f t="array" ref="AB4">_xlfn.IFS(F4="Sí tenía pensado hacer el trámite",1,F4="No tenía pensado hacer el trámite",0)</f>
        <v>1</v>
      </c>
      <c r="AC4" s="22" cm="1">
        <f t="array" ref="AC4">_xlfn.IFS(G4="Sí",1,G4="No",0)</f>
        <v>1</v>
      </c>
      <c r="AD4" s="24" cm="1">
        <f t="array" ref="AD4">_xlfn.IFS(H4="Es fácil",1,H4="Más o menos (no es ni fácil ni difícil)",0.5,H4="Es difícil",0)</f>
        <v>1</v>
      </c>
      <c r="AE4" s="25" cm="1">
        <f t="array" ref="AE4">_xlfn.IFS(I4="Cuando realicé el trámite para obtener la licencia de conducir en este municipio sí recibí toda la orientación que necesité para poder concluir el trámite",1,I4="Cuando realicé el trámite para obtener la licencia de conducir en este municipio no recibí toda la orientación que necesité para poder concluir el trámite",0)</f>
        <v>1</v>
      </c>
      <c r="AF4" s="27" cm="1">
        <f t="array" ref="AF4">_xlfn.IFS(J4="Sí tienen la capacitación y los conocimientos suficientes para atender a la ciudadanía",1,J4="No tienen la capacitación ni los conocimientos suficientes para atender a la ciudadanía",0)</f>
        <v>1</v>
      </c>
      <c r="AG4" s="24" cm="1">
        <f t="array" ref="AG4">_xlfn.IFS(K4="Sí",1,K4="No",0)</f>
        <v>1</v>
      </c>
      <c r="AH4" s="20" cm="1">
        <f t="array" ref="AH4">_xlfn.IFS(L4="Muy probable",1,L4="Nada probable",0,L4="No sé",0.5)</f>
        <v>0.5</v>
      </c>
      <c r="AI4" s="24"/>
      <c r="AJ4" s="24" cm="1">
        <f t="array" ref="AJ4">_xlfn.IFS(N4="Pocos",1,N4="Los necesarios (ni muchos ni pocos)",0.5,N4="Muchos",0)</f>
        <v>0</v>
      </c>
      <c r="AK4" s="24" cm="1">
        <f t="array" ref="AK4">_xlfn.IFS(O4="Barato",1,O4="Justo (ni caro ni barato)",0.5,O4="Caro",0)</f>
        <v>0</v>
      </c>
      <c r="AL4" s="24" cm="1">
        <f t="array" ref="AL4">_xlfn.IFS(P4="Menos de 30 minutos",1,P4="Entre 31 minutos y 1 hora",0.8,P4="Entre 1 y 2 horas",0.6,P4="Entre 2 y 3 horas",0.4,P4="Más de 3 horas",0.2,P4="Me tomó más de un día",0)</f>
        <v>0.6</v>
      </c>
      <c r="AM4" s="24" cm="1">
        <f t="array" ref="AM4">_xlfn.IFS(Q4="Poco",1,Q4="Normal (ni mucho ni poco)",0.5,Q4="Mucho",0)</f>
        <v>0</v>
      </c>
      <c r="AN4" s="24" cm="1">
        <f t="array" ref="AN4">_xlfn.IFS(R4="Satisfecha (o)",1,R4="Normal",0.5,R4="Insatisfecha (o)",0)</f>
        <v>0</v>
      </c>
      <c r="AO4" s="24" cm="1">
        <f t="array" ref="AO4">_xlfn.IFS(S4="Todas las personas reciben el mismo trato",1,S4="No estoy segura (o)",0.5,S4="Hay personas que reciben un trato diferente",0)</f>
        <v>0</v>
      </c>
      <c r="AP4" s="8" cm="1">
        <f t="array" ref="AP4">_xlfn.IFS(T4="Es malo",0,T4="Es regular (ni bueno ni malo)",0.5,T4="Es bueno",1)</f>
        <v>0.5</v>
      </c>
      <c r="AQ4" s="8" cm="1">
        <f t="array" ref="AQ4">_xlfn.IFS(U4="Sí",0,U4="No",1,U4="Prefieron no contestar",0.5)</f>
        <v>0</v>
      </c>
    </row>
    <row r="5" spans="1:43" x14ac:dyDescent="0.2">
      <c r="A5" s="17">
        <v>114458570074</v>
      </c>
      <c r="B5" s="17" t="s">
        <v>14</v>
      </c>
      <c r="C5" s="8" t="s">
        <v>173</v>
      </c>
      <c r="D5" s="8" t="s">
        <v>85</v>
      </c>
      <c r="E5" s="8" t="s">
        <v>73</v>
      </c>
      <c r="F5" s="8" t="s">
        <v>174</v>
      </c>
      <c r="G5" s="8" t="s">
        <v>85</v>
      </c>
      <c r="H5" s="8" t="s">
        <v>89</v>
      </c>
      <c r="I5" s="8" t="s">
        <v>91</v>
      </c>
      <c r="J5" s="8" t="s">
        <v>93</v>
      </c>
      <c r="K5" s="8" t="s">
        <v>85</v>
      </c>
      <c r="L5" s="8" t="s">
        <v>94</v>
      </c>
      <c r="M5" s="8" t="s">
        <v>624</v>
      </c>
      <c r="N5" s="8" t="s">
        <v>103</v>
      </c>
      <c r="O5" s="8" t="s">
        <v>107</v>
      </c>
      <c r="P5" s="8" t="s">
        <v>111</v>
      </c>
      <c r="Q5" s="8" t="s">
        <v>116</v>
      </c>
      <c r="R5" s="8" t="s">
        <v>119</v>
      </c>
      <c r="S5" s="8" t="s">
        <v>192</v>
      </c>
      <c r="T5" s="25" t="s">
        <v>130</v>
      </c>
      <c r="U5" s="8" t="s">
        <v>85</v>
      </c>
      <c r="W5" s="17">
        <v>114458570074</v>
      </c>
      <c r="X5" s="17" t="s">
        <v>14</v>
      </c>
      <c r="Y5" s="8" cm="1">
        <f t="array" ref="Y5">_xlfn.IFS(C5="Fue fácil",1,C5="Más o menos (ni fácil ni difícil)",0.5,C5="Fue difícil",0)</f>
        <v>0</v>
      </c>
      <c r="Z5" s="8" cm="1">
        <f t="array" ref="Z5">_xlfn.IFS(D5="Sí",1,D5="No",0)</f>
        <v>1</v>
      </c>
      <c r="AA5" s="8" cm="1">
        <f t="array" ref="AA5">_xlfn.IFS(E5="Sí las conozco",1,E5="No las conozco",0)</f>
        <v>1</v>
      </c>
      <c r="AB5" s="20" cm="1">
        <f t="array" ref="AB5">_xlfn.IFS(F5="Sí tenía pensado hacer el trámite",1,F5="No tenía pensado hacer el trámite",0)</f>
        <v>1</v>
      </c>
      <c r="AC5" s="22" cm="1">
        <f t="array" ref="AC5">_xlfn.IFS(G5="Sí",1,G5="No",0)</f>
        <v>1</v>
      </c>
      <c r="AD5" s="24" cm="1">
        <f t="array" ref="AD5">_xlfn.IFS(H5="Es fácil",1,H5="Más o menos (no es ni fácil ni difícil)",0.5,H5="Es difícil",0)</f>
        <v>0</v>
      </c>
      <c r="AE5" s="25" cm="1">
        <f t="array" ref="AE5">_xlfn.IFS(I5="Cuando realicé el trámite para obtener la licencia de conducir en este municipio sí recibí toda la orientación que necesité para poder concluir el trámite",1,I5="Cuando realicé el trámite para obtener la licencia de conducir en este municipio no recibí toda la orientación que necesité para poder concluir el trámite",0)</f>
        <v>0</v>
      </c>
      <c r="AF5" s="27" cm="1">
        <f t="array" ref="AF5">_xlfn.IFS(J5="Sí tienen la capacitación y los conocimientos suficientes para atender a la ciudadanía",1,J5="No tienen la capacitación ni los conocimientos suficientes para atender a la ciudadanía",0)</f>
        <v>0</v>
      </c>
      <c r="AG5" s="24" cm="1">
        <f t="array" ref="AG5">_xlfn.IFS(K5="Sí",1,K5="No",0)</f>
        <v>1</v>
      </c>
      <c r="AH5" s="20" cm="1">
        <f t="array" ref="AH5">_xlfn.IFS(L5="Muy probable",1,L5="Nada probable",0,L5="No sé",0.5)</f>
        <v>1</v>
      </c>
      <c r="AI5" s="24"/>
      <c r="AJ5" s="24" cm="1">
        <f t="array" ref="AJ5">_xlfn.IFS(N5="Pocos",1,N5="Los necesarios (ni muchos ni pocos)",0.5,N5="Muchos",0)</f>
        <v>0.5</v>
      </c>
      <c r="AK5" s="24" cm="1">
        <f t="array" ref="AK5">_xlfn.IFS(O5="Barato",1,O5="Justo (ni caro ni barato)",0.5,O5="Caro",0)</f>
        <v>0</v>
      </c>
      <c r="AL5" s="24" cm="1">
        <f t="array" ref="AL5">_xlfn.IFS(P5="Menos de 30 minutos",1,P5="Entre 31 minutos y 1 hora",0.8,P5="Entre 1 y 2 horas",0.6,P5="Entre 2 y 3 horas",0.4,P5="Más de 3 horas",0.2,P5="Me tomó más de un día",0)</f>
        <v>0.4</v>
      </c>
      <c r="AM5" s="24" cm="1">
        <f t="array" ref="AM5">_xlfn.IFS(Q5="Poco",1,Q5="Normal (ni mucho ni poco)",0.5,Q5="Mucho",0)</f>
        <v>0</v>
      </c>
      <c r="AN5" s="24" cm="1">
        <f t="array" ref="AN5">_xlfn.IFS(R5="Satisfecha (o)",1,R5="Normal",0.5,R5="Insatisfecha (o)",0)</f>
        <v>0</v>
      </c>
      <c r="AO5" s="24" cm="1">
        <f t="array" ref="AO5">_xlfn.IFS(S5="Todas las personas reciben el mismo trato",1,S5="No estoy segura (o)",0.5,S5="Hay personas que reciben un trato diferente",0)</f>
        <v>0</v>
      </c>
      <c r="AP5" s="8" cm="1">
        <f t="array" ref="AP5">_xlfn.IFS(T5="Es malo",0,T5="Es regular (ni bueno ni malo)",0.5,T5="Es bueno",1)</f>
        <v>0</v>
      </c>
      <c r="AQ5" s="8" cm="1">
        <f t="array" ref="AQ5">_xlfn.IFS(U5="Sí",0,U5="No",1,U5="Prefieron no contestar",0.5)</f>
        <v>0</v>
      </c>
    </row>
    <row r="6" spans="1:43" x14ac:dyDescent="0.2">
      <c r="A6" s="17">
        <v>114444623446</v>
      </c>
      <c r="B6" s="17"/>
      <c r="C6" s="8"/>
      <c r="D6" s="8"/>
      <c r="E6" s="8" t="s">
        <v>624</v>
      </c>
      <c r="F6" s="8"/>
      <c r="G6" s="8" t="s">
        <v>624</v>
      </c>
      <c r="H6" s="8" t="s">
        <v>624</v>
      </c>
      <c r="I6" s="8" t="s">
        <v>624</v>
      </c>
      <c r="J6" s="8" t="s">
        <v>624</v>
      </c>
      <c r="K6" s="8" t="s">
        <v>624</v>
      </c>
      <c r="L6" s="8" t="s">
        <v>624</v>
      </c>
      <c r="M6" s="8" t="s">
        <v>624</v>
      </c>
      <c r="N6" s="8" t="s">
        <v>624</v>
      </c>
      <c r="O6" s="8" t="s">
        <v>624</v>
      </c>
      <c r="P6" s="8" t="s">
        <v>624</v>
      </c>
      <c r="Q6" s="8" t="s">
        <v>624</v>
      </c>
      <c r="R6" s="8" t="s">
        <v>624</v>
      </c>
      <c r="S6" s="8"/>
      <c r="T6" s="25" t="s">
        <v>624</v>
      </c>
      <c r="U6" s="8"/>
      <c r="W6" s="17">
        <v>114444623446</v>
      </c>
      <c r="X6" s="17"/>
      <c r="Y6" s="8" t="e" cm="1">
        <f t="array" ref="Y6">_xlfn.IFS(C6="Fue fácil",1,C6="Más o menos (ni fácil ni difícil)",0.5,C6="Fue difícil",0)</f>
        <v>#N/A</v>
      </c>
      <c r="Z6" s="8" t="e" cm="1">
        <f t="array" ref="Z6">_xlfn.IFS(D6="Sí",1,D6="No",0)</f>
        <v>#N/A</v>
      </c>
      <c r="AA6" s="8" t="e" cm="1">
        <f t="array" ref="AA6">_xlfn.IFS(E6="Sí las conozco",1,E6="No las conozco",0)</f>
        <v>#N/A</v>
      </c>
      <c r="AB6" s="20" t="e" cm="1">
        <f t="array" ref="AB6">_xlfn.IFS(F6="Sí tenía pensado hacer el trámite",1,F6="No tenía pensado hacer el trámite",0)</f>
        <v>#N/A</v>
      </c>
      <c r="AC6" s="22" t="e" cm="1">
        <f t="array" ref="AC6">_xlfn.IFS(G6="Sí",1,G6="No",0)</f>
        <v>#N/A</v>
      </c>
      <c r="AD6" s="24" t="e" cm="1">
        <f t="array" ref="AD6">_xlfn.IFS(H6="Es fácil",1,H6="Más o menos (no es ni fácil ni difícil)",0.5,H6="Es difícil",0)</f>
        <v>#N/A</v>
      </c>
      <c r="AE6" s="25" t="e" cm="1">
        <f t="array" ref="AE6">_xlfn.IFS(I6="Cuando realicé el trámite para obtener la licencia de conducir en este municipio sí recibí toda la orientación que necesité para poder concluir el trámite",1,I6="Cuando realicé el trámite para obtener la licencia de conducir en este municipio no recibí toda la orientación que necesité para poder concluir el trámite",0)</f>
        <v>#N/A</v>
      </c>
      <c r="AF6" s="27" t="e" cm="1">
        <f t="array" ref="AF6">_xlfn.IFS(J6="Sí tienen la capacitación y los conocimientos suficientes para atender a la ciudadanía",1,J6="No tienen la capacitación ni los conocimientos suficientes para atender a la ciudadanía",0)</f>
        <v>#N/A</v>
      </c>
      <c r="AG6" s="24" t="e" cm="1">
        <f t="array" ref="AG6">_xlfn.IFS(K6="Sí",1,K6="No",0)</f>
        <v>#N/A</v>
      </c>
      <c r="AH6" s="20" t="e" cm="1">
        <f t="array" ref="AH6">_xlfn.IFS(L6="Muy probable",1,L6="Nada probable",0,L6="No sé",0.5)</f>
        <v>#N/A</v>
      </c>
      <c r="AI6" s="24" t="e" cm="1">
        <f t="array" ref="AI6">_xlfn.IFS(M6="Es más fácil",1,M6="Es igual",0.5,M6="Es más difícil",0)</f>
        <v>#N/A</v>
      </c>
      <c r="AJ6" s="24" t="e" cm="1">
        <f t="array" ref="AJ6">_xlfn.IFS(N6="Pocos",1,N6="Los necesarios (ni muchos ni pocos)",0.5,N6="Muchos",0)</f>
        <v>#N/A</v>
      </c>
      <c r="AK6" s="24" t="e" cm="1">
        <f t="array" ref="AK6">_xlfn.IFS(O6="Barato",1,O6="Justo (ni caro ni barato)",0.5,O6="Caro",0)</f>
        <v>#N/A</v>
      </c>
      <c r="AL6" s="24" t="e" cm="1">
        <f t="array" ref="AL6">_xlfn.IFS(P6="Menos de 30 minutos",1,P6="Entre 31 minutos y 1 hora",0.8,P6="Entre 1 y 2 horas",0.6,P6="Entre 2 y 3 horas",0.4,P6="Más de 3 horas",0.2,P6="Me tomó más de un día",0)</f>
        <v>#N/A</v>
      </c>
      <c r="AM6" s="24" t="e" cm="1">
        <f t="array" ref="AM6">_xlfn.IFS(Q6="Poco",1,Q6="Normal (ni mucho ni poco)",0.5,Q6="Mucho",0)</f>
        <v>#N/A</v>
      </c>
      <c r="AN6" s="24" t="e" cm="1">
        <f t="array" ref="AN6">_xlfn.IFS(R6="Satisfecha (o)",1,R6="Normal",0.5,R6="Insatisfecha (o)",0)</f>
        <v>#N/A</v>
      </c>
      <c r="AO6" s="24" t="e" cm="1">
        <f t="array" ref="AO6">_xlfn.IFS(S6="Todas las personas reciben el mismo trato",1,S6="No estoy segura (o)",0.5,S6="Hay personas que reciben un trato diferente",0)</f>
        <v>#N/A</v>
      </c>
      <c r="AP6" s="8" t="e" cm="1">
        <f t="array" ref="AP6">_xlfn.IFS(T6="Es malo",0,T6="Es regular (ni bueno ni malo)",0.5,T6="Es bueno",1)</f>
        <v>#N/A</v>
      </c>
      <c r="AQ6" s="8" t="e" cm="1">
        <f t="array" ref="AQ6">_xlfn.IFS(U6="Sí",0,U6="No",1,U6="Prefieron no contestar",0.5)</f>
        <v>#N/A</v>
      </c>
    </row>
    <row r="7" spans="1:43" x14ac:dyDescent="0.2">
      <c r="A7" s="17">
        <v>114444451387</v>
      </c>
      <c r="B7" s="17" t="s">
        <v>10</v>
      </c>
      <c r="C7" s="8"/>
      <c r="D7" s="8"/>
      <c r="E7" s="8" t="s">
        <v>624</v>
      </c>
      <c r="F7" s="8"/>
      <c r="G7" s="8" t="s">
        <v>624</v>
      </c>
      <c r="H7" s="8" t="s">
        <v>624</v>
      </c>
      <c r="I7" s="8" t="s">
        <v>624</v>
      </c>
      <c r="J7" s="8" t="s">
        <v>624</v>
      </c>
      <c r="K7" s="8" t="s">
        <v>624</v>
      </c>
      <c r="L7" s="8" t="s">
        <v>624</v>
      </c>
      <c r="M7" s="8" t="s">
        <v>624</v>
      </c>
      <c r="N7" s="8" t="s">
        <v>624</v>
      </c>
      <c r="O7" s="8" t="s">
        <v>624</v>
      </c>
      <c r="P7" s="8" t="s">
        <v>624</v>
      </c>
      <c r="Q7" s="8" t="s">
        <v>624</v>
      </c>
      <c r="R7" s="8" t="s">
        <v>624</v>
      </c>
      <c r="S7" s="8"/>
      <c r="T7" s="25" t="s">
        <v>624</v>
      </c>
      <c r="U7" s="8"/>
      <c r="W7" s="17">
        <v>114444451387</v>
      </c>
      <c r="X7" s="17" t="s">
        <v>10</v>
      </c>
      <c r="Y7" s="8" t="e" cm="1">
        <f t="array" ref="Y7">_xlfn.IFS(C7="Fue fácil",1,C7="Más o menos (ni fácil ni difícil)",0.5,C7="Fue difícil",0)</f>
        <v>#N/A</v>
      </c>
      <c r="Z7" s="8" t="e" cm="1">
        <f t="array" ref="Z7">_xlfn.IFS(D7="Sí",1,D7="No",0)</f>
        <v>#N/A</v>
      </c>
      <c r="AA7" s="8" t="e" cm="1">
        <f t="array" ref="AA7">_xlfn.IFS(E7="Sí las conozco",1,E7="No las conozco",0)</f>
        <v>#N/A</v>
      </c>
      <c r="AB7" s="20" t="e" cm="1">
        <f t="array" ref="AB7">_xlfn.IFS(F7="Sí tenía pensado hacer el trámite",1,F7="No tenía pensado hacer el trámite",0)</f>
        <v>#N/A</v>
      </c>
      <c r="AC7" s="22" t="e" cm="1">
        <f t="array" ref="AC7">_xlfn.IFS(G7="Sí",1,G7="No",0)</f>
        <v>#N/A</v>
      </c>
      <c r="AD7" s="24" t="e" cm="1">
        <f t="array" ref="AD7">_xlfn.IFS(H7="Es fácil",1,H7="Más o menos (no es ni fácil ni difícil)",0.5,H7="Es difícil",0)</f>
        <v>#N/A</v>
      </c>
      <c r="AE7" s="25" t="e" cm="1">
        <f t="array" ref="AE7">_xlfn.IFS(I7="Cuando realicé el trámite para obtener la licencia de conducir en este municipio sí recibí toda la orientación que necesité para poder concluir el trámite",1,I7="Cuando realicé el trámite para obtener la licencia de conducir en este municipio no recibí toda la orientación que necesité para poder concluir el trámite",0)</f>
        <v>#N/A</v>
      </c>
      <c r="AF7" s="27" t="e" cm="1">
        <f t="array" ref="AF7">_xlfn.IFS(J7="Sí tienen la capacitación y los conocimientos suficientes para atender a la ciudadanía",1,J7="No tienen la capacitación ni los conocimientos suficientes para atender a la ciudadanía",0)</f>
        <v>#N/A</v>
      </c>
      <c r="AG7" s="24" t="e" cm="1">
        <f t="array" ref="AG7">_xlfn.IFS(K7="Sí",1,K7="No",0)</f>
        <v>#N/A</v>
      </c>
      <c r="AH7" s="20" t="e" cm="1">
        <f t="array" ref="AH7">_xlfn.IFS(L7="Muy probable",1,L7="Nada probable",0,L7="No sé",0.5)</f>
        <v>#N/A</v>
      </c>
      <c r="AI7" s="24" t="e" cm="1">
        <f t="array" ref="AI7">_xlfn.IFS(M7="Es más fácil",1,M7="Es igual",0.5,M7="Es más difícil",0)</f>
        <v>#N/A</v>
      </c>
      <c r="AJ7" s="24" t="e" cm="1">
        <f t="array" ref="AJ7">_xlfn.IFS(N7="Pocos",1,N7="Los necesarios (ni muchos ni pocos)",0.5,N7="Muchos",0)</f>
        <v>#N/A</v>
      </c>
      <c r="AK7" s="24" t="e" cm="1">
        <f t="array" ref="AK7">_xlfn.IFS(O7="Barato",1,O7="Justo (ni caro ni barato)",0.5,O7="Caro",0)</f>
        <v>#N/A</v>
      </c>
      <c r="AL7" s="24" t="e" cm="1">
        <f t="array" ref="AL7">_xlfn.IFS(P7="Menos de 30 minutos",1,P7="Entre 31 minutos y 1 hora",0.8,P7="Entre 1 y 2 horas",0.6,P7="Entre 2 y 3 horas",0.4,P7="Más de 3 horas",0.2,P7="Me tomó más de un día",0)</f>
        <v>#N/A</v>
      </c>
      <c r="AM7" s="24" t="e" cm="1">
        <f t="array" ref="AM7">_xlfn.IFS(Q7="Poco",1,Q7="Normal (ni mucho ni poco)",0.5,Q7="Mucho",0)</f>
        <v>#N/A</v>
      </c>
      <c r="AN7" s="24" t="e" cm="1">
        <f t="array" ref="AN7">_xlfn.IFS(R7="Satisfecha (o)",1,R7="Normal",0.5,R7="Insatisfecha (o)",0)</f>
        <v>#N/A</v>
      </c>
      <c r="AO7" s="24" t="e" cm="1">
        <f t="array" ref="AO7">_xlfn.IFS(S7="Todas las personas reciben el mismo trato",1,S7="No estoy segura (o)",0.5,S7="Hay personas que reciben un trato diferente",0)</f>
        <v>#N/A</v>
      </c>
      <c r="AP7" s="8" t="e" cm="1">
        <f t="array" ref="AP7">_xlfn.IFS(T7="Es malo",0,T7="Es regular (ni bueno ni malo)",0.5,T7="Es bueno",1)</f>
        <v>#N/A</v>
      </c>
      <c r="AQ7" s="8" t="e" cm="1">
        <f t="array" ref="AQ7">_xlfn.IFS(U7="Sí",0,U7="No",1,U7="Prefieron no contestar",0.5)</f>
        <v>#N/A</v>
      </c>
    </row>
    <row r="8" spans="1:43" x14ac:dyDescent="0.2">
      <c r="A8" s="17">
        <v>114444258464</v>
      </c>
      <c r="B8" s="17" t="s">
        <v>10</v>
      </c>
      <c r="C8" s="8" t="s">
        <v>177</v>
      </c>
      <c r="D8" s="8" t="s">
        <v>86</v>
      </c>
      <c r="E8" s="8" t="s">
        <v>74</v>
      </c>
      <c r="F8" s="8" t="s">
        <v>174</v>
      </c>
      <c r="G8" s="8" t="s">
        <v>86</v>
      </c>
      <c r="H8" s="8" t="s">
        <v>88</v>
      </c>
      <c r="I8" s="8" t="s">
        <v>91</v>
      </c>
      <c r="J8" s="8" t="s">
        <v>93</v>
      </c>
      <c r="K8" s="8" t="s">
        <v>85</v>
      </c>
      <c r="L8" s="8" t="s">
        <v>94</v>
      </c>
      <c r="M8" s="8" t="s">
        <v>100</v>
      </c>
      <c r="N8" s="8" t="s">
        <v>103</v>
      </c>
      <c r="O8" s="8" t="s">
        <v>107</v>
      </c>
      <c r="P8" s="8" t="s">
        <v>111</v>
      </c>
      <c r="Q8" s="8" t="s">
        <v>116</v>
      </c>
      <c r="R8" s="8" t="s">
        <v>117</v>
      </c>
      <c r="S8" s="8" t="s">
        <v>192</v>
      </c>
      <c r="T8" s="25" t="s">
        <v>130</v>
      </c>
      <c r="U8" s="8" t="s">
        <v>85</v>
      </c>
      <c r="W8" s="17">
        <v>114444258464</v>
      </c>
      <c r="X8" s="17" t="s">
        <v>10</v>
      </c>
      <c r="Y8" s="8" cm="1">
        <f t="array" ref="Y8">_xlfn.IFS(C8="Fue fácil",1,C8="Más o menos (ni fácil ni difícil)",0.5,C8="Fue difícil",0)</f>
        <v>0.5</v>
      </c>
      <c r="Z8" s="8" cm="1">
        <f t="array" ref="Z8">_xlfn.IFS(D8="Sí",1,D8="No",0)</f>
        <v>0</v>
      </c>
      <c r="AA8" s="8" cm="1">
        <f t="array" ref="AA8">_xlfn.IFS(E8="Sí las conozco",1,E8="No las conozco",0)</f>
        <v>0</v>
      </c>
      <c r="AB8" s="20" cm="1">
        <f t="array" ref="AB8">_xlfn.IFS(F8="Sí tenía pensado hacer el trámite",1,F8="No tenía pensado hacer el trámite",0)</f>
        <v>1</v>
      </c>
      <c r="AC8" s="22" cm="1">
        <f t="array" ref="AC8">_xlfn.IFS(G8="Sí",1,G8="No",0)</f>
        <v>0</v>
      </c>
      <c r="AD8" s="24" cm="1">
        <f t="array" ref="AD8">_xlfn.IFS(H8="Es fácil",1,H8="Más o menos (no es ni fácil ni difícil)",0.5,H8="Es difícil",0)</f>
        <v>0.5</v>
      </c>
      <c r="AE8" s="25" cm="1">
        <f t="array" ref="AE8">_xlfn.IFS(I8="Cuando realicé el trámite para obtener la licencia de conducir en este municipio sí recibí toda la orientación que necesité para poder concluir el trámite",1,I8="Cuando realicé el trámite para obtener la licencia de conducir en este municipio no recibí toda la orientación que necesité para poder concluir el trámite",0)</f>
        <v>0</v>
      </c>
      <c r="AF8" s="27" cm="1">
        <f t="array" ref="AF8">_xlfn.IFS(J8="Sí tienen la capacitación y los conocimientos suficientes para atender a la ciudadanía",1,J8="No tienen la capacitación ni los conocimientos suficientes para atender a la ciudadanía",0)</f>
        <v>0</v>
      </c>
      <c r="AG8" s="24" cm="1">
        <f t="array" ref="AG8">_xlfn.IFS(K8="Sí",1,K8="No",0)</f>
        <v>1</v>
      </c>
      <c r="AH8" s="20" cm="1">
        <f t="array" ref="AH8">_xlfn.IFS(L8="Muy probable",1,L8="Nada probable",0,L8="No sé",0.5)</f>
        <v>1</v>
      </c>
      <c r="AI8" s="24" cm="1">
        <f t="array" ref="AI8">_xlfn.IFS(M8="Es más fácil",1,M8="Es igual",0.5,M8="Es más difícil",0)</f>
        <v>0.5</v>
      </c>
      <c r="AJ8" s="24" cm="1">
        <f t="array" ref="AJ8">_xlfn.IFS(N8="Pocos",1,N8="Los necesarios (ni muchos ni pocos)",0.5,N8="Muchos",0)</f>
        <v>0.5</v>
      </c>
      <c r="AK8" s="24" cm="1">
        <f t="array" ref="AK8">_xlfn.IFS(O8="Barato",1,O8="Justo (ni caro ni barato)",0.5,O8="Caro",0)</f>
        <v>0</v>
      </c>
      <c r="AL8" s="24" cm="1">
        <f t="array" ref="AL8">_xlfn.IFS(P8="Menos de 30 minutos",1,P8="Entre 31 minutos y 1 hora",0.8,P8="Entre 1 y 2 horas",0.6,P8="Entre 2 y 3 horas",0.4,P8="Más de 3 horas",0.2,P8="Me tomó más de un día",0)</f>
        <v>0.4</v>
      </c>
      <c r="AM8" s="24" cm="1">
        <f t="array" ref="AM8">_xlfn.IFS(Q8="Poco",1,Q8="Normal (ni mucho ni poco)",0.5,Q8="Mucho",0)</f>
        <v>0</v>
      </c>
      <c r="AN8" s="24" cm="1">
        <f t="array" ref="AN8">_xlfn.IFS(R8="Satisfecha (o)",1,R8="Normal",0.5,R8="Insatisfecha (o)",0)</f>
        <v>1</v>
      </c>
      <c r="AO8" s="24" cm="1">
        <f t="array" ref="AO8">_xlfn.IFS(S8="Todas las personas reciben el mismo trato",1,S8="No estoy segura (o)",0.5,S8="Hay personas que reciben un trato diferente",0)</f>
        <v>0</v>
      </c>
      <c r="AP8" s="8" cm="1">
        <f t="array" ref="AP8">_xlfn.IFS(T8="Es malo",0,T8="Es regular (ni bueno ni malo)",0.5,T8="Es bueno",1)</f>
        <v>0</v>
      </c>
      <c r="AQ8" s="8" cm="1">
        <f t="array" ref="AQ8">_xlfn.IFS(U8="Sí",0,U8="No",1,U8="Prefieron no contestar",0.5)</f>
        <v>0</v>
      </c>
    </row>
    <row r="9" spans="1:43" x14ac:dyDescent="0.2">
      <c r="A9" s="17">
        <v>114443840304</v>
      </c>
      <c r="B9" s="17" t="s">
        <v>10</v>
      </c>
      <c r="C9" s="8" t="s">
        <v>173</v>
      </c>
      <c r="D9" s="8" t="s">
        <v>86</v>
      </c>
      <c r="E9" s="8" t="s">
        <v>73</v>
      </c>
      <c r="F9" s="8" t="s">
        <v>174</v>
      </c>
      <c r="G9" s="8" t="s">
        <v>85</v>
      </c>
      <c r="H9" s="8" t="s">
        <v>88</v>
      </c>
      <c r="I9" s="8" t="s">
        <v>90</v>
      </c>
      <c r="J9" s="8" t="s">
        <v>92</v>
      </c>
      <c r="K9" s="8" t="s">
        <v>85</v>
      </c>
      <c r="L9" s="8" t="s">
        <v>95</v>
      </c>
      <c r="M9" s="8" t="s">
        <v>100</v>
      </c>
      <c r="N9" s="8" t="s">
        <v>104</v>
      </c>
      <c r="O9" s="8" t="s">
        <v>107</v>
      </c>
      <c r="P9" s="8" t="s">
        <v>110</v>
      </c>
      <c r="Q9" s="8" t="s">
        <v>115</v>
      </c>
      <c r="R9" s="8" t="s">
        <v>117</v>
      </c>
      <c r="S9" s="8"/>
      <c r="T9" s="25" t="s">
        <v>624</v>
      </c>
      <c r="U9" s="8"/>
      <c r="W9" s="17">
        <v>114443840304</v>
      </c>
      <c r="X9" s="17" t="s">
        <v>10</v>
      </c>
      <c r="Y9" s="8" cm="1">
        <f t="array" ref="Y9">_xlfn.IFS(C9="Fue fácil",1,C9="Más o menos (ni fácil ni difícil)",0.5,C9="Fue difícil",0)</f>
        <v>0</v>
      </c>
      <c r="Z9" s="8" cm="1">
        <f t="array" ref="Z9">_xlfn.IFS(D9="Sí",1,D9="No",0)</f>
        <v>0</v>
      </c>
      <c r="AA9" s="8" cm="1">
        <f t="array" ref="AA9">_xlfn.IFS(E9="Sí las conozco",1,E9="No las conozco",0)</f>
        <v>1</v>
      </c>
      <c r="AB9" s="20" cm="1">
        <f t="array" ref="AB9">_xlfn.IFS(F9="Sí tenía pensado hacer el trámite",1,F9="No tenía pensado hacer el trámite",0)</f>
        <v>1</v>
      </c>
      <c r="AC9" s="22" cm="1">
        <f t="array" ref="AC9">_xlfn.IFS(G9="Sí",1,G9="No",0)</f>
        <v>1</v>
      </c>
      <c r="AD9" s="24" cm="1">
        <f t="array" ref="AD9">_xlfn.IFS(H9="Es fácil",1,H9="Más o menos (no es ni fácil ni difícil)",0.5,H9="Es difícil",0)</f>
        <v>0.5</v>
      </c>
      <c r="AE9" s="25" cm="1">
        <f t="array" ref="AE9">_xlfn.IFS(I9="Cuando realicé el trámite para obtener la licencia de conducir en este municipio sí recibí toda la orientación que necesité para poder concluir el trámite",1,I9="Cuando realicé el trámite para obtener la licencia de conducir en este municipio no recibí toda la orientación que necesité para poder concluir el trámite",0)</f>
        <v>1</v>
      </c>
      <c r="AF9" s="27" cm="1">
        <f t="array" ref="AF9">_xlfn.IFS(J9="Sí tienen la capacitación y los conocimientos suficientes para atender a la ciudadanía",1,J9="No tienen la capacitación ni los conocimientos suficientes para atender a la ciudadanía",0)</f>
        <v>1</v>
      </c>
      <c r="AG9" s="24" cm="1">
        <f t="array" ref="AG9">_xlfn.IFS(K9="Sí",1,K9="No",0)</f>
        <v>1</v>
      </c>
      <c r="AH9" s="20" cm="1">
        <f t="array" ref="AH9">_xlfn.IFS(L9="Muy probable",1,L9="Nada probable",0,L9="No sé",0.5)</f>
        <v>0.5</v>
      </c>
      <c r="AI9" s="24" cm="1">
        <f t="array" ref="AI9">_xlfn.IFS(M9="Es más fácil",1,M9="Es igual",0.5,M9="Es más difícil",0)</f>
        <v>0.5</v>
      </c>
      <c r="AJ9" s="24" cm="1">
        <f t="array" ref="AJ9">_xlfn.IFS(N9="Pocos",1,N9="Los necesarios (ni muchos ni pocos)",0.5,N9="Muchos",0)</f>
        <v>0</v>
      </c>
      <c r="AK9" s="24" cm="1">
        <f t="array" ref="AK9">_xlfn.IFS(O9="Barato",1,O9="Justo (ni caro ni barato)",0.5,O9="Caro",0)</f>
        <v>0</v>
      </c>
      <c r="AL9" s="24" cm="1">
        <f t="array" ref="AL9">_xlfn.IFS(P9="Menos de 30 minutos",1,P9="Entre 31 minutos y 1 hora",0.8,P9="Entre 1 y 2 horas",0.6,P9="Entre 2 y 3 horas",0.4,P9="Más de 3 horas",0.2,P9="Me tomó más de un día",0)</f>
        <v>0.6</v>
      </c>
      <c r="AM9" s="24" cm="1">
        <f t="array" ref="AM9">_xlfn.IFS(Q9="Poco",1,Q9="Normal (ni mucho ni poco)",0.5,Q9="Mucho",0)</f>
        <v>0.5</v>
      </c>
      <c r="AN9" s="24" cm="1">
        <f t="array" ref="AN9">_xlfn.IFS(R9="Satisfecha (o)",1,R9="Normal",0.5,R9="Insatisfecha (o)",0)</f>
        <v>1</v>
      </c>
      <c r="AO9" s="24"/>
      <c r="AP9" s="8"/>
      <c r="AQ9" s="8"/>
    </row>
    <row r="10" spans="1:43" x14ac:dyDescent="0.2">
      <c r="A10" s="17">
        <v>114443583128</v>
      </c>
      <c r="B10" s="17" t="s">
        <v>10</v>
      </c>
      <c r="C10" s="8"/>
      <c r="D10" s="8"/>
      <c r="E10" s="8" t="s">
        <v>624</v>
      </c>
      <c r="F10" s="8"/>
      <c r="G10" s="8" t="s">
        <v>624</v>
      </c>
      <c r="H10" s="8" t="s">
        <v>624</v>
      </c>
      <c r="I10" s="8" t="s">
        <v>624</v>
      </c>
      <c r="J10" s="8" t="s">
        <v>624</v>
      </c>
      <c r="K10" s="8" t="s">
        <v>624</v>
      </c>
      <c r="L10" s="8" t="s">
        <v>624</v>
      </c>
      <c r="M10" s="8" t="s">
        <v>624</v>
      </c>
      <c r="N10" s="8" t="s">
        <v>624</v>
      </c>
      <c r="O10" s="8" t="s">
        <v>624</v>
      </c>
      <c r="P10" s="8" t="s">
        <v>624</v>
      </c>
      <c r="Q10" s="8" t="s">
        <v>624</v>
      </c>
      <c r="R10" s="8" t="s">
        <v>624</v>
      </c>
      <c r="S10" s="8"/>
      <c r="T10" s="25" t="s">
        <v>624</v>
      </c>
      <c r="U10" s="8"/>
      <c r="W10" s="17">
        <v>114443583128</v>
      </c>
      <c r="X10" s="17" t="s">
        <v>10</v>
      </c>
      <c r="Y10" s="8" t="e" cm="1">
        <f t="array" ref="Y10">_xlfn.IFS(C10="Fue fácil",1,C10="Más o menos (ni fácil ni difícil)",0.5,C10="Fue difícil",0)</f>
        <v>#N/A</v>
      </c>
      <c r="Z10" s="8" t="e" cm="1">
        <f t="array" ref="Z10">_xlfn.IFS(D10="Sí",1,D10="No",0)</f>
        <v>#N/A</v>
      </c>
      <c r="AA10" s="8" t="e" cm="1">
        <f t="array" ref="AA10">_xlfn.IFS(E10="Sí las conozco",1,E10="No las conozco",0)</f>
        <v>#N/A</v>
      </c>
      <c r="AB10" s="20" t="e" cm="1">
        <f t="array" ref="AB10">_xlfn.IFS(F10="Sí tenía pensado hacer el trámite",1,F10="No tenía pensado hacer el trámite",0)</f>
        <v>#N/A</v>
      </c>
      <c r="AC10" s="22" t="e" cm="1">
        <f t="array" ref="AC10">_xlfn.IFS(G10="Sí",1,G10="No",0)</f>
        <v>#N/A</v>
      </c>
      <c r="AD10" s="24" t="e" cm="1">
        <f t="array" ref="AD10">_xlfn.IFS(H10="Es fácil",1,H10="Más o menos (no es ni fácil ni difícil)",0.5,H10="Es difícil",0)</f>
        <v>#N/A</v>
      </c>
      <c r="AE10" s="25" t="e" cm="1">
        <f t="array" ref="AE10">_xlfn.IFS(I10="Cuando realicé el trámite para obtener la licencia de conducir en este municipio sí recibí toda la orientación que necesité para poder concluir el trámite",1,I10="Cuando realicé el trámite para obtener la licencia de conducir en este municipio no recibí toda la orientación que necesité para poder concluir el trámite",0)</f>
        <v>#N/A</v>
      </c>
      <c r="AF10" s="27" t="e" cm="1">
        <f t="array" ref="AF10">_xlfn.IFS(J10="Sí tienen la capacitación y los conocimientos suficientes para atender a la ciudadanía",1,J10="No tienen la capacitación ni los conocimientos suficientes para atender a la ciudadanía",0)</f>
        <v>#N/A</v>
      </c>
      <c r="AG10" s="24" t="e" cm="1">
        <f t="array" ref="AG10">_xlfn.IFS(K10="Sí",1,K10="No",0)</f>
        <v>#N/A</v>
      </c>
      <c r="AH10" s="20" t="e" cm="1">
        <f t="array" ref="AH10">_xlfn.IFS(L10="Muy probable",1,L10="Nada probable",0,L10="No sé",0.5)</f>
        <v>#N/A</v>
      </c>
      <c r="AI10" s="24" t="e" cm="1">
        <f t="array" ref="AI10">_xlfn.IFS(M10="Es más fácil",1,M10="Es igual",0.5,M10="Es más difícil",0)</f>
        <v>#N/A</v>
      </c>
      <c r="AJ10" s="24" t="e" cm="1">
        <f t="array" ref="AJ10">_xlfn.IFS(N10="Pocos",1,N10="Los necesarios (ni muchos ni pocos)",0.5,N10="Muchos",0)</f>
        <v>#N/A</v>
      </c>
      <c r="AK10" s="24" t="e" cm="1">
        <f t="array" ref="AK10">_xlfn.IFS(O10="Barato",1,O10="Justo (ni caro ni barato)",0.5,O10="Caro",0)</f>
        <v>#N/A</v>
      </c>
      <c r="AL10" s="24" t="e" cm="1">
        <f t="array" ref="AL10">_xlfn.IFS(P10="Menos de 30 minutos",1,P10="Entre 31 minutos y 1 hora",0.8,P10="Entre 1 y 2 horas",0.6,P10="Entre 2 y 3 horas",0.4,P10="Más de 3 horas",0.2,P10="Me tomó más de un día",0)</f>
        <v>#N/A</v>
      </c>
      <c r="AM10" s="24" t="e" cm="1">
        <f t="array" ref="AM10">_xlfn.IFS(Q10="Poco",1,Q10="Normal (ni mucho ni poco)",0.5,Q10="Mucho",0)</f>
        <v>#N/A</v>
      </c>
      <c r="AN10" s="24" t="e" cm="1">
        <f t="array" ref="AN10">_xlfn.IFS(R10="Satisfecha (o)",1,R10="Normal",0.5,R10="Insatisfecha (o)",0)</f>
        <v>#N/A</v>
      </c>
      <c r="AO10" s="24" t="e" cm="1">
        <f t="array" ref="AO10">_xlfn.IFS(S10="Todas las personas reciben el mismo trato",1,S10="No estoy segura (o)",0.5,S10="Hay personas que reciben un trato diferente",0)</f>
        <v>#N/A</v>
      </c>
      <c r="AP10" s="8" t="e" cm="1">
        <f t="array" ref="AP10">_xlfn.IFS(T10="Es malo",0,T10="Es regular (ni bueno ni malo)",0.5,T10="Es bueno",1)</f>
        <v>#N/A</v>
      </c>
      <c r="AQ10" s="8" t="e" cm="1">
        <f t="array" ref="AQ10">_xlfn.IFS(U10="Sí",0,U10="No",1,U10="Prefieron no contestar",0.5)</f>
        <v>#N/A</v>
      </c>
    </row>
    <row r="11" spans="1:43" x14ac:dyDescent="0.2">
      <c r="A11" s="17">
        <v>114443575993</v>
      </c>
      <c r="B11" s="17" t="s">
        <v>10</v>
      </c>
      <c r="C11" s="8"/>
      <c r="D11" s="8"/>
      <c r="E11" s="8" t="s">
        <v>624</v>
      </c>
      <c r="F11" s="8"/>
      <c r="G11" s="8" t="s">
        <v>624</v>
      </c>
      <c r="H11" s="8" t="s">
        <v>624</v>
      </c>
      <c r="I11" s="8" t="s">
        <v>624</v>
      </c>
      <c r="J11" s="8" t="s">
        <v>624</v>
      </c>
      <c r="K11" s="8" t="s">
        <v>624</v>
      </c>
      <c r="L11" s="8" t="s">
        <v>624</v>
      </c>
      <c r="M11" s="8" t="s">
        <v>624</v>
      </c>
      <c r="N11" s="8" t="s">
        <v>624</v>
      </c>
      <c r="O11" s="8" t="s">
        <v>624</v>
      </c>
      <c r="P11" s="8" t="s">
        <v>624</v>
      </c>
      <c r="Q11" s="8" t="s">
        <v>624</v>
      </c>
      <c r="R11" s="8" t="s">
        <v>624</v>
      </c>
      <c r="S11" s="8"/>
      <c r="T11" s="25" t="s">
        <v>624</v>
      </c>
      <c r="U11" s="8"/>
      <c r="W11" s="17">
        <v>114443575993</v>
      </c>
      <c r="X11" s="17" t="s">
        <v>10</v>
      </c>
      <c r="Y11" s="8" t="e" cm="1">
        <f t="array" ref="Y11">_xlfn.IFS(C11="Fue fácil",1,C11="Más o menos (ni fácil ni difícil)",0.5,C11="Fue difícil",0)</f>
        <v>#N/A</v>
      </c>
      <c r="Z11" s="8" t="e" cm="1">
        <f t="array" ref="Z11">_xlfn.IFS(D11="Sí",1,D11="No",0)</f>
        <v>#N/A</v>
      </c>
      <c r="AA11" s="8" t="e" cm="1">
        <f t="array" ref="AA11">_xlfn.IFS(E11="Sí las conozco",1,E11="No las conozco",0)</f>
        <v>#N/A</v>
      </c>
      <c r="AB11" s="20" t="e" cm="1">
        <f t="array" ref="AB11">_xlfn.IFS(F11="Sí tenía pensado hacer el trámite",1,F11="No tenía pensado hacer el trámite",0)</f>
        <v>#N/A</v>
      </c>
      <c r="AC11" s="22" t="e" cm="1">
        <f t="array" ref="AC11">_xlfn.IFS(G11="Sí",1,G11="No",0)</f>
        <v>#N/A</v>
      </c>
      <c r="AD11" s="24" t="e" cm="1">
        <f t="array" ref="AD11">_xlfn.IFS(H11="Es fácil",1,H11="Más o menos (no es ni fácil ni difícil)",0.5,H11="Es difícil",0)</f>
        <v>#N/A</v>
      </c>
      <c r="AE11" s="25" t="e" cm="1">
        <f t="array" ref="AE11">_xlfn.IFS(I11="Cuando realicé el trámite para obtener la licencia de conducir en este municipio sí recibí toda la orientación que necesité para poder concluir el trámite",1,I11="Cuando realicé el trámite para obtener la licencia de conducir en este municipio no recibí toda la orientación que necesité para poder concluir el trámite",0)</f>
        <v>#N/A</v>
      </c>
      <c r="AF11" s="27" t="e" cm="1">
        <f t="array" ref="AF11">_xlfn.IFS(J11="Sí tienen la capacitación y los conocimientos suficientes para atender a la ciudadanía",1,J11="No tienen la capacitación ni los conocimientos suficientes para atender a la ciudadanía",0)</f>
        <v>#N/A</v>
      </c>
      <c r="AG11" s="24" t="e" cm="1">
        <f t="array" ref="AG11">_xlfn.IFS(K11="Sí",1,K11="No",0)</f>
        <v>#N/A</v>
      </c>
      <c r="AH11" s="20" t="e" cm="1">
        <f t="array" ref="AH11">_xlfn.IFS(L11="Muy probable",1,L11="Nada probable",0,L11="No sé",0.5)</f>
        <v>#N/A</v>
      </c>
      <c r="AI11" s="24" t="e" cm="1">
        <f t="array" ref="AI11">_xlfn.IFS(M11="Es más fácil",1,M11="Es igual",0.5,M11="Es más difícil",0)</f>
        <v>#N/A</v>
      </c>
      <c r="AJ11" s="24" t="e" cm="1">
        <f t="array" ref="AJ11">_xlfn.IFS(N11="Pocos",1,N11="Los necesarios (ni muchos ni pocos)",0.5,N11="Muchos",0)</f>
        <v>#N/A</v>
      </c>
      <c r="AK11" s="24" t="e" cm="1">
        <f t="array" ref="AK11">_xlfn.IFS(O11="Barato",1,O11="Justo (ni caro ni barato)",0.5,O11="Caro",0)</f>
        <v>#N/A</v>
      </c>
      <c r="AL11" s="24" t="e" cm="1">
        <f t="array" ref="AL11">_xlfn.IFS(P11="Menos de 30 minutos",1,P11="Entre 31 minutos y 1 hora",0.8,P11="Entre 1 y 2 horas",0.6,P11="Entre 2 y 3 horas",0.4,P11="Más de 3 horas",0.2,P11="Me tomó más de un día",0)</f>
        <v>#N/A</v>
      </c>
      <c r="AM11" s="24" t="e" cm="1">
        <f t="array" ref="AM11">_xlfn.IFS(Q11="Poco",1,Q11="Normal (ni mucho ni poco)",0.5,Q11="Mucho",0)</f>
        <v>#N/A</v>
      </c>
      <c r="AN11" s="24" t="e" cm="1">
        <f t="array" ref="AN11">_xlfn.IFS(R11="Satisfecha (o)",1,R11="Normal",0.5,R11="Insatisfecha (o)",0)</f>
        <v>#N/A</v>
      </c>
      <c r="AO11" s="24" t="e" cm="1">
        <f t="array" ref="AO11">_xlfn.IFS(S11="Todas las personas reciben el mismo trato",1,S11="No estoy segura (o)",0.5,S11="Hay personas que reciben un trato diferente",0)</f>
        <v>#N/A</v>
      </c>
      <c r="AP11" s="8" t="e" cm="1">
        <f t="array" ref="AP11">_xlfn.IFS(T11="Es malo",0,T11="Es regular (ni bueno ni malo)",0.5,T11="Es bueno",1)</f>
        <v>#N/A</v>
      </c>
      <c r="AQ11" s="8" t="e" cm="1">
        <f t="array" ref="AQ11">_xlfn.IFS(U11="Sí",0,U11="No",1,U11="Prefieron no contestar",0.5)</f>
        <v>#N/A</v>
      </c>
    </row>
    <row r="12" spans="1:43" x14ac:dyDescent="0.2">
      <c r="A12" s="17">
        <v>114443570614</v>
      </c>
      <c r="B12" s="17" t="s">
        <v>10</v>
      </c>
      <c r="C12" s="8" t="s">
        <v>189</v>
      </c>
      <c r="D12" s="8" t="s">
        <v>86</v>
      </c>
      <c r="E12" s="8" t="s">
        <v>73</v>
      </c>
      <c r="F12" s="8" t="s">
        <v>174</v>
      </c>
      <c r="G12" s="8" t="s">
        <v>85</v>
      </c>
      <c r="H12" s="8" t="s">
        <v>87</v>
      </c>
      <c r="I12" s="8" t="s">
        <v>90</v>
      </c>
      <c r="J12" s="8" t="s">
        <v>92</v>
      </c>
      <c r="K12" s="8" t="s">
        <v>85</v>
      </c>
      <c r="L12" s="8" t="s">
        <v>94</v>
      </c>
      <c r="M12" s="8" t="s">
        <v>99</v>
      </c>
      <c r="N12" s="8" t="s">
        <v>103</v>
      </c>
      <c r="O12" s="8" t="s">
        <v>106</v>
      </c>
      <c r="P12" s="8" t="s">
        <v>108</v>
      </c>
      <c r="Q12" s="8" t="s">
        <v>114</v>
      </c>
      <c r="R12" s="8" t="s">
        <v>117</v>
      </c>
      <c r="S12" s="8" t="s">
        <v>178</v>
      </c>
      <c r="T12" s="25" t="s">
        <v>131</v>
      </c>
      <c r="U12" s="8" t="s">
        <v>86</v>
      </c>
      <c r="W12" s="17">
        <v>114443570614</v>
      </c>
      <c r="X12" s="17" t="s">
        <v>10</v>
      </c>
      <c r="Y12" s="8" cm="1">
        <f t="array" ref="Y12">_xlfn.IFS(C12="Fue fácil",1,C12="Más o menos (ni fácil ni difícil)",0.5,C12="Fue difícil",0)</f>
        <v>1</v>
      </c>
      <c r="Z12" s="8" cm="1">
        <f t="array" ref="Z12">_xlfn.IFS(D12="Sí",1,D12="No",0)</f>
        <v>0</v>
      </c>
      <c r="AA12" s="8" cm="1">
        <f t="array" ref="AA12">_xlfn.IFS(E12="Sí las conozco",1,E12="No las conozco",0)</f>
        <v>1</v>
      </c>
      <c r="AB12" s="20" cm="1">
        <f t="array" ref="AB12">_xlfn.IFS(F12="Sí tenía pensado hacer el trámite",1,F12="No tenía pensado hacer el trámite",0)</f>
        <v>1</v>
      </c>
      <c r="AC12" s="22" cm="1">
        <f t="array" ref="AC12">_xlfn.IFS(G12="Sí",1,G12="No",0)</f>
        <v>1</v>
      </c>
      <c r="AD12" s="24" cm="1">
        <f t="array" ref="AD12">_xlfn.IFS(H12="Es fácil",1,H12="Más o menos (no es ni fácil ni difícil)",0.5,H12="Es difícil",0)</f>
        <v>1</v>
      </c>
      <c r="AE12" s="25" cm="1">
        <f t="array" ref="AE12">_xlfn.IFS(I12="Cuando realicé el trámite para obtener la licencia de conducir en este municipio sí recibí toda la orientación que necesité para poder concluir el trámite",1,I12="Cuando realicé el trámite para obtener la licencia de conducir en este municipio no recibí toda la orientación que necesité para poder concluir el trámite",0)</f>
        <v>1</v>
      </c>
      <c r="AF12" s="27" cm="1">
        <f t="array" ref="AF12">_xlfn.IFS(J12="Sí tienen la capacitación y los conocimientos suficientes para atender a la ciudadanía",1,J12="No tienen la capacitación ni los conocimientos suficientes para atender a la ciudadanía",0)</f>
        <v>1</v>
      </c>
      <c r="AG12" s="24" cm="1">
        <f t="array" ref="AG12">_xlfn.IFS(K12="Sí",1,K12="No",0)</f>
        <v>1</v>
      </c>
      <c r="AH12" s="20" cm="1">
        <f t="array" ref="AH12">_xlfn.IFS(L12="Muy probable",1,L12="Nada probable",0,L12="No sé",0.5)</f>
        <v>1</v>
      </c>
      <c r="AI12" s="24" cm="1">
        <f t="array" ref="AI12">_xlfn.IFS(M12="Es más fácil",1,M12="Es igual",0.5,M12="Es más difícil",0)</f>
        <v>1</v>
      </c>
      <c r="AJ12" s="24" cm="1">
        <f t="array" ref="AJ12">_xlfn.IFS(N12="Pocos",1,N12="Los necesarios (ni muchos ni pocos)",0.5,N12="Muchos",0)</f>
        <v>0.5</v>
      </c>
      <c r="AK12" s="24" cm="1">
        <f t="array" ref="AK12">_xlfn.IFS(O12="Barato",1,O12="Justo (ni caro ni barato)",0.5,O12="Caro",0)</f>
        <v>0.5</v>
      </c>
      <c r="AL12" s="24" cm="1">
        <f t="array" ref="AL12">_xlfn.IFS(P12="Menos de 30 minutos",1,P12="Entre 31 minutos y 1 hora",0.8,P12="Entre 1 y 2 horas",0.6,P12="Entre 2 y 3 horas",0.4,P12="Más de 3 horas",0.2,P12="Me tomó más de un día",0)</f>
        <v>1</v>
      </c>
      <c r="AM12" s="24" cm="1">
        <f t="array" ref="AM12">_xlfn.IFS(Q12="Poco",1,Q12="Normal (ni mucho ni poco)",0.5,Q12="Mucho",0)</f>
        <v>1</v>
      </c>
      <c r="AN12" s="24" cm="1">
        <f t="array" ref="AN12">_xlfn.IFS(R12="Satisfecha (o)",1,R12="Normal",0.5,R12="Insatisfecha (o)",0)</f>
        <v>1</v>
      </c>
      <c r="AO12" s="24" cm="1">
        <f t="array" ref="AO12">_xlfn.IFS(S12="Todas las personas reciben el mismo trato",1,S12="No estoy segura (o)",0.5,S12="Hay personas que reciben un trato diferente",0)</f>
        <v>0.5</v>
      </c>
      <c r="AP12" s="8" cm="1">
        <f t="array" ref="AP12">_xlfn.IFS(T12="Es malo",0,T12="Es regular (ni bueno ni malo)",0.5,T12="Es bueno",1)</f>
        <v>0.5</v>
      </c>
      <c r="AQ12" s="8" cm="1">
        <f t="array" ref="AQ12">_xlfn.IFS(U12="Sí",0,U12="No",1,U12="Prefieron no contestar",0.5)</f>
        <v>1</v>
      </c>
    </row>
    <row r="13" spans="1:43" x14ac:dyDescent="0.2">
      <c r="A13" s="17">
        <v>114443563700</v>
      </c>
      <c r="B13" s="17" t="s">
        <v>10</v>
      </c>
      <c r="C13" s="8" t="s">
        <v>177</v>
      </c>
      <c r="D13" s="8" t="s">
        <v>85</v>
      </c>
      <c r="E13" s="8" t="s">
        <v>73</v>
      </c>
      <c r="F13" s="8" t="s">
        <v>174</v>
      </c>
      <c r="G13" s="8" t="s">
        <v>85</v>
      </c>
      <c r="H13" s="8" t="s">
        <v>88</v>
      </c>
      <c r="I13" s="8" t="s">
        <v>90</v>
      </c>
      <c r="J13" s="8" t="s">
        <v>92</v>
      </c>
      <c r="K13" s="8" t="s">
        <v>85</v>
      </c>
      <c r="L13" s="8" t="s">
        <v>94</v>
      </c>
      <c r="M13" s="8" t="s">
        <v>99</v>
      </c>
      <c r="N13" s="8" t="s">
        <v>103</v>
      </c>
      <c r="O13" s="8" t="s">
        <v>107</v>
      </c>
      <c r="P13" s="8" t="s">
        <v>111</v>
      </c>
      <c r="Q13" s="8" t="s">
        <v>116</v>
      </c>
      <c r="R13" s="8" t="s">
        <v>117</v>
      </c>
      <c r="S13" s="8" t="s">
        <v>178</v>
      </c>
      <c r="T13" s="25" t="s">
        <v>131</v>
      </c>
      <c r="U13" s="8" t="s">
        <v>86</v>
      </c>
      <c r="W13" s="17">
        <v>114443563700</v>
      </c>
      <c r="X13" s="17" t="s">
        <v>10</v>
      </c>
      <c r="Y13" s="8" cm="1">
        <f t="array" ref="Y13">_xlfn.IFS(C13="Fue fácil",1,C13="Más o menos (ni fácil ni difícil)",0.5,C13="Fue difícil",0)</f>
        <v>0.5</v>
      </c>
      <c r="Z13" s="8" cm="1">
        <f t="array" ref="Z13">_xlfn.IFS(D13="Sí",1,D13="No",0)</f>
        <v>1</v>
      </c>
      <c r="AA13" s="8" cm="1">
        <f t="array" ref="AA13">_xlfn.IFS(E13="Sí las conozco",1,E13="No las conozco",0)</f>
        <v>1</v>
      </c>
      <c r="AB13" s="20" cm="1">
        <f t="array" ref="AB13">_xlfn.IFS(F13="Sí tenía pensado hacer el trámite",1,F13="No tenía pensado hacer el trámite",0)</f>
        <v>1</v>
      </c>
      <c r="AC13" s="22" cm="1">
        <f t="array" ref="AC13">_xlfn.IFS(G13="Sí",1,G13="No",0)</f>
        <v>1</v>
      </c>
      <c r="AD13" s="24" cm="1">
        <f t="array" ref="AD13">_xlfn.IFS(H13="Es fácil",1,H13="Más o menos (no es ni fácil ni difícil)",0.5,H13="Es difícil",0)</f>
        <v>0.5</v>
      </c>
      <c r="AE13" s="25" cm="1">
        <f t="array" ref="AE13">_xlfn.IFS(I13="Cuando realicé el trámite para obtener la licencia de conducir en este municipio sí recibí toda la orientación que necesité para poder concluir el trámite",1,I13="Cuando realicé el trámite para obtener la licencia de conducir en este municipio no recibí toda la orientación que necesité para poder concluir el trámite",0)</f>
        <v>1</v>
      </c>
      <c r="AF13" s="27" cm="1">
        <f t="array" ref="AF13">_xlfn.IFS(J13="Sí tienen la capacitación y los conocimientos suficientes para atender a la ciudadanía",1,J13="No tienen la capacitación ni los conocimientos suficientes para atender a la ciudadanía",0)</f>
        <v>1</v>
      </c>
      <c r="AG13" s="24" cm="1">
        <f t="array" ref="AG13">_xlfn.IFS(K13="Sí",1,K13="No",0)</f>
        <v>1</v>
      </c>
      <c r="AH13" s="20" cm="1">
        <f t="array" ref="AH13">_xlfn.IFS(L13="Muy probable",1,L13="Nada probable",0,L13="No sé",0.5)</f>
        <v>1</v>
      </c>
      <c r="AI13" s="24" cm="1">
        <f t="array" ref="AI13">_xlfn.IFS(M13="Es más fácil",1,M13="Es igual",0.5,M13="Es más difícil",0)</f>
        <v>1</v>
      </c>
      <c r="AJ13" s="24" cm="1">
        <f t="array" ref="AJ13">_xlfn.IFS(N13="Pocos",1,N13="Los necesarios (ni muchos ni pocos)",0.5,N13="Muchos",0)</f>
        <v>0.5</v>
      </c>
      <c r="AK13" s="24" cm="1">
        <f t="array" ref="AK13">_xlfn.IFS(O13="Barato",1,O13="Justo (ni caro ni barato)",0.5,O13="Caro",0)</f>
        <v>0</v>
      </c>
      <c r="AL13" s="24" cm="1">
        <f t="array" ref="AL13">_xlfn.IFS(P13="Menos de 30 minutos",1,P13="Entre 31 minutos y 1 hora",0.8,P13="Entre 1 y 2 horas",0.6,P13="Entre 2 y 3 horas",0.4,P13="Más de 3 horas",0.2,P13="Me tomó más de un día",0)</f>
        <v>0.4</v>
      </c>
      <c r="AM13" s="24" cm="1">
        <f t="array" ref="AM13">_xlfn.IFS(Q13="Poco",1,Q13="Normal (ni mucho ni poco)",0.5,Q13="Mucho",0)</f>
        <v>0</v>
      </c>
      <c r="AN13" s="24" cm="1">
        <f t="array" ref="AN13">_xlfn.IFS(R13="Satisfecha (o)",1,R13="Normal",0.5,R13="Insatisfecha (o)",0)</f>
        <v>1</v>
      </c>
      <c r="AO13" s="24" cm="1">
        <f t="array" ref="AO13">_xlfn.IFS(S13="Todas las personas reciben el mismo trato",1,S13="No estoy segura (o)",0.5,S13="Hay personas que reciben un trato diferente",0)</f>
        <v>0.5</v>
      </c>
      <c r="AP13" s="8" cm="1">
        <f t="array" ref="AP13">_xlfn.IFS(T13="Es malo",0,T13="Es regular (ni bueno ni malo)",0.5,T13="Es bueno",1)</f>
        <v>0.5</v>
      </c>
      <c r="AQ13" s="8" cm="1">
        <f t="array" ref="AQ13">_xlfn.IFS(U13="Sí",0,U13="No",1,U13="Prefieron no contestar",0.5)</f>
        <v>1</v>
      </c>
    </row>
    <row r="14" spans="1:43" x14ac:dyDescent="0.2">
      <c r="A14" s="17">
        <v>114443531367</v>
      </c>
      <c r="B14" s="17" t="s">
        <v>10</v>
      </c>
      <c r="C14" s="8" t="s">
        <v>177</v>
      </c>
      <c r="D14" s="8" t="s">
        <v>86</v>
      </c>
      <c r="E14" s="8" t="s">
        <v>74</v>
      </c>
      <c r="F14" s="8" t="s">
        <v>174</v>
      </c>
      <c r="G14" s="8" t="s">
        <v>86</v>
      </c>
      <c r="H14" s="8" t="s">
        <v>88</v>
      </c>
      <c r="I14" s="8" t="s">
        <v>91</v>
      </c>
      <c r="J14" s="8" t="s">
        <v>93</v>
      </c>
      <c r="K14" s="8" t="s">
        <v>85</v>
      </c>
      <c r="L14" s="8" t="s">
        <v>94</v>
      </c>
      <c r="M14" s="8" t="s">
        <v>100</v>
      </c>
      <c r="N14" s="8" t="s">
        <v>103</v>
      </c>
      <c r="O14" s="8" t="s">
        <v>107</v>
      </c>
      <c r="P14" s="8" t="s">
        <v>109</v>
      </c>
      <c r="Q14" s="8" t="s">
        <v>115</v>
      </c>
      <c r="R14" s="8" t="s">
        <v>117</v>
      </c>
      <c r="S14" s="8" t="s">
        <v>178</v>
      </c>
      <c r="T14" s="25" t="s">
        <v>131</v>
      </c>
      <c r="U14" s="8" t="s">
        <v>86</v>
      </c>
      <c r="W14" s="17">
        <v>114443531367</v>
      </c>
      <c r="X14" s="17" t="s">
        <v>10</v>
      </c>
      <c r="Y14" s="8" cm="1">
        <f t="array" ref="Y14">_xlfn.IFS(C14="Fue fácil",1,C14="Más o menos (ni fácil ni difícil)",0.5,C14="Fue difícil",0)</f>
        <v>0.5</v>
      </c>
      <c r="Z14" s="8" cm="1">
        <f t="array" ref="Z14">_xlfn.IFS(D14="Sí",1,D14="No",0)</f>
        <v>0</v>
      </c>
      <c r="AA14" s="8" cm="1">
        <f t="array" ref="AA14">_xlfn.IFS(E14="Sí las conozco",1,E14="No las conozco",0)</f>
        <v>0</v>
      </c>
      <c r="AB14" s="20" cm="1">
        <f t="array" ref="AB14">_xlfn.IFS(F14="Sí tenía pensado hacer el trámite",1,F14="No tenía pensado hacer el trámite",0)</f>
        <v>1</v>
      </c>
      <c r="AC14" s="22" cm="1">
        <f t="array" ref="AC14">_xlfn.IFS(G14="Sí",1,G14="No",0)</f>
        <v>0</v>
      </c>
      <c r="AD14" s="24" cm="1">
        <f t="array" ref="AD14">_xlfn.IFS(H14="Es fácil",1,H14="Más o menos (no es ni fácil ni difícil)",0.5,H14="Es difícil",0)</f>
        <v>0.5</v>
      </c>
      <c r="AE14" s="25" cm="1">
        <f t="array" ref="AE14">_xlfn.IFS(I14="Cuando realicé el trámite para obtener la licencia de conducir en este municipio sí recibí toda la orientación que necesité para poder concluir el trámite",1,I14="Cuando realicé el trámite para obtener la licencia de conducir en este municipio no recibí toda la orientación que necesité para poder concluir el trámite",0)</f>
        <v>0</v>
      </c>
      <c r="AF14" s="27" cm="1">
        <f t="array" ref="AF14">_xlfn.IFS(J14="Sí tienen la capacitación y los conocimientos suficientes para atender a la ciudadanía",1,J14="No tienen la capacitación ni los conocimientos suficientes para atender a la ciudadanía",0)</f>
        <v>0</v>
      </c>
      <c r="AG14" s="24" cm="1">
        <f t="array" ref="AG14">_xlfn.IFS(K14="Sí",1,K14="No",0)</f>
        <v>1</v>
      </c>
      <c r="AH14" s="20" cm="1">
        <f t="array" ref="AH14">_xlfn.IFS(L14="Muy probable",1,L14="Nada probable",0,L14="No sé",0.5)</f>
        <v>1</v>
      </c>
      <c r="AI14" s="24" cm="1">
        <f t="array" ref="AI14">_xlfn.IFS(M14="Es más fácil",1,M14="Es igual",0.5,M14="Es más difícil",0)</f>
        <v>0.5</v>
      </c>
      <c r="AJ14" s="24" cm="1">
        <f t="array" ref="AJ14">_xlfn.IFS(N14="Pocos",1,N14="Los necesarios (ni muchos ni pocos)",0.5,N14="Muchos",0)</f>
        <v>0.5</v>
      </c>
      <c r="AK14" s="24" cm="1">
        <f t="array" ref="AK14">_xlfn.IFS(O14="Barato",1,O14="Justo (ni caro ni barato)",0.5,O14="Caro",0)</f>
        <v>0</v>
      </c>
      <c r="AL14" s="24" cm="1">
        <f t="array" ref="AL14">_xlfn.IFS(P14="Menos de 30 minutos",1,P14="Entre 31 minutos y 1 hora",0.8,P14="Entre 1 y 2 horas",0.6,P14="Entre 2 y 3 horas",0.4,P14="Más de 3 horas",0.2,P14="Me tomó más de un día",0)</f>
        <v>0.8</v>
      </c>
      <c r="AM14" s="24" cm="1">
        <f t="array" ref="AM14">_xlfn.IFS(Q14="Poco",1,Q14="Normal (ni mucho ni poco)",0.5,Q14="Mucho",0)</f>
        <v>0.5</v>
      </c>
      <c r="AN14" s="24" cm="1">
        <f t="array" ref="AN14">_xlfn.IFS(R14="Satisfecha (o)",1,R14="Normal",0.5,R14="Insatisfecha (o)",0)</f>
        <v>1</v>
      </c>
      <c r="AO14" s="24" cm="1">
        <f t="array" ref="AO14">_xlfn.IFS(S14="Todas las personas reciben el mismo trato",1,S14="No estoy segura (o)",0.5,S14="Hay personas que reciben un trato diferente",0)</f>
        <v>0.5</v>
      </c>
      <c r="AP14" s="8" cm="1">
        <f t="array" ref="AP14">_xlfn.IFS(T14="Es malo",0,T14="Es regular (ni bueno ni malo)",0.5,T14="Es bueno",1)</f>
        <v>0.5</v>
      </c>
      <c r="AQ14" s="8" cm="1">
        <f t="array" ref="AQ14">_xlfn.IFS(U14="Sí",0,U14="No",1,U14="Prefieron no contestar",0.5)</f>
        <v>1</v>
      </c>
    </row>
    <row r="15" spans="1:43" x14ac:dyDescent="0.2">
      <c r="A15" s="17">
        <v>114443525159</v>
      </c>
      <c r="B15" s="17" t="s">
        <v>11</v>
      </c>
      <c r="C15" s="8" t="s">
        <v>189</v>
      </c>
      <c r="D15" s="8" t="s">
        <v>85</v>
      </c>
      <c r="E15" s="8" t="s">
        <v>73</v>
      </c>
      <c r="F15" s="8" t="s">
        <v>174</v>
      </c>
      <c r="G15" s="8" t="s">
        <v>85</v>
      </c>
      <c r="H15" s="8" t="s">
        <v>88</v>
      </c>
      <c r="I15" s="8" t="s">
        <v>90</v>
      </c>
      <c r="J15" s="8" t="s">
        <v>92</v>
      </c>
      <c r="K15" s="8" t="s">
        <v>85</v>
      </c>
      <c r="L15" s="8" t="s">
        <v>94</v>
      </c>
      <c r="M15" s="8" t="s">
        <v>100</v>
      </c>
      <c r="N15" s="8" t="s">
        <v>103</v>
      </c>
      <c r="O15" s="8" t="s">
        <v>107</v>
      </c>
      <c r="P15" s="8" t="s">
        <v>108</v>
      </c>
      <c r="Q15" s="8" t="s">
        <v>115</v>
      </c>
      <c r="R15" s="8" t="s">
        <v>119</v>
      </c>
      <c r="S15" s="8"/>
      <c r="T15" s="25" t="s">
        <v>624</v>
      </c>
      <c r="U15" s="8"/>
      <c r="W15" s="17">
        <v>114443525159</v>
      </c>
      <c r="X15" s="17" t="s">
        <v>11</v>
      </c>
      <c r="Y15" s="8" cm="1">
        <f t="array" ref="Y15">_xlfn.IFS(C15="Fue fácil",1,C15="Más o menos (ni fácil ni difícil)",0.5,C15="Fue difícil",0)</f>
        <v>1</v>
      </c>
      <c r="Z15" s="8" cm="1">
        <f t="array" ref="Z15">_xlfn.IFS(D15="Sí",1,D15="No",0)</f>
        <v>1</v>
      </c>
      <c r="AA15" s="8" cm="1">
        <f t="array" ref="AA15">_xlfn.IFS(E15="Sí las conozco",1,E15="No las conozco",0)</f>
        <v>1</v>
      </c>
      <c r="AB15" s="20" cm="1">
        <f t="array" ref="AB15">_xlfn.IFS(F15="Sí tenía pensado hacer el trámite",1,F15="No tenía pensado hacer el trámite",0)</f>
        <v>1</v>
      </c>
      <c r="AC15" s="22" cm="1">
        <f t="array" ref="AC15">_xlfn.IFS(G15="Sí",1,G15="No",0)</f>
        <v>1</v>
      </c>
      <c r="AD15" s="24" cm="1">
        <f t="array" ref="AD15">_xlfn.IFS(H15="Es fácil",1,H15="Más o menos (no es ni fácil ni difícil)",0.5,H15="Es difícil",0)</f>
        <v>0.5</v>
      </c>
      <c r="AE15" s="25" cm="1">
        <f t="array" ref="AE15">_xlfn.IFS(I15="Cuando realicé el trámite para obtener la licencia de conducir en este municipio sí recibí toda la orientación que necesité para poder concluir el trámite",1,I15="Cuando realicé el trámite para obtener la licencia de conducir en este municipio no recibí toda la orientación que necesité para poder concluir el trámite",0)</f>
        <v>1</v>
      </c>
      <c r="AF15" s="27" cm="1">
        <f t="array" ref="AF15">_xlfn.IFS(J15="Sí tienen la capacitación y los conocimientos suficientes para atender a la ciudadanía",1,J15="No tienen la capacitación ni los conocimientos suficientes para atender a la ciudadanía",0)</f>
        <v>1</v>
      </c>
      <c r="AG15" s="24" cm="1">
        <f t="array" ref="AG15">_xlfn.IFS(K15="Sí",1,K15="No",0)</f>
        <v>1</v>
      </c>
      <c r="AH15" s="20" cm="1">
        <f t="array" ref="AH15">_xlfn.IFS(L15="Muy probable",1,L15="Nada probable",0,L15="No sé",0.5)</f>
        <v>1</v>
      </c>
      <c r="AI15" s="24" cm="1">
        <f t="array" ref="AI15">_xlfn.IFS(M15="Es más fácil",1,M15="Es igual",0.5,M15="Es más difícil",0)</f>
        <v>0.5</v>
      </c>
      <c r="AJ15" s="24" cm="1">
        <f t="array" ref="AJ15">_xlfn.IFS(N15="Pocos",1,N15="Los necesarios (ni muchos ni pocos)",0.5,N15="Muchos",0)</f>
        <v>0.5</v>
      </c>
      <c r="AK15" s="24" cm="1">
        <f t="array" ref="AK15">_xlfn.IFS(O15="Barato",1,O15="Justo (ni caro ni barato)",0.5,O15="Caro",0)</f>
        <v>0</v>
      </c>
      <c r="AL15" s="24" cm="1">
        <f t="array" ref="AL15">_xlfn.IFS(P15="Menos de 30 minutos",1,P15="Entre 31 minutos y 1 hora",0.8,P15="Entre 1 y 2 horas",0.6,P15="Entre 2 y 3 horas",0.4,P15="Más de 3 horas",0.2,P15="Me tomó más de un día",0)</f>
        <v>1</v>
      </c>
      <c r="AM15" s="24" cm="1">
        <f t="array" ref="AM15">_xlfn.IFS(Q15="Poco",1,Q15="Normal (ni mucho ni poco)",0.5,Q15="Mucho",0)</f>
        <v>0.5</v>
      </c>
      <c r="AN15" s="24" cm="1">
        <f t="array" ref="AN15">_xlfn.IFS(R15="Satisfecha (o)",1,R15="Normal",0.5,R15="Insatisfecha (o)",0)</f>
        <v>0</v>
      </c>
      <c r="AO15" s="24"/>
      <c r="AP15" s="8"/>
      <c r="AQ15" s="8"/>
    </row>
    <row r="16" spans="1:43" x14ac:dyDescent="0.2">
      <c r="A16" s="17">
        <v>114443417339</v>
      </c>
      <c r="B16" s="17" t="s">
        <v>245</v>
      </c>
      <c r="C16" s="8"/>
      <c r="D16" s="8"/>
      <c r="E16" s="8" t="s">
        <v>624</v>
      </c>
      <c r="F16" s="8"/>
      <c r="G16" s="8" t="s">
        <v>624</v>
      </c>
      <c r="H16" s="8" t="s">
        <v>624</v>
      </c>
      <c r="I16" s="8" t="s">
        <v>624</v>
      </c>
      <c r="J16" s="8" t="s">
        <v>624</v>
      </c>
      <c r="K16" s="8" t="s">
        <v>624</v>
      </c>
      <c r="L16" s="8" t="s">
        <v>624</v>
      </c>
      <c r="M16" s="8" t="s">
        <v>624</v>
      </c>
      <c r="N16" s="8" t="s">
        <v>624</v>
      </c>
      <c r="O16" s="8" t="s">
        <v>624</v>
      </c>
      <c r="P16" s="8" t="s">
        <v>624</v>
      </c>
      <c r="Q16" s="8" t="s">
        <v>624</v>
      </c>
      <c r="R16" s="8" t="s">
        <v>624</v>
      </c>
      <c r="S16" s="8"/>
      <c r="T16" s="25" t="s">
        <v>624</v>
      </c>
      <c r="U16" s="8"/>
      <c r="W16" s="17">
        <v>114443417339</v>
      </c>
      <c r="X16" s="17" t="s">
        <v>245</v>
      </c>
      <c r="Y16" s="8" t="e" cm="1">
        <f t="array" ref="Y16">_xlfn.IFS(C16="Fue fácil",1,C16="Más o menos (ni fácil ni difícil)",0.5,C16="Fue difícil",0)</f>
        <v>#N/A</v>
      </c>
      <c r="Z16" s="8" t="e" cm="1">
        <f t="array" ref="Z16">_xlfn.IFS(D16="Sí",1,D16="No",0)</f>
        <v>#N/A</v>
      </c>
      <c r="AA16" s="8" t="e" cm="1">
        <f t="array" ref="AA16">_xlfn.IFS(E16="Sí las conozco",1,E16="No las conozco",0)</f>
        <v>#N/A</v>
      </c>
      <c r="AB16" s="20" t="e" cm="1">
        <f t="array" ref="AB16">_xlfn.IFS(F16="Sí tenía pensado hacer el trámite",1,F16="No tenía pensado hacer el trámite",0)</f>
        <v>#N/A</v>
      </c>
      <c r="AC16" s="22" t="e" cm="1">
        <f t="array" ref="AC16">_xlfn.IFS(G16="Sí",1,G16="No",0)</f>
        <v>#N/A</v>
      </c>
      <c r="AD16" s="24" t="e" cm="1">
        <f t="array" ref="AD16">_xlfn.IFS(H16="Es fácil",1,H16="Más o menos (no es ni fácil ni difícil)",0.5,H16="Es difícil",0)</f>
        <v>#N/A</v>
      </c>
      <c r="AE16" s="25" t="e" cm="1">
        <f t="array" ref="AE16">_xlfn.IFS(I16="Cuando realicé el trámite para obtener la licencia de conducir en este municipio sí recibí toda la orientación que necesité para poder concluir el trámite",1,I16="Cuando realicé el trámite para obtener la licencia de conducir en este municipio no recibí toda la orientación que necesité para poder concluir el trámite",0)</f>
        <v>#N/A</v>
      </c>
      <c r="AF16" s="27" t="e" cm="1">
        <f t="array" ref="AF16">_xlfn.IFS(J16="Sí tienen la capacitación y los conocimientos suficientes para atender a la ciudadanía",1,J16="No tienen la capacitación ni los conocimientos suficientes para atender a la ciudadanía",0)</f>
        <v>#N/A</v>
      </c>
      <c r="AG16" s="24" t="e" cm="1">
        <f t="array" ref="AG16">_xlfn.IFS(K16="Sí",1,K16="No",0)</f>
        <v>#N/A</v>
      </c>
      <c r="AH16" s="20" t="e" cm="1">
        <f t="array" ref="AH16">_xlfn.IFS(L16="Muy probable",1,L16="Nada probable",0,L16="No sé",0.5)</f>
        <v>#N/A</v>
      </c>
      <c r="AI16" s="24" t="e" cm="1">
        <f t="array" ref="AI16">_xlfn.IFS(M16="Es más fácil",1,M16="Es igual",0.5,M16="Es más difícil",0)</f>
        <v>#N/A</v>
      </c>
      <c r="AJ16" s="24" t="e" cm="1">
        <f t="array" ref="AJ16">_xlfn.IFS(N16="Pocos",1,N16="Los necesarios (ni muchos ni pocos)",0.5,N16="Muchos",0)</f>
        <v>#N/A</v>
      </c>
      <c r="AK16" s="24" t="e" cm="1">
        <f t="array" ref="AK16">_xlfn.IFS(O16="Barato",1,O16="Justo (ni caro ni barato)",0.5,O16="Caro",0)</f>
        <v>#N/A</v>
      </c>
      <c r="AL16" s="24" t="e" cm="1">
        <f t="array" ref="AL16">_xlfn.IFS(P16="Menos de 30 minutos",1,P16="Entre 31 minutos y 1 hora",0.8,P16="Entre 1 y 2 horas",0.6,P16="Entre 2 y 3 horas",0.4,P16="Más de 3 horas",0.2,P16="Me tomó más de un día",0)</f>
        <v>#N/A</v>
      </c>
      <c r="AM16" s="24" t="e" cm="1">
        <f t="array" ref="AM16">_xlfn.IFS(Q16="Poco",1,Q16="Normal (ni mucho ni poco)",0.5,Q16="Mucho",0)</f>
        <v>#N/A</v>
      </c>
      <c r="AN16" s="24" t="e" cm="1">
        <f t="array" ref="AN16">_xlfn.IFS(R16="Satisfecha (o)",1,R16="Normal",0.5,R16="Insatisfecha (o)",0)</f>
        <v>#N/A</v>
      </c>
      <c r="AO16" s="24" t="e" cm="1">
        <f t="array" ref="AO16">_xlfn.IFS(S16="Todas las personas reciben el mismo trato",1,S16="No estoy segura (o)",0.5,S16="Hay personas que reciben un trato diferente",0)</f>
        <v>#N/A</v>
      </c>
      <c r="AP16" s="8" t="e" cm="1">
        <f t="array" ref="AP16">_xlfn.IFS(T16="Es malo",0,T16="Es regular (ni bueno ni malo)",0.5,T16="Es bueno",1)</f>
        <v>#N/A</v>
      </c>
      <c r="AQ16" s="8" t="e" cm="1">
        <f t="array" ref="AQ16">_xlfn.IFS(U16="Sí",0,U16="No",1,U16="Prefieron no contestar",0.5)</f>
        <v>#N/A</v>
      </c>
    </row>
    <row r="17" spans="1:43" x14ac:dyDescent="0.2">
      <c r="A17" s="17">
        <v>114443377634</v>
      </c>
      <c r="B17" s="17" t="s">
        <v>10</v>
      </c>
      <c r="C17" s="8" t="s">
        <v>173</v>
      </c>
      <c r="D17" s="8" t="s">
        <v>86</v>
      </c>
      <c r="E17" s="8" t="s">
        <v>73</v>
      </c>
      <c r="F17" s="8" t="s">
        <v>174</v>
      </c>
      <c r="G17" s="8" t="s">
        <v>86</v>
      </c>
      <c r="H17" s="8" t="s">
        <v>89</v>
      </c>
      <c r="I17" s="8" t="s">
        <v>91</v>
      </c>
      <c r="J17" s="8" t="s">
        <v>93</v>
      </c>
      <c r="K17" s="8" t="s">
        <v>85</v>
      </c>
      <c r="L17" s="8" t="s">
        <v>95</v>
      </c>
      <c r="M17" s="8" t="s">
        <v>101</v>
      </c>
      <c r="N17" s="8" t="s">
        <v>102</v>
      </c>
      <c r="O17" s="8" t="s">
        <v>107</v>
      </c>
      <c r="P17" s="8" t="s">
        <v>111</v>
      </c>
      <c r="Q17" s="8" t="s">
        <v>116</v>
      </c>
      <c r="R17" s="8" t="s">
        <v>119</v>
      </c>
      <c r="S17" s="8" t="s">
        <v>192</v>
      </c>
      <c r="T17" s="25" t="s">
        <v>131</v>
      </c>
      <c r="U17" s="8" t="s">
        <v>86</v>
      </c>
      <c r="W17" s="17">
        <v>114443377634</v>
      </c>
      <c r="X17" s="17" t="s">
        <v>10</v>
      </c>
      <c r="Y17" s="8" cm="1">
        <f t="array" ref="Y17">_xlfn.IFS(C17="Fue fácil",1,C17="Más o menos (ni fácil ni difícil)",0.5,C17="Fue difícil",0)</f>
        <v>0</v>
      </c>
      <c r="Z17" s="8" cm="1">
        <f t="array" ref="Z17">_xlfn.IFS(D17="Sí",1,D17="No",0)</f>
        <v>0</v>
      </c>
      <c r="AA17" s="8" cm="1">
        <f t="array" ref="AA17">_xlfn.IFS(E17="Sí las conozco",1,E17="No las conozco",0)</f>
        <v>1</v>
      </c>
      <c r="AB17" s="20" cm="1">
        <f t="array" ref="AB17">_xlfn.IFS(F17="Sí tenía pensado hacer el trámite",1,F17="No tenía pensado hacer el trámite",0)</f>
        <v>1</v>
      </c>
      <c r="AC17" s="22" cm="1">
        <f t="array" ref="AC17">_xlfn.IFS(G17="Sí",1,G17="No",0)</f>
        <v>0</v>
      </c>
      <c r="AD17" s="24" cm="1">
        <f t="array" ref="AD17">_xlfn.IFS(H17="Es fácil",1,H17="Más o menos (no es ni fácil ni difícil)",0.5,H17="Es difícil",0)</f>
        <v>0</v>
      </c>
      <c r="AE17" s="25" cm="1">
        <f t="array" ref="AE17">_xlfn.IFS(I17="Cuando realicé el trámite para obtener la licencia de conducir en este municipio sí recibí toda la orientación que necesité para poder concluir el trámite",1,I17="Cuando realicé el trámite para obtener la licencia de conducir en este municipio no recibí toda la orientación que necesité para poder concluir el trámite",0)</f>
        <v>0</v>
      </c>
      <c r="AF17" s="27" cm="1">
        <f t="array" ref="AF17">_xlfn.IFS(J17="Sí tienen la capacitación y los conocimientos suficientes para atender a la ciudadanía",1,J17="No tienen la capacitación ni los conocimientos suficientes para atender a la ciudadanía",0)</f>
        <v>0</v>
      </c>
      <c r="AG17" s="24" cm="1">
        <f t="array" ref="AG17">_xlfn.IFS(K17="Sí",1,K17="No",0)</f>
        <v>1</v>
      </c>
      <c r="AH17" s="20" cm="1">
        <f t="array" ref="AH17">_xlfn.IFS(L17="Muy probable",1,L17="Nada probable",0,L17="No sé",0.5)</f>
        <v>0.5</v>
      </c>
      <c r="AI17" s="24" cm="1">
        <f t="array" ref="AI17">_xlfn.IFS(M17="Es más fácil",1,M17="Es igual",0.5,M17="Es más difícil",0)</f>
        <v>0</v>
      </c>
      <c r="AJ17" s="24" cm="1">
        <f t="array" ref="AJ17">_xlfn.IFS(N17="Pocos",1,N17="Los necesarios (ni muchos ni pocos)",0.5,N17="Muchos",0)</f>
        <v>1</v>
      </c>
      <c r="AK17" s="24" cm="1">
        <f t="array" ref="AK17">_xlfn.IFS(O17="Barato",1,O17="Justo (ni caro ni barato)",0.5,O17="Caro",0)</f>
        <v>0</v>
      </c>
      <c r="AL17" s="24" cm="1">
        <f t="array" ref="AL17">_xlfn.IFS(P17="Menos de 30 minutos",1,P17="Entre 31 minutos y 1 hora",0.8,P17="Entre 1 y 2 horas",0.6,P17="Entre 2 y 3 horas",0.4,P17="Más de 3 horas",0.2,P17="Me tomó más de un día",0)</f>
        <v>0.4</v>
      </c>
      <c r="AM17" s="24" cm="1">
        <f t="array" ref="AM17">_xlfn.IFS(Q17="Poco",1,Q17="Normal (ni mucho ni poco)",0.5,Q17="Mucho",0)</f>
        <v>0</v>
      </c>
      <c r="AN17" s="24" cm="1">
        <f t="array" ref="AN17">_xlfn.IFS(R17="Satisfecha (o)",1,R17="Normal",0.5,R17="Insatisfecha (o)",0)</f>
        <v>0</v>
      </c>
      <c r="AO17" s="24" cm="1">
        <f t="array" ref="AO17">_xlfn.IFS(S17="Todas las personas reciben el mismo trato",1,S17="No estoy segura (o)",0.5,S17="Hay personas que reciben un trato diferente",0)</f>
        <v>0</v>
      </c>
      <c r="AP17" s="8" cm="1">
        <f t="array" ref="AP17">_xlfn.IFS(T17="Es malo",0,T17="Es regular (ni bueno ni malo)",0.5,T17="Es bueno",1)</f>
        <v>0.5</v>
      </c>
      <c r="AQ17" s="8" cm="1">
        <f t="array" ref="AQ17">_xlfn.IFS(U17="Sí",0,U17="No",1,U17="Prefieron no contestar",0.5)</f>
        <v>1</v>
      </c>
    </row>
    <row r="18" spans="1:43" x14ac:dyDescent="0.2">
      <c r="A18" s="17">
        <v>114443323395</v>
      </c>
      <c r="B18" s="17" t="s">
        <v>12</v>
      </c>
      <c r="C18" s="8" t="s">
        <v>189</v>
      </c>
      <c r="D18" s="8" t="s">
        <v>85</v>
      </c>
      <c r="E18" s="8" t="s">
        <v>73</v>
      </c>
      <c r="F18" s="8" t="s">
        <v>174</v>
      </c>
      <c r="G18" s="8" t="s">
        <v>85</v>
      </c>
      <c r="H18" s="8" t="s">
        <v>88</v>
      </c>
      <c r="I18" s="8" t="s">
        <v>90</v>
      </c>
      <c r="J18" s="8" t="s">
        <v>92</v>
      </c>
      <c r="K18" s="8" t="s">
        <v>85</v>
      </c>
      <c r="L18" s="8" t="s">
        <v>94</v>
      </c>
      <c r="M18" s="8" t="s">
        <v>100</v>
      </c>
      <c r="N18" s="8" t="s">
        <v>103</v>
      </c>
      <c r="O18" s="8" t="s">
        <v>107</v>
      </c>
      <c r="P18" s="8" t="s">
        <v>109</v>
      </c>
      <c r="Q18" s="8" t="s">
        <v>115</v>
      </c>
      <c r="R18" s="8" t="s">
        <v>117</v>
      </c>
      <c r="S18" s="8" t="s">
        <v>187</v>
      </c>
      <c r="T18" s="25" t="s">
        <v>131</v>
      </c>
      <c r="U18" s="8" t="s">
        <v>86</v>
      </c>
      <c r="W18" s="17">
        <v>114443323395</v>
      </c>
      <c r="X18" s="17" t="s">
        <v>12</v>
      </c>
      <c r="Y18" s="8" cm="1">
        <f t="array" ref="Y18">_xlfn.IFS(C18="Fue fácil",1,C18="Más o menos (ni fácil ni difícil)",0.5,C18="Fue difícil",0)</f>
        <v>1</v>
      </c>
      <c r="Z18" s="8" cm="1">
        <f t="array" ref="Z18">_xlfn.IFS(D18="Sí",1,D18="No",0)</f>
        <v>1</v>
      </c>
      <c r="AA18" s="8" cm="1">
        <f t="array" ref="AA18">_xlfn.IFS(E18="Sí las conozco",1,E18="No las conozco",0)</f>
        <v>1</v>
      </c>
      <c r="AB18" s="20" cm="1">
        <f t="array" ref="AB18">_xlfn.IFS(F18="Sí tenía pensado hacer el trámite",1,F18="No tenía pensado hacer el trámite",0)</f>
        <v>1</v>
      </c>
      <c r="AC18" s="22" cm="1">
        <f t="array" ref="AC18">_xlfn.IFS(G18="Sí",1,G18="No",0)</f>
        <v>1</v>
      </c>
      <c r="AD18" s="24" cm="1">
        <f t="array" ref="AD18">_xlfn.IFS(H18="Es fácil",1,H18="Más o menos (no es ni fácil ni difícil)",0.5,H18="Es difícil",0)</f>
        <v>0.5</v>
      </c>
      <c r="AE18" s="25" cm="1">
        <f t="array" ref="AE18">_xlfn.IFS(I18="Cuando realicé el trámite para obtener la licencia de conducir en este municipio sí recibí toda la orientación que necesité para poder concluir el trámite",1,I18="Cuando realicé el trámite para obtener la licencia de conducir en este municipio no recibí toda la orientación que necesité para poder concluir el trámite",0)</f>
        <v>1</v>
      </c>
      <c r="AF18" s="27" cm="1">
        <f t="array" ref="AF18">_xlfn.IFS(J18="Sí tienen la capacitación y los conocimientos suficientes para atender a la ciudadanía",1,J18="No tienen la capacitación ni los conocimientos suficientes para atender a la ciudadanía",0)</f>
        <v>1</v>
      </c>
      <c r="AG18" s="24" cm="1">
        <f t="array" ref="AG18">_xlfn.IFS(K18="Sí",1,K18="No",0)</f>
        <v>1</v>
      </c>
      <c r="AH18" s="20" cm="1">
        <f t="array" ref="AH18">_xlfn.IFS(L18="Muy probable",1,L18="Nada probable",0,L18="No sé",0.5)</f>
        <v>1</v>
      </c>
      <c r="AI18" s="24" cm="1">
        <f t="array" ref="AI18">_xlfn.IFS(M18="Es más fácil",1,M18="Es igual",0.5,M18="Es más difícil",0)</f>
        <v>0.5</v>
      </c>
      <c r="AJ18" s="24" cm="1">
        <f t="array" ref="AJ18">_xlfn.IFS(N18="Pocos",1,N18="Los necesarios (ni muchos ni pocos)",0.5,N18="Muchos",0)</f>
        <v>0.5</v>
      </c>
      <c r="AK18" s="24" cm="1">
        <f t="array" ref="AK18">_xlfn.IFS(O18="Barato",1,O18="Justo (ni caro ni barato)",0.5,O18="Caro",0)</f>
        <v>0</v>
      </c>
      <c r="AL18" s="24" cm="1">
        <f t="array" ref="AL18">_xlfn.IFS(P18="Menos de 30 minutos",1,P18="Entre 31 minutos y 1 hora",0.8,P18="Entre 1 y 2 horas",0.6,P18="Entre 2 y 3 horas",0.4,P18="Más de 3 horas",0.2,P18="Me tomó más de un día",0)</f>
        <v>0.8</v>
      </c>
      <c r="AM18" s="24" cm="1">
        <f t="array" ref="AM18">_xlfn.IFS(Q18="Poco",1,Q18="Normal (ni mucho ni poco)",0.5,Q18="Mucho",0)</f>
        <v>0.5</v>
      </c>
      <c r="AN18" s="24" cm="1">
        <f t="array" ref="AN18">_xlfn.IFS(R18="Satisfecha (o)",1,R18="Normal",0.5,R18="Insatisfecha (o)",0)</f>
        <v>1</v>
      </c>
      <c r="AO18" s="24" cm="1">
        <f t="array" ref="AO18">_xlfn.IFS(S18="Todas las personas reciben el mismo trato",1,S18="No estoy segura (o)",0.5,S18="Hay personas que reciben un trato diferente",0)</f>
        <v>1</v>
      </c>
      <c r="AP18" s="8" cm="1">
        <f t="array" ref="AP18">_xlfn.IFS(T18="Es malo",0,T18="Es regular (ni bueno ni malo)",0.5,T18="Es bueno",1)</f>
        <v>0.5</v>
      </c>
      <c r="AQ18" s="8" cm="1">
        <f t="array" ref="AQ18">_xlfn.IFS(U18="Sí",0,U18="No",1,U18="Prefieron no contestar",0.5)</f>
        <v>1</v>
      </c>
    </row>
    <row r="19" spans="1:43" x14ac:dyDescent="0.2">
      <c r="A19" s="17">
        <v>114443301247</v>
      </c>
      <c r="B19" s="17" t="s">
        <v>15</v>
      </c>
      <c r="C19" s="8" t="s">
        <v>173</v>
      </c>
      <c r="D19" s="8" t="s">
        <v>85</v>
      </c>
      <c r="E19" s="8" t="s">
        <v>73</v>
      </c>
      <c r="F19" s="8" t="s">
        <v>174</v>
      </c>
      <c r="G19" s="8" t="s">
        <v>86</v>
      </c>
      <c r="H19" s="8" t="s">
        <v>89</v>
      </c>
      <c r="I19" s="8" t="s">
        <v>91</v>
      </c>
      <c r="J19" s="8" t="s">
        <v>93</v>
      </c>
      <c r="K19" s="8" t="s">
        <v>85</v>
      </c>
      <c r="L19" s="8" t="s">
        <v>96</v>
      </c>
      <c r="M19" s="8" t="s">
        <v>101</v>
      </c>
      <c r="N19" s="8" t="s">
        <v>104</v>
      </c>
      <c r="O19" s="8" t="s">
        <v>107</v>
      </c>
      <c r="P19" s="8" t="s">
        <v>112</v>
      </c>
      <c r="Q19" s="8" t="s">
        <v>116</v>
      </c>
      <c r="R19" s="8" t="s">
        <v>119</v>
      </c>
      <c r="S19" s="8" t="s">
        <v>192</v>
      </c>
      <c r="T19" s="25" t="s">
        <v>130</v>
      </c>
      <c r="U19" s="8" t="s">
        <v>85</v>
      </c>
      <c r="W19" s="17">
        <v>114443301247</v>
      </c>
      <c r="X19" s="17" t="s">
        <v>15</v>
      </c>
      <c r="Y19" s="8" cm="1">
        <f t="array" ref="Y19">_xlfn.IFS(C19="Fue fácil",1,C19="Más o menos (ni fácil ni difícil)",0.5,C19="Fue difícil",0)</f>
        <v>0</v>
      </c>
      <c r="Z19" s="8" cm="1">
        <f t="array" ref="Z19">_xlfn.IFS(D19="Sí",1,D19="No",0)</f>
        <v>1</v>
      </c>
      <c r="AA19" s="8" cm="1">
        <f t="array" ref="AA19">_xlfn.IFS(E19="Sí las conozco",1,E19="No las conozco",0)</f>
        <v>1</v>
      </c>
      <c r="AB19" s="20" cm="1">
        <f t="array" ref="AB19">_xlfn.IFS(F19="Sí tenía pensado hacer el trámite",1,F19="No tenía pensado hacer el trámite",0)</f>
        <v>1</v>
      </c>
      <c r="AC19" s="22" cm="1">
        <f t="array" ref="AC19">_xlfn.IFS(G19="Sí",1,G19="No",0)</f>
        <v>0</v>
      </c>
      <c r="AD19" s="24" cm="1">
        <f t="array" ref="AD19">_xlfn.IFS(H19="Es fácil",1,H19="Más o menos (no es ni fácil ni difícil)",0.5,H19="Es difícil",0)</f>
        <v>0</v>
      </c>
      <c r="AE19" s="25" cm="1">
        <f t="array" ref="AE19">_xlfn.IFS(I19="Cuando realicé el trámite para obtener la licencia de conducir en este municipio sí recibí toda la orientación que necesité para poder concluir el trámite",1,I19="Cuando realicé el trámite para obtener la licencia de conducir en este municipio no recibí toda la orientación que necesité para poder concluir el trámite",0)</f>
        <v>0</v>
      </c>
      <c r="AF19" s="27" cm="1">
        <f t="array" ref="AF19">_xlfn.IFS(J19="Sí tienen la capacitación y los conocimientos suficientes para atender a la ciudadanía",1,J19="No tienen la capacitación ni los conocimientos suficientes para atender a la ciudadanía",0)</f>
        <v>0</v>
      </c>
      <c r="AG19" s="24" cm="1">
        <f t="array" ref="AG19">_xlfn.IFS(K19="Sí",1,K19="No",0)</f>
        <v>1</v>
      </c>
      <c r="AH19" s="20" cm="1">
        <f t="array" ref="AH19">_xlfn.IFS(L19="Muy probable",1,L19="Nada probable",0,L19="No sé",0.5)</f>
        <v>0</v>
      </c>
      <c r="AI19" s="24" cm="1">
        <f t="array" ref="AI19">_xlfn.IFS(M19="Es más fácil",1,M19="Es igual",0.5,M19="Es más difícil",0)</f>
        <v>0</v>
      </c>
      <c r="AJ19" s="24" cm="1">
        <f t="array" ref="AJ19">_xlfn.IFS(N19="Pocos",1,N19="Los necesarios (ni muchos ni pocos)",0.5,N19="Muchos",0)</f>
        <v>0</v>
      </c>
      <c r="AK19" s="24" cm="1">
        <f t="array" ref="AK19">_xlfn.IFS(O19="Barato",1,O19="Justo (ni caro ni barato)",0.5,O19="Caro",0)</f>
        <v>0</v>
      </c>
      <c r="AL19" s="24" cm="1">
        <f t="array" ref="AL19">_xlfn.IFS(P19="Menos de 30 minutos",1,P19="Entre 31 minutos y 1 hora",0.8,P19="Entre 1 y 2 horas",0.6,P19="Entre 2 y 3 horas",0.4,P19="Más de 3 horas",0.2,P19="Me tomó más de un día",0)</f>
        <v>0.2</v>
      </c>
      <c r="AM19" s="24" cm="1">
        <f t="array" ref="AM19">_xlfn.IFS(Q19="Poco",1,Q19="Normal (ni mucho ni poco)",0.5,Q19="Mucho",0)</f>
        <v>0</v>
      </c>
      <c r="AN19" s="24" cm="1">
        <f t="array" ref="AN19">_xlfn.IFS(R19="Satisfecha (o)",1,R19="Normal",0.5,R19="Insatisfecha (o)",0)</f>
        <v>0</v>
      </c>
      <c r="AO19" s="24" cm="1">
        <f t="array" ref="AO19">_xlfn.IFS(S19="Todas las personas reciben el mismo trato",1,S19="No estoy segura (o)",0.5,S19="Hay personas que reciben un trato diferente",0)</f>
        <v>0</v>
      </c>
      <c r="AP19" s="8" cm="1">
        <f t="array" ref="AP19">_xlfn.IFS(T19="Es malo",0,T19="Es regular (ni bueno ni malo)",0.5,T19="Es bueno",1)</f>
        <v>0</v>
      </c>
      <c r="AQ19" s="8" cm="1">
        <f t="array" ref="AQ19">_xlfn.IFS(U19="Sí",0,U19="No",1,U19="Prefieron no contestar",0.5)</f>
        <v>0</v>
      </c>
    </row>
    <row r="20" spans="1:43" x14ac:dyDescent="0.2">
      <c r="A20" s="17">
        <v>114443290542</v>
      </c>
      <c r="B20" s="17" t="s">
        <v>12</v>
      </c>
      <c r="C20" s="8"/>
      <c r="D20" s="8"/>
      <c r="E20" s="8" t="s">
        <v>624</v>
      </c>
      <c r="F20" s="8"/>
      <c r="G20" s="8" t="s">
        <v>624</v>
      </c>
      <c r="H20" s="8" t="s">
        <v>624</v>
      </c>
      <c r="I20" s="8" t="s">
        <v>624</v>
      </c>
      <c r="J20" s="8" t="s">
        <v>624</v>
      </c>
      <c r="K20" s="8" t="s">
        <v>624</v>
      </c>
      <c r="L20" s="8" t="s">
        <v>624</v>
      </c>
      <c r="M20" s="8" t="s">
        <v>624</v>
      </c>
      <c r="N20" s="8" t="s">
        <v>624</v>
      </c>
      <c r="O20" s="8" t="s">
        <v>624</v>
      </c>
      <c r="P20" s="8" t="s">
        <v>624</v>
      </c>
      <c r="Q20" s="8" t="s">
        <v>624</v>
      </c>
      <c r="R20" s="8" t="s">
        <v>624</v>
      </c>
      <c r="S20" s="8"/>
      <c r="T20" s="25" t="s">
        <v>624</v>
      </c>
      <c r="U20" s="8"/>
      <c r="W20" s="17">
        <v>114443290542</v>
      </c>
      <c r="X20" s="17" t="s">
        <v>12</v>
      </c>
      <c r="Y20" s="8" t="e" cm="1">
        <f t="array" ref="Y20">_xlfn.IFS(C20="Fue fácil",1,C20="Más o menos (ni fácil ni difícil)",0.5,C20="Fue difícil",0)</f>
        <v>#N/A</v>
      </c>
      <c r="Z20" s="8" t="e" cm="1">
        <f t="array" ref="Z20">_xlfn.IFS(D20="Sí",1,D20="No",0)</f>
        <v>#N/A</v>
      </c>
      <c r="AA20" s="8" t="e" cm="1">
        <f t="array" ref="AA20">_xlfn.IFS(E20="Sí las conozco",1,E20="No las conozco",0)</f>
        <v>#N/A</v>
      </c>
      <c r="AB20" s="20" t="e" cm="1">
        <f t="array" ref="AB20">_xlfn.IFS(F20="Sí tenía pensado hacer el trámite",1,F20="No tenía pensado hacer el trámite",0)</f>
        <v>#N/A</v>
      </c>
      <c r="AC20" s="22" t="e" cm="1">
        <f t="array" ref="AC20">_xlfn.IFS(G20="Sí",1,G20="No",0)</f>
        <v>#N/A</v>
      </c>
      <c r="AD20" s="24" t="e" cm="1">
        <f t="array" ref="AD20">_xlfn.IFS(H20="Es fácil",1,H20="Más o menos (no es ni fácil ni difícil)",0.5,H20="Es difícil",0)</f>
        <v>#N/A</v>
      </c>
      <c r="AE20" s="25" t="e" cm="1">
        <f t="array" ref="AE20">_xlfn.IFS(I20="Cuando realicé el trámite para obtener la licencia de conducir en este municipio sí recibí toda la orientación que necesité para poder concluir el trámite",1,I20="Cuando realicé el trámite para obtener la licencia de conducir en este municipio no recibí toda la orientación que necesité para poder concluir el trámite",0)</f>
        <v>#N/A</v>
      </c>
      <c r="AF20" s="27" t="e" cm="1">
        <f t="array" ref="AF20">_xlfn.IFS(J20="Sí tienen la capacitación y los conocimientos suficientes para atender a la ciudadanía",1,J20="No tienen la capacitación ni los conocimientos suficientes para atender a la ciudadanía",0)</f>
        <v>#N/A</v>
      </c>
      <c r="AG20" s="24" t="e" cm="1">
        <f t="array" ref="AG20">_xlfn.IFS(K20="Sí",1,K20="No",0)</f>
        <v>#N/A</v>
      </c>
      <c r="AH20" s="20" t="e" cm="1">
        <f t="array" ref="AH20">_xlfn.IFS(L20="Muy probable",1,L20="Nada probable",0,L20="No sé",0.5)</f>
        <v>#N/A</v>
      </c>
      <c r="AI20" s="24" t="e" cm="1">
        <f t="array" ref="AI20">_xlfn.IFS(M20="Es más fácil",1,M20="Es igual",0.5,M20="Es más difícil",0)</f>
        <v>#N/A</v>
      </c>
      <c r="AJ20" s="24" t="e" cm="1">
        <f t="array" ref="AJ20">_xlfn.IFS(N20="Pocos",1,N20="Los necesarios (ni muchos ni pocos)",0.5,N20="Muchos",0)</f>
        <v>#N/A</v>
      </c>
      <c r="AK20" s="24" t="e" cm="1">
        <f t="array" ref="AK20">_xlfn.IFS(O20="Barato",1,O20="Justo (ni caro ni barato)",0.5,O20="Caro",0)</f>
        <v>#N/A</v>
      </c>
      <c r="AL20" s="24" t="e" cm="1">
        <f t="array" ref="AL20">_xlfn.IFS(P20="Menos de 30 minutos",1,P20="Entre 31 minutos y 1 hora",0.8,P20="Entre 1 y 2 horas",0.6,P20="Entre 2 y 3 horas",0.4,P20="Más de 3 horas",0.2,P20="Me tomó más de un día",0)</f>
        <v>#N/A</v>
      </c>
      <c r="AM20" s="24" t="e" cm="1">
        <f t="array" ref="AM20">_xlfn.IFS(Q20="Poco",1,Q20="Normal (ni mucho ni poco)",0.5,Q20="Mucho",0)</f>
        <v>#N/A</v>
      </c>
      <c r="AN20" s="24" t="e" cm="1">
        <f t="array" ref="AN20">_xlfn.IFS(R20="Satisfecha (o)",1,R20="Normal",0.5,R20="Insatisfecha (o)",0)</f>
        <v>#N/A</v>
      </c>
      <c r="AO20" s="24" t="e" cm="1">
        <f t="array" ref="AO20">_xlfn.IFS(S20="Todas las personas reciben el mismo trato",1,S20="No estoy segura (o)",0.5,S20="Hay personas que reciben un trato diferente",0)</f>
        <v>#N/A</v>
      </c>
      <c r="AP20" s="8" t="e" cm="1">
        <f t="array" ref="AP20">_xlfn.IFS(T20="Es malo",0,T20="Es regular (ni bueno ni malo)",0.5,T20="Es bueno",1)</f>
        <v>#N/A</v>
      </c>
      <c r="AQ20" s="8" t="e" cm="1">
        <f t="array" ref="AQ20">_xlfn.IFS(U20="Sí",0,U20="No",1,U20="Prefieron no contestar",0.5)</f>
        <v>#N/A</v>
      </c>
    </row>
    <row r="21" spans="1:43" x14ac:dyDescent="0.2">
      <c r="A21" s="17">
        <v>114443190522</v>
      </c>
      <c r="B21" s="17" t="s">
        <v>10</v>
      </c>
      <c r="C21" s="8" t="s">
        <v>177</v>
      </c>
      <c r="D21" s="8" t="s">
        <v>85</v>
      </c>
      <c r="E21" s="8" t="s">
        <v>73</v>
      </c>
      <c r="F21" s="8" t="s">
        <v>174</v>
      </c>
      <c r="G21" s="8" t="s">
        <v>85</v>
      </c>
      <c r="H21" s="8" t="s">
        <v>88</v>
      </c>
      <c r="I21" s="8" t="s">
        <v>90</v>
      </c>
      <c r="J21" s="8" t="s">
        <v>92</v>
      </c>
      <c r="K21" s="8" t="s">
        <v>85</v>
      </c>
      <c r="L21" s="8" t="s">
        <v>95</v>
      </c>
      <c r="M21" s="8" t="s">
        <v>624</v>
      </c>
      <c r="N21" s="8" t="s">
        <v>103</v>
      </c>
      <c r="O21" s="8" t="s">
        <v>107</v>
      </c>
      <c r="P21" s="8" t="s">
        <v>110</v>
      </c>
      <c r="Q21" s="8" t="s">
        <v>116</v>
      </c>
      <c r="R21" s="8" t="s">
        <v>117</v>
      </c>
      <c r="S21" s="8"/>
      <c r="T21" s="25" t="s">
        <v>624</v>
      </c>
      <c r="U21" s="8"/>
      <c r="W21" s="17">
        <v>114443190522</v>
      </c>
      <c r="X21" s="17" t="s">
        <v>10</v>
      </c>
      <c r="Y21" s="8" cm="1">
        <f t="array" ref="Y21">_xlfn.IFS(C21="Fue fácil",1,C21="Más o menos (ni fácil ni difícil)",0.5,C21="Fue difícil",0)</f>
        <v>0.5</v>
      </c>
      <c r="Z21" s="8" cm="1">
        <f t="array" ref="Z21">_xlfn.IFS(D21="Sí",1,D21="No",0)</f>
        <v>1</v>
      </c>
      <c r="AA21" s="8" cm="1">
        <f t="array" ref="AA21">_xlfn.IFS(E21="Sí las conozco",1,E21="No las conozco",0)</f>
        <v>1</v>
      </c>
      <c r="AB21" s="20" cm="1">
        <f t="array" ref="AB21">_xlfn.IFS(F21="Sí tenía pensado hacer el trámite",1,F21="No tenía pensado hacer el trámite",0)</f>
        <v>1</v>
      </c>
      <c r="AC21" s="22" cm="1">
        <f t="array" ref="AC21">_xlfn.IFS(G21="Sí",1,G21="No",0)</f>
        <v>1</v>
      </c>
      <c r="AD21" s="24" cm="1">
        <f t="array" ref="AD21">_xlfn.IFS(H21="Es fácil",1,H21="Más o menos (no es ni fácil ni difícil)",0.5,H21="Es difícil",0)</f>
        <v>0.5</v>
      </c>
      <c r="AE21" s="25" cm="1">
        <f t="array" ref="AE21">_xlfn.IFS(I21="Cuando realicé el trámite para obtener la licencia de conducir en este municipio sí recibí toda la orientación que necesité para poder concluir el trámite",1,I21="Cuando realicé el trámite para obtener la licencia de conducir en este municipio no recibí toda la orientación que necesité para poder concluir el trámite",0)</f>
        <v>1</v>
      </c>
      <c r="AF21" s="27" cm="1">
        <f t="array" ref="AF21">_xlfn.IFS(J21="Sí tienen la capacitación y los conocimientos suficientes para atender a la ciudadanía",1,J21="No tienen la capacitación ni los conocimientos suficientes para atender a la ciudadanía",0)</f>
        <v>1</v>
      </c>
      <c r="AG21" s="24" cm="1">
        <f t="array" ref="AG21">_xlfn.IFS(K21="Sí",1,K21="No",0)</f>
        <v>1</v>
      </c>
      <c r="AH21" s="20" cm="1">
        <f t="array" ref="AH21">_xlfn.IFS(L21="Muy probable",1,L21="Nada probable",0,L21="No sé",0.5)</f>
        <v>0.5</v>
      </c>
      <c r="AI21" s="24"/>
      <c r="AJ21" s="24" cm="1">
        <f t="array" ref="AJ21">_xlfn.IFS(N21="Pocos",1,N21="Los necesarios (ni muchos ni pocos)",0.5,N21="Muchos",0)</f>
        <v>0.5</v>
      </c>
      <c r="AK21" s="24" cm="1">
        <f t="array" ref="AK21">_xlfn.IFS(O21="Barato",1,O21="Justo (ni caro ni barato)",0.5,O21="Caro",0)</f>
        <v>0</v>
      </c>
      <c r="AL21" s="24" cm="1">
        <f t="array" ref="AL21">_xlfn.IFS(P21="Menos de 30 minutos",1,P21="Entre 31 minutos y 1 hora",0.8,P21="Entre 1 y 2 horas",0.6,P21="Entre 2 y 3 horas",0.4,P21="Más de 3 horas",0.2,P21="Me tomó más de un día",0)</f>
        <v>0.6</v>
      </c>
      <c r="AM21" s="24" cm="1">
        <f t="array" ref="AM21">_xlfn.IFS(Q21="Poco",1,Q21="Normal (ni mucho ni poco)",0.5,Q21="Mucho",0)</f>
        <v>0</v>
      </c>
      <c r="AN21" s="24" cm="1">
        <f t="array" ref="AN21">_xlfn.IFS(R21="Satisfecha (o)",1,R21="Normal",0.5,R21="Insatisfecha (o)",0)</f>
        <v>1</v>
      </c>
      <c r="AO21" s="24"/>
      <c r="AP21" s="8"/>
      <c r="AQ21" s="8"/>
    </row>
    <row r="22" spans="1:43" x14ac:dyDescent="0.2">
      <c r="A22" s="17">
        <v>114443172569</v>
      </c>
      <c r="B22" s="17" t="s">
        <v>10</v>
      </c>
      <c r="C22" s="8" t="s">
        <v>189</v>
      </c>
      <c r="D22" s="8" t="s">
        <v>86</v>
      </c>
      <c r="E22" s="8" t="s">
        <v>73</v>
      </c>
      <c r="F22" s="8" t="s">
        <v>254</v>
      </c>
      <c r="G22" s="8" t="s">
        <v>86</v>
      </c>
      <c r="H22" s="8" t="s">
        <v>87</v>
      </c>
      <c r="I22" s="8" t="s">
        <v>90</v>
      </c>
      <c r="J22" s="8" t="s">
        <v>92</v>
      </c>
      <c r="K22" s="8" t="s">
        <v>85</v>
      </c>
      <c r="L22" s="8" t="s">
        <v>96</v>
      </c>
      <c r="M22" s="8" t="s">
        <v>624</v>
      </c>
      <c r="N22" s="8" t="s">
        <v>103</v>
      </c>
      <c r="O22" s="8" t="s">
        <v>107</v>
      </c>
      <c r="P22" s="8" t="s">
        <v>109</v>
      </c>
      <c r="Q22" s="8" t="s">
        <v>115</v>
      </c>
      <c r="R22" s="8" t="s">
        <v>117</v>
      </c>
      <c r="S22" s="8" t="s">
        <v>187</v>
      </c>
      <c r="T22" s="25" t="s">
        <v>131</v>
      </c>
      <c r="U22" s="8" t="s">
        <v>85</v>
      </c>
      <c r="W22" s="17">
        <v>114443172569</v>
      </c>
      <c r="X22" s="17" t="s">
        <v>10</v>
      </c>
      <c r="Y22" s="8" cm="1">
        <f t="array" ref="Y22">_xlfn.IFS(C22="Fue fácil",1,C22="Más o menos (ni fácil ni difícil)",0.5,C22="Fue difícil",0)</f>
        <v>1</v>
      </c>
      <c r="Z22" s="8" cm="1">
        <f t="array" ref="Z22">_xlfn.IFS(D22="Sí",1,D22="No",0)</f>
        <v>0</v>
      </c>
      <c r="AA22" s="8" cm="1">
        <f t="array" ref="AA22">_xlfn.IFS(E22="Sí las conozco",1,E22="No las conozco",0)</f>
        <v>1</v>
      </c>
      <c r="AB22" s="20" cm="1">
        <f t="array" ref="AB22">_xlfn.IFS(F22="Sí tenía pensado hacer el trámite",1,F22="No tenía pensado hacer el trámite",0)</f>
        <v>0</v>
      </c>
      <c r="AC22" s="22" cm="1">
        <f t="array" ref="AC22">_xlfn.IFS(G22="Sí",1,G22="No",0)</f>
        <v>0</v>
      </c>
      <c r="AD22" s="24" cm="1">
        <f t="array" ref="AD22">_xlfn.IFS(H22="Es fácil",1,H22="Más o menos (no es ni fácil ni difícil)",0.5,H22="Es difícil",0)</f>
        <v>1</v>
      </c>
      <c r="AE22" s="25" cm="1">
        <f t="array" ref="AE22">_xlfn.IFS(I22="Cuando realicé el trámite para obtener la licencia de conducir en este municipio sí recibí toda la orientación que necesité para poder concluir el trámite",1,I22="Cuando realicé el trámite para obtener la licencia de conducir en este municipio no recibí toda la orientación que necesité para poder concluir el trámite",0)</f>
        <v>1</v>
      </c>
      <c r="AF22" s="27" cm="1">
        <f t="array" ref="AF22">_xlfn.IFS(J22="Sí tienen la capacitación y los conocimientos suficientes para atender a la ciudadanía",1,J22="No tienen la capacitación ni los conocimientos suficientes para atender a la ciudadanía",0)</f>
        <v>1</v>
      </c>
      <c r="AG22" s="24" cm="1">
        <f t="array" ref="AG22">_xlfn.IFS(K22="Sí",1,K22="No",0)</f>
        <v>1</v>
      </c>
      <c r="AH22" s="20" cm="1">
        <f t="array" ref="AH22">_xlfn.IFS(L22="Muy probable",1,L22="Nada probable",0,L22="No sé",0.5)</f>
        <v>0</v>
      </c>
      <c r="AI22" s="24"/>
      <c r="AJ22" s="24" cm="1">
        <f t="array" ref="AJ22">_xlfn.IFS(N22="Pocos",1,N22="Los necesarios (ni muchos ni pocos)",0.5,N22="Muchos",0)</f>
        <v>0.5</v>
      </c>
      <c r="AK22" s="24" cm="1">
        <f t="array" ref="AK22">_xlfn.IFS(O22="Barato",1,O22="Justo (ni caro ni barato)",0.5,O22="Caro",0)</f>
        <v>0</v>
      </c>
      <c r="AL22" s="24" cm="1">
        <f t="array" ref="AL22">_xlfn.IFS(P22="Menos de 30 minutos",1,P22="Entre 31 minutos y 1 hora",0.8,P22="Entre 1 y 2 horas",0.6,P22="Entre 2 y 3 horas",0.4,P22="Más de 3 horas",0.2,P22="Me tomó más de un día",0)</f>
        <v>0.8</v>
      </c>
      <c r="AM22" s="24" cm="1">
        <f t="array" ref="AM22">_xlfn.IFS(Q22="Poco",1,Q22="Normal (ni mucho ni poco)",0.5,Q22="Mucho",0)</f>
        <v>0.5</v>
      </c>
      <c r="AN22" s="24" cm="1">
        <f t="array" ref="AN22">_xlfn.IFS(R22="Satisfecha (o)",1,R22="Normal",0.5,R22="Insatisfecha (o)",0)</f>
        <v>1</v>
      </c>
      <c r="AO22" s="24" cm="1">
        <f t="array" ref="AO22">_xlfn.IFS(S22="Todas las personas reciben el mismo trato",1,S22="No estoy segura (o)",0.5,S22="Hay personas que reciben un trato diferente",0)</f>
        <v>1</v>
      </c>
      <c r="AP22" s="8" cm="1">
        <f t="array" ref="AP22">_xlfn.IFS(T22="Es malo",0,T22="Es regular (ni bueno ni malo)",0.5,T22="Es bueno",1)</f>
        <v>0.5</v>
      </c>
      <c r="AQ22" s="8" cm="1">
        <f t="array" ref="AQ22">_xlfn.IFS(U22="Sí",0,U22="No",1,U22="Prefieron no contestar",0.5)</f>
        <v>0</v>
      </c>
    </row>
    <row r="23" spans="1:43" x14ac:dyDescent="0.2">
      <c r="A23" s="17">
        <v>114443146084</v>
      </c>
      <c r="B23" s="17" t="s">
        <v>245</v>
      </c>
      <c r="C23" s="8"/>
      <c r="D23" s="8"/>
      <c r="E23" s="8" t="s">
        <v>624</v>
      </c>
      <c r="F23" s="8"/>
      <c r="G23" s="8" t="s">
        <v>624</v>
      </c>
      <c r="H23" s="8" t="s">
        <v>624</v>
      </c>
      <c r="I23" s="8" t="s">
        <v>624</v>
      </c>
      <c r="J23" s="8" t="s">
        <v>624</v>
      </c>
      <c r="K23" s="8" t="s">
        <v>624</v>
      </c>
      <c r="L23" s="8" t="s">
        <v>624</v>
      </c>
      <c r="M23" s="8" t="s">
        <v>624</v>
      </c>
      <c r="N23" s="8" t="s">
        <v>624</v>
      </c>
      <c r="O23" s="8" t="s">
        <v>624</v>
      </c>
      <c r="P23" s="8" t="s">
        <v>624</v>
      </c>
      <c r="Q23" s="8" t="s">
        <v>624</v>
      </c>
      <c r="R23" s="8" t="s">
        <v>624</v>
      </c>
      <c r="S23" s="8"/>
      <c r="T23" s="25" t="s">
        <v>624</v>
      </c>
      <c r="U23" s="8"/>
      <c r="W23" s="17">
        <v>114443146084</v>
      </c>
      <c r="X23" s="17" t="s">
        <v>245</v>
      </c>
      <c r="Y23" s="8" t="e" cm="1">
        <f t="array" ref="Y23">_xlfn.IFS(C23="Fue fácil",1,C23="Más o menos (ni fácil ni difícil)",0.5,C23="Fue difícil",0)</f>
        <v>#N/A</v>
      </c>
      <c r="Z23" s="8" t="e" cm="1">
        <f t="array" ref="Z23">_xlfn.IFS(D23="Sí",1,D23="No",0)</f>
        <v>#N/A</v>
      </c>
      <c r="AA23" s="8" t="e" cm="1">
        <f t="array" ref="AA23">_xlfn.IFS(E23="Sí las conozco",1,E23="No las conozco",0)</f>
        <v>#N/A</v>
      </c>
      <c r="AB23" s="20" t="e" cm="1">
        <f t="array" ref="AB23">_xlfn.IFS(F23="Sí tenía pensado hacer el trámite",1,F23="No tenía pensado hacer el trámite",0)</f>
        <v>#N/A</v>
      </c>
      <c r="AC23" s="22" t="e" cm="1">
        <f t="array" ref="AC23">_xlfn.IFS(G23="Sí",1,G23="No",0)</f>
        <v>#N/A</v>
      </c>
      <c r="AD23" s="24" t="e" cm="1">
        <f t="array" ref="AD23">_xlfn.IFS(H23="Es fácil",1,H23="Más o menos (no es ni fácil ni difícil)",0.5,H23="Es difícil",0)</f>
        <v>#N/A</v>
      </c>
      <c r="AE23" s="25" t="e" cm="1">
        <f t="array" ref="AE23">_xlfn.IFS(I23="Cuando realicé el trámite para obtener la licencia de conducir en este municipio sí recibí toda la orientación que necesité para poder concluir el trámite",1,I23="Cuando realicé el trámite para obtener la licencia de conducir en este municipio no recibí toda la orientación que necesité para poder concluir el trámite",0)</f>
        <v>#N/A</v>
      </c>
      <c r="AF23" s="27" t="e" cm="1">
        <f t="array" ref="AF23">_xlfn.IFS(J23="Sí tienen la capacitación y los conocimientos suficientes para atender a la ciudadanía",1,J23="No tienen la capacitación ni los conocimientos suficientes para atender a la ciudadanía",0)</f>
        <v>#N/A</v>
      </c>
      <c r="AG23" s="24" t="e" cm="1">
        <f t="array" ref="AG23">_xlfn.IFS(K23="Sí",1,K23="No",0)</f>
        <v>#N/A</v>
      </c>
      <c r="AH23" s="20" t="e" cm="1">
        <f t="array" ref="AH23">_xlfn.IFS(L23="Muy probable",1,L23="Nada probable",0,L23="No sé",0.5)</f>
        <v>#N/A</v>
      </c>
      <c r="AI23" s="24" t="e" cm="1">
        <f t="array" ref="AI23">_xlfn.IFS(M23="Es más fácil",1,M23="Es igual",0.5,M23="Es más difícil",0)</f>
        <v>#N/A</v>
      </c>
      <c r="AJ23" s="24" t="e" cm="1">
        <f t="array" ref="AJ23">_xlfn.IFS(N23="Pocos",1,N23="Los necesarios (ni muchos ni pocos)",0.5,N23="Muchos",0)</f>
        <v>#N/A</v>
      </c>
      <c r="AK23" s="24" t="e" cm="1">
        <f t="array" ref="AK23">_xlfn.IFS(O23="Barato",1,O23="Justo (ni caro ni barato)",0.5,O23="Caro",0)</f>
        <v>#N/A</v>
      </c>
      <c r="AL23" s="24" t="e" cm="1">
        <f t="array" ref="AL23">_xlfn.IFS(P23="Menos de 30 minutos",1,P23="Entre 31 minutos y 1 hora",0.8,P23="Entre 1 y 2 horas",0.6,P23="Entre 2 y 3 horas",0.4,P23="Más de 3 horas",0.2,P23="Me tomó más de un día",0)</f>
        <v>#N/A</v>
      </c>
      <c r="AM23" s="24" t="e" cm="1">
        <f t="array" ref="AM23">_xlfn.IFS(Q23="Poco",1,Q23="Normal (ni mucho ni poco)",0.5,Q23="Mucho",0)</f>
        <v>#N/A</v>
      </c>
      <c r="AN23" s="24" t="e" cm="1">
        <f t="array" ref="AN23">_xlfn.IFS(R23="Satisfecha (o)",1,R23="Normal",0.5,R23="Insatisfecha (o)",0)</f>
        <v>#N/A</v>
      </c>
      <c r="AO23" s="24" t="e" cm="1">
        <f t="array" ref="AO23">_xlfn.IFS(S23="Todas las personas reciben el mismo trato",1,S23="No estoy segura (o)",0.5,S23="Hay personas que reciben un trato diferente",0)</f>
        <v>#N/A</v>
      </c>
      <c r="AP23" s="8" t="e" cm="1">
        <f t="array" ref="AP23">_xlfn.IFS(T23="Es malo",0,T23="Es regular (ni bueno ni malo)",0.5,T23="Es bueno",1)</f>
        <v>#N/A</v>
      </c>
      <c r="AQ23" s="8" t="e" cm="1">
        <f t="array" ref="AQ23">_xlfn.IFS(U23="Sí",0,U23="No",1,U23="Prefieron no contestar",0.5)</f>
        <v>#N/A</v>
      </c>
    </row>
    <row r="24" spans="1:43" x14ac:dyDescent="0.2">
      <c r="A24" s="17">
        <v>114443118339</v>
      </c>
      <c r="B24" s="17" t="s">
        <v>10</v>
      </c>
      <c r="C24" s="8" t="s">
        <v>177</v>
      </c>
      <c r="D24" s="8" t="s">
        <v>85</v>
      </c>
      <c r="E24" s="8" t="s">
        <v>73</v>
      </c>
      <c r="F24" s="8" t="s">
        <v>254</v>
      </c>
      <c r="G24" s="8" t="s">
        <v>86</v>
      </c>
      <c r="H24" s="8" t="s">
        <v>88</v>
      </c>
      <c r="I24" s="8" t="s">
        <v>91</v>
      </c>
      <c r="J24" s="8" t="s">
        <v>93</v>
      </c>
      <c r="K24" s="8" t="s">
        <v>85</v>
      </c>
      <c r="L24" s="8" t="s">
        <v>94</v>
      </c>
      <c r="M24" s="8" t="s">
        <v>100</v>
      </c>
      <c r="N24" s="8" t="s">
        <v>103</v>
      </c>
      <c r="O24" s="8" t="s">
        <v>107</v>
      </c>
      <c r="P24" s="8" t="s">
        <v>111</v>
      </c>
      <c r="Q24" s="8" t="s">
        <v>116</v>
      </c>
      <c r="R24" s="8" t="s">
        <v>119</v>
      </c>
      <c r="S24" s="8" t="s">
        <v>192</v>
      </c>
      <c r="T24" s="25" t="s">
        <v>130</v>
      </c>
      <c r="U24" s="8" t="s">
        <v>197</v>
      </c>
      <c r="W24" s="17">
        <v>114443118339</v>
      </c>
      <c r="X24" s="17" t="s">
        <v>10</v>
      </c>
      <c r="Y24" s="8" cm="1">
        <f t="array" ref="Y24">_xlfn.IFS(C24="Fue fácil",1,C24="Más o menos (ni fácil ni difícil)",0.5,C24="Fue difícil",0)</f>
        <v>0.5</v>
      </c>
      <c r="Z24" s="8" cm="1">
        <f t="array" ref="Z24">_xlfn.IFS(D24="Sí",1,D24="No",0)</f>
        <v>1</v>
      </c>
      <c r="AA24" s="8" cm="1">
        <f t="array" ref="AA24">_xlfn.IFS(E24="Sí las conozco",1,E24="No las conozco",0)</f>
        <v>1</v>
      </c>
      <c r="AB24" s="20" cm="1">
        <f t="array" ref="AB24">_xlfn.IFS(F24="Sí tenía pensado hacer el trámite",1,F24="No tenía pensado hacer el trámite",0)</f>
        <v>0</v>
      </c>
      <c r="AC24" s="22" cm="1">
        <f t="array" ref="AC24">_xlfn.IFS(G24="Sí",1,G24="No",0)</f>
        <v>0</v>
      </c>
      <c r="AD24" s="24" cm="1">
        <f t="array" ref="AD24">_xlfn.IFS(H24="Es fácil",1,H24="Más o menos (no es ni fácil ni difícil)",0.5,H24="Es difícil",0)</f>
        <v>0.5</v>
      </c>
      <c r="AE24" s="25" cm="1">
        <f t="array" ref="AE24">_xlfn.IFS(I24="Cuando realicé el trámite para obtener la licencia de conducir en este municipio sí recibí toda la orientación que necesité para poder concluir el trámite",1,I24="Cuando realicé el trámite para obtener la licencia de conducir en este municipio no recibí toda la orientación que necesité para poder concluir el trámite",0)</f>
        <v>0</v>
      </c>
      <c r="AF24" s="27" cm="1">
        <f t="array" ref="AF24">_xlfn.IFS(J24="Sí tienen la capacitación y los conocimientos suficientes para atender a la ciudadanía",1,J24="No tienen la capacitación ni los conocimientos suficientes para atender a la ciudadanía",0)</f>
        <v>0</v>
      </c>
      <c r="AG24" s="24" cm="1">
        <f t="array" ref="AG24">_xlfn.IFS(K24="Sí",1,K24="No",0)</f>
        <v>1</v>
      </c>
      <c r="AH24" s="20" cm="1">
        <f t="array" ref="AH24">_xlfn.IFS(L24="Muy probable",1,L24="Nada probable",0,L24="No sé",0.5)</f>
        <v>1</v>
      </c>
      <c r="AI24" s="24" cm="1">
        <f t="array" ref="AI24">_xlfn.IFS(M24="Es más fácil",1,M24="Es igual",0.5,M24="Es más difícil",0)</f>
        <v>0.5</v>
      </c>
      <c r="AJ24" s="24" cm="1">
        <f t="array" ref="AJ24">_xlfn.IFS(N24="Pocos",1,N24="Los necesarios (ni muchos ni pocos)",0.5,N24="Muchos",0)</f>
        <v>0.5</v>
      </c>
      <c r="AK24" s="24" cm="1">
        <f t="array" ref="AK24">_xlfn.IFS(O24="Barato",1,O24="Justo (ni caro ni barato)",0.5,O24="Caro",0)</f>
        <v>0</v>
      </c>
      <c r="AL24" s="24" cm="1">
        <f t="array" ref="AL24">_xlfn.IFS(P24="Menos de 30 minutos",1,P24="Entre 31 minutos y 1 hora",0.8,P24="Entre 1 y 2 horas",0.6,P24="Entre 2 y 3 horas",0.4,P24="Más de 3 horas",0.2,P24="Me tomó más de un día",0)</f>
        <v>0.4</v>
      </c>
      <c r="AM24" s="24" cm="1">
        <f t="array" ref="AM24">_xlfn.IFS(Q24="Poco",1,Q24="Normal (ni mucho ni poco)",0.5,Q24="Mucho",0)</f>
        <v>0</v>
      </c>
      <c r="AN24" s="24" cm="1">
        <f t="array" ref="AN24">_xlfn.IFS(R24="Satisfecha (o)",1,R24="Normal",0.5,R24="Insatisfecha (o)",0)</f>
        <v>0</v>
      </c>
      <c r="AO24" s="24" cm="1">
        <f t="array" ref="AO24">_xlfn.IFS(S24="Todas las personas reciben el mismo trato",1,S24="No estoy segura (o)",0.5,S24="Hay personas que reciben un trato diferente",0)</f>
        <v>0</v>
      </c>
      <c r="AP24" s="8" cm="1">
        <f t="array" ref="AP24">_xlfn.IFS(T24="Es malo",0,T24="Es regular (ni bueno ni malo)",0.5,T24="Es bueno",1)</f>
        <v>0</v>
      </c>
      <c r="AQ24" s="8" cm="1">
        <f t="array" ref="AQ24">_xlfn.IFS(U24="Sí",0,U24="No",1,U24="Prefieron no contestar",0.5)</f>
        <v>0.5</v>
      </c>
    </row>
    <row r="25" spans="1:43" x14ac:dyDescent="0.2">
      <c r="A25" s="17">
        <v>114443042778</v>
      </c>
      <c r="B25" s="17" t="s">
        <v>10</v>
      </c>
      <c r="C25" s="8" t="s">
        <v>177</v>
      </c>
      <c r="D25" s="8" t="s">
        <v>86</v>
      </c>
      <c r="E25" s="8" t="s">
        <v>73</v>
      </c>
      <c r="F25" s="8" t="s">
        <v>174</v>
      </c>
      <c r="G25" s="8" t="s">
        <v>86</v>
      </c>
      <c r="H25" s="8" t="s">
        <v>87</v>
      </c>
      <c r="I25" s="8" t="s">
        <v>91</v>
      </c>
      <c r="J25" s="8" t="s">
        <v>92</v>
      </c>
      <c r="K25" s="8" t="s">
        <v>85</v>
      </c>
      <c r="L25" s="8" t="s">
        <v>94</v>
      </c>
      <c r="M25" s="8" t="s">
        <v>99</v>
      </c>
      <c r="N25" s="8" t="s">
        <v>104</v>
      </c>
      <c r="O25" s="8" t="s">
        <v>106</v>
      </c>
      <c r="P25" s="8" t="s">
        <v>109</v>
      </c>
      <c r="Q25" s="8" t="s">
        <v>115</v>
      </c>
      <c r="R25" s="8" t="s">
        <v>117</v>
      </c>
      <c r="S25" s="8" t="s">
        <v>192</v>
      </c>
      <c r="T25" s="25" t="s">
        <v>130</v>
      </c>
      <c r="U25" s="8" t="s">
        <v>197</v>
      </c>
      <c r="W25" s="17">
        <v>114443042778</v>
      </c>
      <c r="X25" s="17" t="s">
        <v>10</v>
      </c>
      <c r="Y25" s="8" cm="1">
        <f t="array" ref="Y25">_xlfn.IFS(C25="Fue fácil",1,C25="Más o menos (ni fácil ni difícil)",0.5,C25="Fue difícil",0)</f>
        <v>0.5</v>
      </c>
      <c r="Z25" s="8" cm="1">
        <f t="array" ref="Z25">_xlfn.IFS(D25="Sí",1,D25="No",0)</f>
        <v>0</v>
      </c>
      <c r="AA25" s="8" cm="1">
        <f t="array" ref="AA25">_xlfn.IFS(E25="Sí las conozco",1,E25="No las conozco",0)</f>
        <v>1</v>
      </c>
      <c r="AB25" s="20" cm="1">
        <f t="array" ref="AB25">_xlfn.IFS(F25="Sí tenía pensado hacer el trámite",1,F25="No tenía pensado hacer el trámite",0)</f>
        <v>1</v>
      </c>
      <c r="AC25" s="22" cm="1">
        <f t="array" ref="AC25">_xlfn.IFS(G25="Sí",1,G25="No",0)</f>
        <v>0</v>
      </c>
      <c r="AD25" s="24" cm="1">
        <f t="array" ref="AD25">_xlfn.IFS(H25="Es fácil",1,H25="Más o menos (no es ni fácil ni difícil)",0.5,H25="Es difícil",0)</f>
        <v>1</v>
      </c>
      <c r="AE25" s="25" cm="1">
        <f t="array" ref="AE25">_xlfn.IFS(I25="Cuando realicé el trámite para obtener la licencia de conducir en este municipio sí recibí toda la orientación que necesité para poder concluir el trámite",1,I25="Cuando realicé el trámite para obtener la licencia de conducir en este municipio no recibí toda la orientación que necesité para poder concluir el trámite",0)</f>
        <v>0</v>
      </c>
      <c r="AF25" s="27" cm="1">
        <f t="array" ref="AF25">_xlfn.IFS(J25="Sí tienen la capacitación y los conocimientos suficientes para atender a la ciudadanía",1,J25="No tienen la capacitación ni los conocimientos suficientes para atender a la ciudadanía",0)</f>
        <v>1</v>
      </c>
      <c r="AG25" s="24" cm="1">
        <f t="array" ref="AG25">_xlfn.IFS(K25="Sí",1,K25="No",0)</f>
        <v>1</v>
      </c>
      <c r="AH25" s="20" cm="1">
        <f t="array" ref="AH25">_xlfn.IFS(L25="Muy probable",1,L25="Nada probable",0,L25="No sé",0.5)</f>
        <v>1</v>
      </c>
      <c r="AI25" s="24" cm="1">
        <f t="array" ref="AI25">_xlfn.IFS(M25="Es más fácil",1,M25="Es igual",0.5,M25="Es más difícil",0)</f>
        <v>1</v>
      </c>
      <c r="AJ25" s="24" cm="1">
        <f t="array" ref="AJ25">_xlfn.IFS(N25="Pocos",1,N25="Los necesarios (ni muchos ni pocos)",0.5,N25="Muchos",0)</f>
        <v>0</v>
      </c>
      <c r="AK25" s="24" cm="1">
        <f t="array" ref="AK25">_xlfn.IFS(O25="Barato",1,O25="Justo (ni caro ni barato)",0.5,O25="Caro",0)</f>
        <v>0.5</v>
      </c>
      <c r="AL25" s="24" cm="1">
        <f t="array" ref="AL25">_xlfn.IFS(P25="Menos de 30 minutos",1,P25="Entre 31 minutos y 1 hora",0.8,P25="Entre 1 y 2 horas",0.6,P25="Entre 2 y 3 horas",0.4,P25="Más de 3 horas",0.2,P25="Me tomó más de un día",0)</f>
        <v>0.8</v>
      </c>
      <c r="AM25" s="24" cm="1">
        <f t="array" ref="AM25">_xlfn.IFS(Q25="Poco",1,Q25="Normal (ni mucho ni poco)",0.5,Q25="Mucho",0)</f>
        <v>0.5</v>
      </c>
      <c r="AN25" s="24" cm="1">
        <f t="array" ref="AN25">_xlfn.IFS(R25="Satisfecha (o)",1,R25="Normal",0.5,R25="Insatisfecha (o)",0)</f>
        <v>1</v>
      </c>
      <c r="AO25" s="24" cm="1">
        <f t="array" ref="AO25">_xlfn.IFS(S25="Todas las personas reciben el mismo trato",1,S25="No estoy segura (o)",0.5,S25="Hay personas que reciben un trato diferente",0)</f>
        <v>0</v>
      </c>
      <c r="AP25" s="8" cm="1">
        <f t="array" ref="AP25">_xlfn.IFS(T25="Es malo",0,T25="Es regular (ni bueno ni malo)",0.5,T25="Es bueno",1)</f>
        <v>0</v>
      </c>
      <c r="AQ25" s="8" cm="1">
        <f t="array" ref="AQ25">_xlfn.IFS(U25="Sí",0,U25="No",1,U25="Prefieron no contestar",0.5)</f>
        <v>0.5</v>
      </c>
    </row>
    <row r="26" spans="1:43" x14ac:dyDescent="0.2">
      <c r="A26" s="17">
        <v>114443016475</v>
      </c>
      <c r="B26" s="17" t="s">
        <v>10</v>
      </c>
      <c r="C26" s="8" t="s">
        <v>177</v>
      </c>
      <c r="D26" s="8" t="s">
        <v>85</v>
      </c>
      <c r="E26" s="8" t="s">
        <v>73</v>
      </c>
      <c r="F26" s="8" t="s">
        <v>174</v>
      </c>
      <c r="G26" s="8" t="s">
        <v>85</v>
      </c>
      <c r="H26" s="8" t="s">
        <v>88</v>
      </c>
      <c r="I26" s="8" t="s">
        <v>90</v>
      </c>
      <c r="J26" s="8" t="s">
        <v>93</v>
      </c>
      <c r="K26" s="8" t="s">
        <v>85</v>
      </c>
      <c r="L26" s="8" t="s">
        <v>94</v>
      </c>
      <c r="M26" s="8" t="s">
        <v>99</v>
      </c>
      <c r="N26" s="8" t="s">
        <v>103</v>
      </c>
      <c r="O26" s="8" t="s">
        <v>107</v>
      </c>
      <c r="P26" s="8" t="s">
        <v>109</v>
      </c>
      <c r="Q26" s="8" t="s">
        <v>115</v>
      </c>
      <c r="R26" s="8" t="s">
        <v>117</v>
      </c>
      <c r="S26" s="8" t="s">
        <v>192</v>
      </c>
      <c r="T26" s="25" t="s">
        <v>131</v>
      </c>
      <c r="U26" s="8" t="s">
        <v>86</v>
      </c>
      <c r="W26" s="17">
        <v>114443016475</v>
      </c>
      <c r="X26" s="17" t="s">
        <v>10</v>
      </c>
      <c r="Y26" s="8" cm="1">
        <f t="array" ref="Y26">_xlfn.IFS(C26="Fue fácil",1,C26="Más o menos (ni fácil ni difícil)",0.5,C26="Fue difícil",0)</f>
        <v>0.5</v>
      </c>
      <c r="Z26" s="8" cm="1">
        <f t="array" ref="Z26">_xlfn.IFS(D26="Sí",1,D26="No",0)</f>
        <v>1</v>
      </c>
      <c r="AA26" s="8" cm="1">
        <f t="array" ref="AA26">_xlfn.IFS(E26="Sí las conozco",1,E26="No las conozco",0)</f>
        <v>1</v>
      </c>
      <c r="AB26" s="20" cm="1">
        <f t="array" ref="AB26">_xlfn.IFS(F26="Sí tenía pensado hacer el trámite",1,F26="No tenía pensado hacer el trámite",0)</f>
        <v>1</v>
      </c>
      <c r="AC26" s="22" cm="1">
        <f t="array" ref="AC26">_xlfn.IFS(G26="Sí",1,G26="No",0)</f>
        <v>1</v>
      </c>
      <c r="AD26" s="24" cm="1">
        <f t="array" ref="AD26">_xlfn.IFS(H26="Es fácil",1,H26="Más o menos (no es ni fácil ni difícil)",0.5,H26="Es difícil",0)</f>
        <v>0.5</v>
      </c>
      <c r="AE26" s="25" cm="1">
        <f t="array" ref="AE26">_xlfn.IFS(I26="Cuando realicé el trámite para obtener la licencia de conducir en este municipio sí recibí toda la orientación que necesité para poder concluir el trámite",1,I26="Cuando realicé el trámite para obtener la licencia de conducir en este municipio no recibí toda la orientación que necesité para poder concluir el trámite",0)</f>
        <v>1</v>
      </c>
      <c r="AF26" s="27" cm="1">
        <f t="array" ref="AF26">_xlfn.IFS(J26="Sí tienen la capacitación y los conocimientos suficientes para atender a la ciudadanía",1,J26="No tienen la capacitación ni los conocimientos suficientes para atender a la ciudadanía",0)</f>
        <v>0</v>
      </c>
      <c r="AG26" s="24" cm="1">
        <f t="array" ref="AG26">_xlfn.IFS(K26="Sí",1,K26="No",0)</f>
        <v>1</v>
      </c>
      <c r="AH26" s="20" cm="1">
        <f t="array" ref="AH26">_xlfn.IFS(L26="Muy probable",1,L26="Nada probable",0,L26="No sé",0.5)</f>
        <v>1</v>
      </c>
      <c r="AI26" s="24" cm="1">
        <f t="array" ref="AI26">_xlfn.IFS(M26="Es más fácil",1,M26="Es igual",0.5,M26="Es más difícil",0)</f>
        <v>1</v>
      </c>
      <c r="AJ26" s="24" cm="1">
        <f t="array" ref="AJ26">_xlfn.IFS(N26="Pocos",1,N26="Los necesarios (ni muchos ni pocos)",0.5,N26="Muchos",0)</f>
        <v>0.5</v>
      </c>
      <c r="AK26" s="24" cm="1">
        <f t="array" ref="AK26">_xlfn.IFS(O26="Barato",1,O26="Justo (ni caro ni barato)",0.5,O26="Caro",0)</f>
        <v>0</v>
      </c>
      <c r="AL26" s="24" cm="1">
        <f t="array" ref="AL26">_xlfn.IFS(P26="Menos de 30 minutos",1,P26="Entre 31 minutos y 1 hora",0.8,P26="Entre 1 y 2 horas",0.6,P26="Entre 2 y 3 horas",0.4,P26="Más de 3 horas",0.2,P26="Me tomó más de un día",0)</f>
        <v>0.8</v>
      </c>
      <c r="AM26" s="24" cm="1">
        <f t="array" ref="AM26">_xlfn.IFS(Q26="Poco",1,Q26="Normal (ni mucho ni poco)",0.5,Q26="Mucho",0)</f>
        <v>0.5</v>
      </c>
      <c r="AN26" s="24" cm="1">
        <f t="array" ref="AN26">_xlfn.IFS(R26="Satisfecha (o)",1,R26="Normal",0.5,R26="Insatisfecha (o)",0)</f>
        <v>1</v>
      </c>
      <c r="AO26" s="24" cm="1">
        <f t="array" ref="AO26">_xlfn.IFS(S26="Todas las personas reciben el mismo trato",1,S26="No estoy segura (o)",0.5,S26="Hay personas que reciben un trato diferente",0)</f>
        <v>0</v>
      </c>
      <c r="AP26" s="8" cm="1">
        <f t="array" ref="AP26">_xlfn.IFS(T26="Es malo",0,T26="Es regular (ni bueno ni malo)",0.5,T26="Es bueno",1)</f>
        <v>0.5</v>
      </c>
      <c r="AQ26" s="8" cm="1">
        <f t="array" ref="AQ26">_xlfn.IFS(U26="Sí",0,U26="No",1,U26="Prefieron no contestar",0.5)</f>
        <v>1</v>
      </c>
    </row>
    <row r="27" spans="1:43" x14ac:dyDescent="0.2">
      <c r="A27" s="17">
        <v>114443013284</v>
      </c>
      <c r="B27" s="17" t="s">
        <v>245</v>
      </c>
      <c r="C27" s="8"/>
      <c r="D27" s="8"/>
      <c r="E27" s="8" t="s">
        <v>624</v>
      </c>
      <c r="F27" s="8"/>
      <c r="G27" s="8" t="s">
        <v>624</v>
      </c>
      <c r="H27" s="8" t="s">
        <v>624</v>
      </c>
      <c r="I27" s="8" t="s">
        <v>624</v>
      </c>
      <c r="J27" s="8" t="s">
        <v>624</v>
      </c>
      <c r="K27" s="8" t="s">
        <v>624</v>
      </c>
      <c r="L27" s="8" t="s">
        <v>624</v>
      </c>
      <c r="M27" s="8" t="s">
        <v>624</v>
      </c>
      <c r="N27" s="8" t="s">
        <v>624</v>
      </c>
      <c r="O27" s="8" t="s">
        <v>624</v>
      </c>
      <c r="P27" s="8" t="s">
        <v>624</v>
      </c>
      <c r="Q27" s="8" t="s">
        <v>624</v>
      </c>
      <c r="R27" s="8" t="s">
        <v>624</v>
      </c>
      <c r="S27" s="8"/>
      <c r="T27" s="25" t="s">
        <v>624</v>
      </c>
      <c r="U27" s="8"/>
      <c r="W27" s="17">
        <v>114443013284</v>
      </c>
      <c r="X27" s="17" t="s">
        <v>245</v>
      </c>
      <c r="Y27" s="8" t="e" cm="1">
        <f t="array" ref="Y27">_xlfn.IFS(C27="Fue fácil",1,C27="Más o menos (ni fácil ni difícil)",0.5,C27="Fue difícil",0)</f>
        <v>#N/A</v>
      </c>
      <c r="Z27" s="8" t="e" cm="1">
        <f t="array" ref="Z27">_xlfn.IFS(D27="Sí",1,D27="No",0)</f>
        <v>#N/A</v>
      </c>
      <c r="AA27" s="8" t="e" cm="1">
        <f t="array" ref="AA27">_xlfn.IFS(E27="Sí las conozco",1,E27="No las conozco",0)</f>
        <v>#N/A</v>
      </c>
      <c r="AB27" s="20" t="e" cm="1">
        <f t="array" ref="AB27">_xlfn.IFS(F27="Sí tenía pensado hacer el trámite",1,F27="No tenía pensado hacer el trámite",0)</f>
        <v>#N/A</v>
      </c>
      <c r="AC27" s="22" t="e" cm="1">
        <f t="array" ref="AC27">_xlfn.IFS(G27="Sí",1,G27="No",0)</f>
        <v>#N/A</v>
      </c>
      <c r="AD27" s="24" t="e" cm="1">
        <f t="array" ref="AD27">_xlfn.IFS(H27="Es fácil",1,H27="Más o menos (no es ni fácil ni difícil)",0.5,H27="Es difícil",0)</f>
        <v>#N/A</v>
      </c>
      <c r="AE27" s="25" t="e" cm="1">
        <f t="array" ref="AE27">_xlfn.IFS(I27="Cuando realicé el trámite para obtener la licencia de conducir en este municipio sí recibí toda la orientación que necesité para poder concluir el trámite",1,I27="Cuando realicé el trámite para obtener la licencia de conducir en este municipio no recibí toda la orientación que necesité para poder concluir el trámite",0)</f>
        <v>#N/A</v>
      </c>
      <c r="AF27" s="27" t="e" cm="1">
        <f t="array" ref="AF27">_xlfn.IFS(J27="Sí tienen la capacitación y los conocimientos suficientes para atender a la ciudadanía",1,J27="No tienen la capacitación ni los conocimientos suficientes para atender a la ciudadanía",0)</f>
        <v>#N/A</v>
      </c>
      <c r="AG27" s="24" t="e" cm="1">
        <f t="array" ref="AG27">_xlfn.IFS(K27="Sí",1,K27="No",0)</f>
        <v>#N/A</v>
      </c>
      <c r="AH27" s="20" t="e" cm="1">
        <f t="array" ref="AH27">_xlfn.IFS(L27="Muy probable",1,L27="Nada probable",0,L27="No sé",0.5)</f>
        <v>#N/A</v>
      </c>
      <c r="AI27" s="24" t="e" cm="1">
        <f t="array" ref="AI27">_xlfn.IFS(M27="Es más fácil",1,M27="Es igual",0.5,M27="Es más difícil",0)</f>
        <v>#N/A</v>
      </c>
      <c r="AJ27" s="24" t="e" cm="1">
        <f t="array" ref="AJ27">_xlfn.IFS(N27="Pocos",1,N27="Los necesarios (ni muchos ni pocos)",0.5,N27="Muchos",0)</f>
        <v>#N/A</v>
      </c>
      <c r="AK27" s="24" t="e" cm="1">
        <f t="array" ref="AK27">_xlfn.IFS(O27="Barato",1,O27="Justo (ni caro ni barato)",0.5,O27="Caro",0)</f>
        <v>#N/A</v>
      </c>
      <c r="AL27" s="24" t="e" cm="1">
        <f t="array" ref="AL27">_xlfn.IFS(P27="Menos de 30 minutos",1,P27="Entre 31 minutos y 1 hora",0.8,P27="Entre 1 y 2 horas",0.6,P27="Entre 2 y 3 horas",0.4,P27="Más de 3 horas",0.2,P27="Me tomó más de un día",0)</f>
        <v>#N/A</v>
      </c>
      <c r="AM27" s="24" t="e" cm="1">
        <f t="array" ref="AM27">_xlfn.IFS(Q27="Poco",1,Q27="Normal (ni mucho ni poco)",0.5,Q27="Mucho",0)</f>
        <v>#N/A</v>
      </c>
      <c r="AN27" s="24" t="e" cm="1">
        <f t="array" ref="AN27">_xlfn.IFS(R27="Satisfecha (o)",1,R27="Normal",0.5,R27="Insatisfecha (o)",0)</f>
        <v>#N/A</v>
      </c>
      <c r="AO27" s="24" t="e" cm="1">
        <f t="array" ref="AO27">_xlfn.IFS(S27="Todas las personas reciben el mismo trato",1,S27="No estoy segura (o)",0.5,S27="Hay personas que reciben un trato diferente",0)</f>
        <v>#N/A</v>
      </c>
      <c r="AP27" s="8" t="e" cm="1">
        <f t="array" ref="AP27">_xlfn.IFS(T27="Es malo",0,T27="Es regular (ni bueno ni malo)",0.5,T27="Es bueno",1)</f>
        <v>#N/A</v>
      </c>
      <c r="AQ27" s="8" t="e" cm="1">
        <f t="array" ref="AQ27">_xlfn.IFS(U27="Sí",0,U27="No",1,U27="Prefieron no contestar",0.5)</f>
        <v>#N/A</v>
      </c>
    </row>
    <row r="28" spans="1:43" x14ac:dyDescent="0.2">
      <c r="A28" s="17">
        <v>114442942475</v>
      </c>
      <c r="B28" s="17" t="s">
        <v>15</v>
      </c>
      <c r="C28" s="8"/>
      <c r="D28" s="8"/>
      <c r="E28" s="8" t="s">
        <v>624</v>
      </c>
      <c r="F28" s="8"/>
      <c r="G28" s="8" t="s">
        <v>624</v>
      </c>
      <c r="H28" s="8" t="s">
        <v>624</v>
      </c>
      <c r="I28" s="8" t="s">
        <v>624</v>
      </c>
      <c r="J28" s="8" t="s">
        <v>624</v>
      </c>
      <c r="K28" s="8" t="s">
        <v>624</v>
      </c>
      <c r="L28" s="8" t="s">
        <v>624</v>
      </c>
      <c r="M28" s="8" t="s">
        <v>624</v>
      </c>
      <c r="N28" s="8" t="s">
        <v>624</v>
      </c>
      <c r="O28" s="8" t="s">
        <v>624</v>
      </c>
      <c r="P28" s="8" t="s">
        <v>624</v>
      </c>
      <c r="Q28" s="8" t="s">
        <v>624</v>
      </c>
      <c r="R28" s="8" t="s">
        <v>624</v>
      </c>
      <c r="S28" s="8"/>
      <c r="T28" s="25" t="s">
        <v>624</v>
      </c>
      <c r="U28" s="8"/>
      <c r="W28" s="17">
        <v>114442942475</v>
      </c>
      <c r="X28" s="17" t="s">
        <v>15</v>
      </c>
      <c r="Y28" s="8" t="e" cm="1">
        <f t="array" ref="Y28">_xlfn.IFS(C28="Fue fácil",1,C28="Más o menos (ni fácil ni difícil)",0.5,C28="Fue difícil",0)</f>
        <v>#N/A</v>
      </c>
      <c r="Z28" s="8" t="e" cm="1">
        <f t="array" ref="Z28">_xlfn.IFS(D28="Sí",1,D28="No",0)</f>
        <v>#N/A</v>
      </c>
      <c r="AA28" s="8" t="e" cm="1">
        <f t="array" ref="AA28">_xlfn.IFS(E28="Sí las conozco",1,E28="No las conozco",0)</f>
        <v>#N/A</v>
      </c>
      <c r="AB28" s="20" t="e" cm="1">
        <f t="array" ref="AB28">_xlfn.IFS(F28="Sí tenía pensado hacer el trámite",1,F28="No tenía pensado hacer el trámite",0)</f>
        <v>#N/A</v>
      </c>
      <c r="AC28" s="22" t="e" cm="1">
        <f t="array" ref="AC28">_xlfn.IFS(G28="Sí",1,G28="No",0)</f>
        <v>#N/A</v>
      </c>
      <c r="AD28" s="24" t="e" cm="1">
        <f t="array" ref="AD28">_xlfn.IFS(H28="Es fácil",1,H28="Más o menos (no es ni fácil ni difícil)",0.5,H28="Es difícil",0)</f>
        <v>#N/A</v>
      </c>
      <c r="AE28" s="25" t="e" cm="1">
        <f t="array" ref="AE28">_xlfn.IFS(I28="Cuando realicé el trámite para obtener la licencia de conducir en este municipio sí recibí toda la orientación que necesité para poder concluir el trámite",1,I28="Cuando realicé el trámite para obtener la licencia de conducir en este municipio no recibí toda la orientación que necesité para poder concluir el trámite",0)</f>
        <v>#N/A</v>
      </c>
      <c r="AF28" s="27" t="e" cm="1">
        <f t="array" ref="AF28">_xlfn.IFS(J28="Sí tienen la capacitación y los conocimientos suficientes para atender a la ciudadanía",1,J28="No tienen la capacitación ni los conocimientos suficientes para atender a la ciudadanía",0)</f>
        <v>#N/A</v>
      </c>
      <c r="AG28" s="24" t="e" cm="1">
        <f t="array" ref="AG28">_xlfn.IFS(K28="Sí",1,K28="No",0)</f>
        <v>#N/A</v>
      </c>
      <c r="AH28" s="20" t="e" cm="1">
        <f t="array" ref="AH28">_xlfn.IFS(L28="Muy probable",1,L28="Nada probable",0,L28="No sé",0.5)</f>
        <v>#N/A</v>
      </c>
      <c r="AI28" s="24" t="e" cm="1">
        <f t="array" ref="AI28">_xlfn.IFS(M28="Es más fácil",1,M28="Es igual",0.5,M28="Es más difícil",0)</f>
        <v>#N/A</v>
      </c>
      <c r="AJ28" s="24" t="e" cm="1">
        <f t="array" ref="AJ28">_xlfn.IFS(N28="Pocos",1,N28="Los necesarios (ni muchos ni pocos)",0.5,N28="Muchos",0)</f>
        <v>#N/A</v>
      </c>
      <c r="AK28" s="24" t="e" cm="1">
        <f t="array" ref="AK28">_xlfn.IFS(O28="Barato",1,O28="Justo (ni caro ni barato)",0.5,O28="Caro",0)</f>
        <v>#N/A</v>
      </c>
      <c r="AL28" s="24" t="e" cm="1">
        <f t="array" ref="AL28">_xlfn.IFS(P28="Menos de 30 minutos",1,P28="Entre 31 minutos y 1 hora",0.8,P28="Entre 1 y 2 horas",0.6,P28="Entre 2 y 3 horas",0.4,P28="Más de 3 horas",0.2,P28="Me tomó más de un día",0)</f>
        <v>#N/A</v>
      </c>
      <c r="AM28" s="24" t="e" cm="1">
        <f t="array" ref="AM28">_xlfn.IFS(Q28="Poco",1,Q28="Normal (ni mucho ni poco)",0.5,Q28="Mucho",0)</f>
        <v>#N/A</v>
      </c>
      <c r="AN28" s="24" t="e" cm="1">
        <f t="array" ref="AN28">_xlfn.IFS(R28="Satisfecha (o)",1,R28="Normal",0.5,R28="Insatisfecha (o)",0)</f>
        <v>#N/A</v>
      </c>
      <c r="AO28" s="24" t="e" cm="1">
        <f t="array" ref="AO28">_xlfn.IFS(S28="Todas las personas reciben el mismo trato",1,S28="No estoy segura (o)",0.5,S28="Hay personas que reciben un trato diferente",0)</f>
        <v>#N/A</v>
      </c>
      <c r="AP28" s="8" t="e" cm="1">
        <f t="array" ref="AP28">_xlfn.IFS(T28="Es malo",0,T28="Es regular (ni bueno ni malo)",0.5,T28="Es bueno",1)</f>
        <v>#N/A</v>
      </c>
      <c r="AQ28" s="8" t="e" cm="1">
        <f t="array" ref="AQ28">_xlfn.IFS(U28="Sí",0,U28="No",1,U28="Prefieron no contestar",0.5)</f>
        <v>#N/A</v>
      </c>
    </row>
    <row r="29" spans="1:43" x14ac:dyDescent="0.2">
      <c r="A29" s="17">
        <v>114442863993</v>
      </c>
      <c r="B29" s="17"/>
      <c r="C29" s="8"/>
      <c r="D29" s="8"/>
      <c r="E29" s="8" t="s">
        <v>624</v>
      </c>
      <c r="F29" s="8"/>
      <c r="G29" s="8" t="s">
        <v>624</v>
      </c>
      <c r="H29" s="8" t="s">
        <v>624</v>
      </c>
      <c r="I29" s="8" t="s">
        <v>624</v>
      </c>
      <c r="J29" s="8" t="s">
        <v>624</v>
      </c>
      <c r="K29" s="8" t="s">
        <v>624</v>
      </c>
      <c r="L29" s="8" t="s">
        <v>624</v>
      </c>
      <c r="M29" s="8" t="s">
        <v>624</v>
      </c>
      <c r="N29" s="8" t="s">
        <v>624</v>
      </c>
      <c r="O29" s="8" t="s">
        <v>624</v>
      </c>
      <c r="P29" s="8" t="s">
        <v>624</v>
      </c>
      <c r="Q29" s="8" t="s">
        <v>624</v>
      </c>
      <c r="R29" s="8" t="s">
        <v>624</v>
      </c>
      <c r="S29" s="8"/>
      <c r="T29" s="25" t="s">
        <v>624</v>
      </c>
      <c r="U29" s="8"/>
      <c r="W29" s="17">
        <v>114442863993</v>
      </c>
      <c r="X29" s="17"/>
      <c r="Y29" s="8" t="e" cm="1">
        <f t="array" ref="Y29">_xlfn.IFS(C29="Fue fácil",1,C29="Más o menos (ni fácil ni difícil)",0.5,C29="Fue difícil",0)</f>
        <v>#N/A</v>
      </c>
      <c r="Z29" s="8" t="e" cm="1">
        <f t="array" ref="Z29">_xlfn.IFS(D29="Sí",1,D29="No",0)</f>
        <v>#N/A</v>
      </c>
      <c r="AA29" s="8" t="e" cm="1">
        <f t="array" ref="AA29">_xlfn.IFS(E29="Sí las conozco",1,E29="No las conozco",0)</f>
        <v>#N/A</v>
      </c>
      <c r="AB29" s="20" t="e" cm="1">
        <f t="array" ref="AB29">_xlfn.IFS(F29="Sí tenía pensado hacer el trámite",1,F29="No tenía pensado hacer el trámite",0)</f>
        <v>#N/A</v>
      </c>
      <c r="AC29" s="22" t="e" cm="1">
        <f t="array" ref="AC29">_xlfn.IFS(G29="Sí",1,G29="No",0)</f>
        <v>#N/A</v>
      </c>
      <c r="AD29" s="24" t="e" cm="1">
        <f t="array" ref="AD29">_xlfn.IFS(H29="Es fácil",1,H29="Más o menos (no es ni fácil ni difícil)",0.5,H29="Es difícil",0)</f>
        <v>#N/A</v>
      </c>
      <c r="AE29" s="25" t="e" cm="1">
        <f t="array" ref="AE29">_xlfn.IFS(I29="Cuando realicé el trámite para obtener la licencia de conducir en este municipio sí recibí toda la orientación que necesité para poder concluir el trámite",1,I29="Cuando realicé el trámite para obtener la licencia de conducir en este municipio no recibí toda la orientación que necesité para poder concluir el trámite",0)</f>
        <v>#N/A</v>
      </c>
      <c r="AF29" s="27" t="e" cm="1">
        <f t="array" ref="AF29">_xlfn.IFS(J29="Sí tienen la capacitación y los conocimientos suficientes para atender a la ciudadanía",1,J29="No tienen la capacitación ni los conocimientos suficientes para atender a la ciudadanía",0)</f>
        <v>#N/A</v>
      </c>
      <c r="AG29" s="24" t="e" cm="1">
        <f t="array" ref="AG29">_xlfn.IFS(K29="Sí",1,K29="No",0)</f>
        <v>#N/A</v>
      </c>
      <c r="AH29" s="20" t="e" cm="1">
        <f t="array" ref="AH29">_xlfn.IFS(L29="Muy probable",1,L29="Nada probable",0,L29="No sé",0.5)</f>
        <v>#N/A</v>
      </c>
      <c r="AI29" s="24" t="e" cm="1">
        <f t="array" ref="AI29">_xlfn.IFS(M29="Es más fácil",1,M29="Es igual",0.5,M29="Es más difícil",0)</f>
        <v>#N/A</v>
      </c>
      <c r="AJ29" s="24" t="e" cm="1">
        <f t="array" ref="AJ29">_xlfn.IFS(N29="Pocos",1,N29="Los necesarios (ni muchos ni pocos)",0.5,N29="Muchos",0)</f>
        <v>#N/A</v>
      </c>
      <c r="AK29" s="24" t="e" cm="1">
        <f t="array" ref="AK29">_xlfn.IFS(O29="Barato",1,O29="Justo (ni caro ni barato)",0.5,O29="Caro",0)</f>
        <v>#N/A</v>
      </c>
      <c r="AL29" s="24" t="e" cm="1">
        <f t="array" ref="AL29">_xlfn.IFS(P29="Menos de 30 minutos",1,P29="Entre 31 minutos y 1 hora",0.8,P29="Entre 1 y 2 horas",0.6,P29="Entre 2 y 3 horas",0.4,P29="Más de 3 horas",0.2,P29="Me tomó más de un día",0)</f>
        <v>#N/A</v>
      </c>
      <c r="AM29" s="24" t="e" cm="1">
        <f t="array" ref="AM29">_xlfn.IFS(Q29="Poco",1,Q29="Normal (ni mucho ni poco)",0.5,Q29="Mucho",0)</f>
        <v>#N/A</v>
      </c>
      <c r="AN29" s="24" t="e" cm="1">
        <f t="array" ref="AN29">_xlfn.IFS(R29="Satisfecha (o)",1,R29="Normal",0.5,R29="Insatisfecha (o)",0)</f>
        <v>#N/A</v>
      </c>
      <c r="AO29" s="24" t="e" cm="1">
        <f t="array" ref="AO29">_xlfn.IFS(S29="Todas las personas reciben el mismo trato",1,S29="No estoy segura (o)",0.5,S29="Hay personas que reciben un trato diferente",0)</f>
        <v>#N/A</v>
      </c>
      <c r="AP29" s="8" t="e" cm="1">
        <f t="array" ref="AP29">_xlfn.IFS(T29="Es malo",0,T29="Es regular (ni bueno ni malo)",0.5,T29="Es bueno",1)</f>
        <v>#N/A</v>
      </c>
      <c r="AQ29" s="8" t="e" cm="1">
        <f t="array" ref="AQ29">_xlfn.IFS(U29="Sí",0,U29="No",1,U29="Prefieron no contestar",0.5)</f>
        <v>#N/A</v>
      </c>
    </row>
    <row r="30" spans="1:43" x14ac:dyDescent="0.2">
      <c r="A30" s="17">
        <v>114442728336</v>
      </c>
      <c r="B30" s="17" t="s">
        <v>10</v>
      </c>
      <c r="C30" s="8" t="s">
        <v>173</v>
      </c>
      <c r="D30" s="8" t="s">
        <v>86</v>
      </c>
      <c r="E30" s="8" t="s">
        <v>73</v>
      </c>
      <c r="F30" s="8" t="s">
        <v>174</v>
      </c>
      <c r="G30" s="8" t="s">
        <v>85</v>
      </c>
      <c r="H30" s="8" t="s">
        <v>89</v>
      </c>
      <c r="I30" s="8" t="s">
        <v>90</v>
      </c>
      <c r="J30" s="8" t="s">
        <v>92</v>
      </c>
      <c r="K30" s="8" t="s">
        <v>85</v>
      </c>
      <c r="L30" s="8" t="s">
        <v>94</v>
      </c>
      <c r="M30" s="8" t="s">
        <v>624</v>
      </c>
      <c r="N30" s="8" t="s">
        <v>104</v>
      </c>
      <c r="O30" s="8" t="s">
        <v>107</v>
      </c>
      <c r="P30" s="8" t="s">
        <v>109</v>
      </c>
      <c r="Q30" s="8" t="s">
        <v>115</v>
      </c>
      <c r="R30" s="8" t="s">
        <v>119</v>
      </c>
      <c r="S30" s="8" t="s">
        <v>192</v>
      </c>
      <c r="T30" s="25" t="s">
        <v>131</v>
      </c>
      <c r="U30" s="8" t="s">
        <v>85</v>
      </c>
      <c r="W30" s="17">
        <v>114442728336</v>
      </c>
      <c r="X30" s="17" t="s">
        <v>10</v>
      </c>
      <c r="Y30" s="8" cm="1">
        <f t="array" ref="Y30">_xlfn.IFS(C30="Fue fácil",1,C30="Más o menos (ni fácil ni difícil)",0.5,C30="Fue difícil",0)</f>
        <v>0</v>
      </c>
      <c r="Z30" s="8" cm="1">
        <f t="array" ref="Z30">_xlfn.IFS(D30="Sí",1,D30="No",0)</f>
        <v>0</v>
      </c>
      <c r="AA30" s="8" cm="1">
        <f t="array" ref="AA30">_xlfn.IFS(E30="Sí las conozco",1,E30="No las conozco",0)</f>
        <v>1</v>
      </c>
      <c r="AB30" s="20" cm="1">
        <f t="array" ref="AB30">_xlfn.IFS(F30="Sí tenía pensado hacer el trámite",1,F30="No tenía pensado hacer el trámite",0)</f>
        <v>1</v>
      </c>
      <c r="AC30" s="22" cm="1">
        <f t="array" ref="AC30">_xlfn.IFS(G30="Sí",1,G30="No",0)</f>
        <v>1</v>
      </c>
      <c r="AD30" s="24" cm="1">
        <f t="array" ref="AD30">_xlfn.IFS(H30="Es fácil",1,H30="Más o menos (no es ni fácil ni difícil)",0.5,H30="Es difícil",0)</f>
        <v>0</v>
      </c>
      <c r="AE30" s="25" cm="1">
        <f t="array" ref="AE30">_xlfn.IFS(I30="Cuando realicé el trámite para obtener la licencia de conducir en este municipio sí recibí toda la orientación que necesité para poder concluir el trámite",1,I30="Cuando realicé el trámite para obtener la licencia de conducir en este municipio no recibí toda la orientación que necesité para poder concluir el trámite",0)</f>
        <v>1</v>
      </c>
      <c r="AF30" s="27" cm="1">
        <f t="array" ref="AF30">_xlfn.IFS(J30="Sí tienen la capacitación y los conocimientos suficientes para atender a la ciudadanía",1,J30="No tienen la capacitación ni los conocimientos suficientes para atender a la ciudadanía",0)</f>
        <v>1</v>
      </c>
      <c r="AG30" s="24" cm="1">
        <f t="array" ref="AG30">_xlfn.IFS(K30="Sí",1,K30="No",0)</f>
        <v>1</v>
      </c>
      <c r="AH30" s="20" cm="1">
        <f t="array" ref="AH30">_xlfn.IFS(L30="Muy probable",1,L30="Nada probable",0,L30="No sé",0.5)</f>
        <v>1</v>
      </c>
      <c r="AI30" s="24"/>
      <c r="AJ30" s="24" cm="1">
        <f t="array" ref="AJ30">_xlfn.IFS(N30="Pocos",1,N30="Los necesarios (ni muchos ni pocos)",0.5,N30="Muchos",0)</f>
        <v>0</v>
      </c>
      <c r="AK30" s="24" cm="1">
        <f t="array" ref="AK30">_xlfn.IFS(O30="Barato",1,O30="Justo (ni caro ni barato)",0.5,O30="Caro",0)</f>
        <v>0</v>
      </c>
      <c r="AL30" s="24" cm="1">
        <f t="array" ref="AL30">_xlfn.IFS(P30="Menos de 30 minutos",1,P30="Entre 31 minutos y 1 hora",0.8,P30="Entre 1 y 2 horas",0.6,P30="Entre 2 y 3 horas",0.4,P30="Más de 3 horas",0.2,P30="Me tomó más de un día",0)</f>
        <v>0.8</v>
      </c>
      <c r="AM30" s="24" cm="1">
        <f t="array" ref="AM30">_xlfn.IFS(Q30="Poco",1,Q30="Normal (ni mucho ni poco)",0.5,Q30="Mucho",0)</f>
        <v>0.5</v>
      </c>
      <c r="AN30" s="24" cm="1">
        <f t="array" ref="AN30">_xlfn.IFS(R30="Satisfecha (o)",1,R30="Normal",0.5,R30="Insatisfecha (o)",0)</f>
        <v>0</v>
      </c>
      <c r="AO30" s="24" cm="1">
        <f t="array" ref="AO30">_xlfn.IFS(S30="Todas las personas reciben el mismo trato",1,S30="No estoy segura (o)",0.5,S30="Hay personas que reciben un trato diferente",0)</f>
        <v>0</v>
      </c>
      <c r="AP30" s="8" cm="1">
        <f t="array" ref="AP30">_xlfn.IFS(T30="Es malo",0,T30="Es regular (ni bueno ni malo)",0.5,T30="Es bueno",1)</f>
        <v>0.5</v>
      </c>
      <c r="AQ30" s="8" cm="1">
        <f t="array" ref="AQ30">_xlfn.IFS(U30="Sí",0,U30="No",1,U30="Prefieron no contestar",0.5)</f>
        <v>0</v>
      </c>
    </row>
    <row r="31" spans="1:43" x14ac:dyDescent="0.2">
      <c r="A31" s="17">
        <v>114442567512</v>
      </c>
      <c r="B31" s="17"/>
      <c r="C31" s="8"/>
      <c r="D31" s="8"/>
      <c r="E31" s="8" t="s">
        <v>624</v>
      </c>
      <c r="F31" s="8"/>
      <c r="G31" s="8" t="s">
        <v>624</v>
      </c>
      <c r="H31" s="8" t="s">
        <v>624</v>
      </c>
      <c r="I31" s="8" t="s">
        <v>624</v>
      </c>
      <c r="J31" s="8" t="s">
        <v>624</v>
      </c>
      <c r="K31" s="8" t="s">
        <v>624</v>
      </c>
      <c r="L31" s="8" t="s">
        <v>624</v>
      </c>
      <c r="M31" s="8" t="s">
        <v>624</v>
      </c>
      <c r="N31" s="8" t="s">
        <v>624</v>
      </c>
      <c r="O31" s="8" t="s">
        <v>624</v>
      </c>
      <c r="P31" s="8" t="s">
        <v>624</v>
      </c>
      <c r="Q31" s="8" t="s">
        <v>624</v>
      </c>
      <c r="R31" s="8" t="s">
        <v>624</v>
      </c>
      <c r="S31" s="8"/>
      <c r="T31" s="25" t="s">
        <v>624</v>
      </c>
      <c r="U31" s="8"/>
      <c r="W31" s="17">
        <v>114442567512</v>
      </c>
      <c r="X31" s="17"/>
      <c r="Y31" s="8" t="e" cm="1">
        <f t="array" ref="Y31">_xlfn.IFS(C31="Fue fácil",1,C31="Más o menos (ni fácil ni difícil)",0.5,C31="Fue difícil",0)</f>
        <v>#N/A</v>
      </c>
      <c r="Z31" s="8" t="e" cm="1">
        <f t="array" ref="Z31">_xlfn.IFS(D31="Sí",1,D31="No",0)</f>
        <v>#N/A</v>
      </c>
      <c r="AA31" s="8" t="e" cm="1">
        <f t="array" ref="AA31">_xlfn.IFS(E31="Sí las conozco",1,E31="No las conozco",0)</f>
        <v>#N/A</v>
      </c>
      <c r="AB31" s="20" t="e" cm="1">
        <f t="array" ref="AB31">_xlfn.IFS(F31="Sí tenía pensado hacer el trámite",1,F31="No tenía pensado hacer el trámite",0)</f>
        <v>#N/A</v>
      </c>
      <c r="AC31" s="22" t="e" cm="1">
        <f t="array" ref="AC31">_xlfn.IFS(G31="Sí",1,G31="No",0)</f>
        <v>#N/A</v>
      </c>
      <c r="AD31" s="24" t="e" cm="1">
        <f t="array" ref="AD31">_xlfn.IFS(H31="Es fácil",1,H31="Más o menos (no es ni fácil ni difícil)",0.5,H31="Es difícil",0)</f>
        <v>#N/A</v>
      </c>
      <c r="AE31" s="25" t="e" cm="1">
        <f t="array" ref="AE31">_xlfn.IFS(I31="Cuando realicé el trámite para obtener la licencia de conducir en este municipio sí recibí toda la orientación que necesité para poder concluir el trámite",1,I31="Cuando realicé el trámite para obtener la licencia de conducir en este municipio no recibí toda la orientación que necesité para poder concluir el trámite",0)</f>
        <v>#N/A</v>
      </c>
      <c r="AF31" s="27" t="e" cm="1">
        <f t="array" ref="AF31">_xlfn.IFS(J31="Sí tienen la capacitación y los conocimientos suficientes para atender a la ciudadanía",1,J31="No tienen la capacitación ni los conocimientos suficientes para atender a la ciudadanía",0)</f>
        <v>#N/A</v>
      </c>
      <c r="AG31" s="24" t="e" cm="1">
        <f t="array" ref="AG31">_xlfn.IFS(K31="Sí",1,K31="No",0)</f>
        <v>#N/A</v>
      </c>
      <c r="AH31" s="20" t="e" cm="1">
        <f t="array" ref="AH31">_xlfn.IFS(L31="Muy probable",1,L31="Nada probable",0,L31="No sé",0.5)</f>
        <v>#N/A</v>
      </c>
      <c r="AI31" s="24" t="e" cm="1">
        <f t="array" ref="AI31">_xlfn.IFS(M31="Es más fácil",1,M31="Es igual",0.5,M31="Es más difícil",0)</f>
        <v>#N/A</v>
      </c>
      <c r="AJ31" s="24" t="e" cm="1">
        <f t="array" ref="AJ31">_xlfn.IFS(N31="Pocos",1,N31="Los necesarios (ni muchos ni pocos)",0.5,N31="Muchos",0)</f>
        <v>#N/A</v>
      </c>
      <c r="AK31" s="24" t="e" cm="1">
        <f t="array" ref="AK31">_xlfn.IFS(O31="Barato",1,O31="Justo (ni caro ni barato)",0.5,O31="Caro",0)</f>
        <v>#N/A</v>
      </c>
      <c r="AL31" s="24" t="e" cm="1">
        <f t="array" ref="AL31">_xlfn.IFS(P31="Menos de 30 minutos",1,P31="Entre 31 minutos y 1 hora",0.8,P31="Entre 1 y 2 horas",0.6,P31="Entre 2 y 3 horas",0.4,P31="Más de 3 horas",0.2,P31="Me tomó más de un día",0)</f>
        <v>#N/A</v>
      </c>
      <c r="AM31" s="24" t="e" cm="1">
        <f t="array" ref="AM31">_xlfn.IFS(Q31="Poco",1,Q31="Normal (ni mucho ni poco)",0.5,Q31="Mucho",0)</f>
        <v>#N/A</v>
      </c>
      <c r="AN31" s="24" t="e" cm="1">
        <f t="array" ref="AN31">_xlfn.IFS(R31="Satisfecha (o)",1,R31="Normal",0.5,R31="Insatisfecha (o)",0)</f>
        <v>#N/A</v>
      </c>
      <c r="AO31" s="24" t="e" cm="1">
        <f t="array" ref="AO31">_xlfn.IFS(S31="Todas las personas reciben el mismo trato",1,S31="No estoy segura (o)",0.5,S31="Hay personas que reciben un trato diferente",0)</f>
        <v>#N/A</v>
      </c>
      <c r="AP31" s="8" t="e" cm="1">
        <f t="array" ref="AP31">_xlfn.IFS(T31="Es malo",0,T31="Es regular (ni bueno ni malo)",0.5,T31="Es bueno",1)</f>
        <v>#N/A</v>
      </c>
      <c r="AQ31" s="8" t="e" cm="1">
        <f t="array" ref="AQ31">_xlfn.IFS(U31="Sí",0,U31="No",1,U31="Prefieron no contestar",0.5)</f>
        <v>#N/A</v>
      </c>
    </row>
    <row r="32" spans="1:43" x14ac:dyDescent="0.2">
      <c r="A32" s="17">
        <v>114442487608</v>
      </c>
      <c r="B32" s="17" t="s">
        <v>10</v>
      </c>
      <c r="C32" s="8" t="s">
        <v>177</v>
      </c>
      <c r="D32" s="8" t="s">
        <v>86</v>
      </c>
      <c r="E32" s="8" t="s">
        <v>73</v>
      </c>
      <c r="F32" s="8" t="s">
        <v>174</v>
      </c>
      <c r="G32" s="8" t="s">
        <v>85</v>
      </c>
      <c r="H32" s="8" t="s">
        <v>89</v>
      </c>
      <c r="I32" s="8" t="s">
        <v>91</v>
      </c>
      <c r="J32" s="8" t="s">
        <v>93</v>
      </c>
      <c r="K32" s="8" t="s">
        <v>85</v>
      </c>
      <c r="L32" s="8" t="s">
        <v>94</v>
      </c>
      <c r="M32" s="8" t="s">
        <v>100</v>
      </c>
      <c r="N32" s="8" t="s">
        <v>103</v>
      </c>
      <c r="O32" s="8" t="s">
        <v>107</v>
      </c>
      <c r="P32" s="8" t="s">
        <v>113</v>
      </c>
      <c r="Q32" s="8" t="s">
        <v>116</v>
      </c>
      <c r="R32" s="8" t="s">
        <v>119</v>
      </c>
      <c r="S32" s="8" t="s">
        <v>187</v>
      </c>
      <c r="T32" s="25" t="s">
        <v>130</v>
      </c>
      <c r="U32" s="8" t="s">
        <v>85</v>
      </c>
      <c r="W32" s="17">
        <v>114442487608</v>
      </c>
      <c r="X32" s="17" t="s">
        <v>10</v>
      </c>
      <c r="Y32" s="8" cm="1">
        <f t="array" ref="Y32">_xlfn.IFS(C32="Fue fácil",1,C32="Más o menos (ni fácil ni difícil)",0.5,C32="Fue difícil",0)</f>
        <v>0.5</v>
      </c>
      <c r="Z32" s="8" cm="1">
        <f t="array" ref="Z32">_xlfn.IFS(D32="Sí",1,D32="No",0)</f>
        <v>0</v>
      </c>
      <c r="AA32" s="8" cm="1">
        <f t="array" ref="AA32">_xlfn.IFS(E32="Sí las conozco",1,E32="No las conozco",0)</f>
        <v>1</v>
      </c>
      <c r="AB32" s="20" cm="1">
        <f t="array" ref="AB32">_xlfn.IFS(F32="Sí tenía pensado hacer el trámite",1,F32="No tenía pensado hacer el trámite",0)</f>
        <v>1</v>
      </c>
      <c r="AC32" s="22" cm="1">
        <f t="array" ref="AC32">_xlfn.IFS(G32="Sí",1,G32="No",0)</f>
        <v>1</v>
      </c>
      <c r="AD32" s="24" cm="1">
        <f t="array" ref="AD32">_xlfn.IFS(H32="Es fácil",1,H32="Más o menos (no es ni fácil ni difícil)",0.5,H32="Es difícil",0)</f>
        <v>0</v>
      </c>
      <c r="AE32" s="25" cm="1">
        <f t="array" ref="AE32">_xlfn.IFS(I32="Cuando realicé el trámite para obtener la licencia de conducir en este municipio sí recibí toda la orientación que necesité para poder concluir el trámite",1,I32="Cuando realicé el trámite para obtener la licencia de conducir en este municipio no recibí toda la orientación que necesité para poder concluir el trámite",0)</f>
        <v>0</v>
      </c>
      <c r="AF32" s="27" cm="1">
        <f t="array" ref="AF32">_xlfn.IFS(J32="Sí tienen la capacitación y los conocimientos suficientes para atender a la ciudadanía",1,J32="No tienen la capacitación ni los conocimientos suficientes para atender a la ciudadanía",0)</f>
        <v>0</v>
      </c>
      <c r="AG32" s="24" cm="1">
        <f t="array" ref="AG32">_xlfn.IFS(K32="Sí",1,K32="No",0)</f>
        <v>1</v>
      </c>
      <c r="AH32" s="20" cm="1">
        <f t="array" ref="AH32">_xlfn.IFS(L32="Muy probable",1,L32="Nada probable",0,L32="No sé",0.5)</f>
        <v>1</v>
      </c>
      <c r="AI32" s="24" cm="1">
        <f t="array" ref="AI32">_xlfn.IFS(M32="Es más fácil",1,M32="Es igual",0.5,M32="Es más difícil",0)</f>
        <v>0.5</v>
      </c>
      <c r="AJ32" s="24" cm="1">
        <f t="array" ref="AJ32">_xlfn.IFS(N32="Pocos",1,N32="Los necesarios (ni muchos ni pocos)",0.5,N32="Muchos",0)</f>
        <v>0.5</v>
      </c>
      <c r="AK32" s="24" cm="1">
        <f t="array" ref="AK32">_xlfn.IFS(O32="Barato",1,O32="Justo (ni caro ni barato)",0.5,O32="Caro",0)</f>
        <v>0</v>
      </c>
      <c r="AL32" s="24" cm="1">
        <f t="array" ref="AL32">_xlfn.IFS(P32="Menos de 30 minutos",1,P32="Entre 31 minutos y 1 hora",0.8,P32="Entre 1 y 2 horas",0.6,P32="Entre 2 y 3 horas",0.4,P32="Más de 3 horas",0.2,P32="Me tomó más de un día",0)</f>
        <v>0</v>
      </c>
      <c r="AM32" s="24" cm="1">
        <f t="array" ref="AM32">_xlfn.IFS(Q32="Poco",1,Q32="Normal (ni mucho ni poco)",0.5,Q32="Mucho",0)</f>
        <v>0</v>
      </c>
      <c r="AN32" s="24" cm="1">
        <f t="array" ref="AN32">_xlfn.IFS(R32="Satisfecha (o)",1,R32="Normal",0.5,R32="Insatisfecha (o)",0)</f>
        <v>0</v>
      </c>
      <c r="AO32" s="24" cm="1">
        <f t="array" ref="AO32">_xlfn.IFS(S32="Todas las personas reciben el mismo trato",1,S32="No estoy segura (o)",0.5,S32="Hay personas que reciben un trato diferente",0)</f>
        <v>1</v>
      </c>
      <c r="AP32" s="8" cm="1">
        <f t="array" ref="AP32">_xlfn.IFS(T32="Es malo",0,T32="Es regular (ni bueno ni malo)",0.5,T32="Es bueno",1)</f>
        <v>0</v>
      </c>
      <c r="AQ32" s="8" cm="1">
        <f t="array" ref="AQ32">_xlfn.IFS(U32="Sí",0,U32="No",1,U32="Prefieron no contestar",0.5)</f>
        <v>0</v>
      </c>
    </row>
    <row r="33" spans="1:43" x14ac:dyDescent="0.2">
      <c r="A33" s="17">
        <v>114442423783</v>
      </c>
      <c r="B33" s="17" t="s">
        <v>10</v>
      </c>
      <c r="C33" s="8" t="s">
        <v>189</v>
      </c>
      <c r="D33" s="8" t="s">
        <v>86</v>
      </c>
      <c r="E33" s="8" t="s">
        <v>73</v>
      </c>
      <c r="F33" s="8" t="s">
        <v>174</v>
      </c>
      <c r="G33" s="8" t="s">
        <v>85</v>
      </c>
      <c r="H33" s="8" t="s">
        <v>88</v>
      </c>
      <c r="I33" s="8" t="s">
        <v>91</v>
      </c>
      <c r="J33" s="8" t="s">
        <v>93</v>
      </c>
      <c r="K33" s="8" t="s">
        <v>85</v>
      </c>
      <c r="L33" s="8" t="s">
        <v>94</v>
      </c>
      <c r="M33" s="8" t="s">
        <v>100</v>
      </c>
      <c r="N33" s="8" t="s">
        <v>103</v>
      </c>
      <c r="O33" s="8" t="s">
        <v>107</v>
      </c>
      <c r="P33" s="8" t="s">
        <v>113</v>
      </c>
      <c r="Q33" s="8" t="s">
        <v>116</v>
      </c>
      <c r="R33" s="8" t="s">
        <v>117</v>
      </c>
      <c r="S33" s="8" t="s">
        <v>192</v>
      </c>
      <c r="T33" s="25" t="s">
        <v>130</v>
      </c>
      <c r="U33" s="8" t="s">
        <v>85</v>
      </c>
      <c r="W33" s="17">
        <v>114442423783</v>
      </c>
      <c r="X33" s="17" t="s">
        <v>10</v>
      </c>
      <c r="Y33" s="8" cm="1">
        <f t="array" ref="Y33">_xlfn.IFS(C33="Fue fácil",1,C33="Más o menos (ni fácil ni difícil)",0.5,C33="Fue difícil",0)</f>
        <v>1</v>
      </c>
      <c r="Z33" s="8" cm="1">
        <f t="array" ref="Z33">_xlfn.IFS(D33="Sí",1,D33="No",0)</f>
        <v>0</v>
      </c>
      <c r="AA33" s="8" cm="1">
        <f t="array" ref="AA33">_xlfn.IFS(E33="Sí las conozco",1,E33="No las conozco",0)</f>
        <v>1</v>
      </c>
      <c r="AB33" s="20" cm="1">
        <f t="array" ref="AB33">_xlfn.IFS(F33="Sí tenía pensado hacer el trámite",1,F33="No tenía pensado hacer el trámite",0)</f>
        <v>1</v>
      </c>
      <c r="AC33" s="22" cm="1">
        <f t="array" ref="AC33">_xlfn.IFS(G33="Sí",1,G33="No",0)</f>
        <v>1</v>
      </c>
      <c r="AD33" s="24" cm="1">
        <f t="array" ref="AD33">_xlfn.IFS(H33="Es fácil",1,H33="Más o menos (no es ni fácil ni difícil)",0.5,H33="Es difícil",0)</f>
        <v>0.5</v>
      </c>
      <c r="AE33" s="25" cm="1">
        <f t="array" ref="AE33">_xlfn.IFS(I33="Cuando realicé el trámite para obtener la licencia de conducir en este municipio sí recibí toda la orientación que necesité para poder concluir el trámite",1,I33="Cuando realicé el trámite para obtener la licencia de conducir en este municipio no recibí toda la orientación que necesité para poder concluir el trámite",0)</f>
        <v>0</v>
      </c>
      <c r="AF33" s="27" cm="1">
        <f t="array" ref="AF33">_xlfn.IFS(J33="Sí tienen la capacitación y los conocimientos suficientes para atender a la ciudadanía",1,J33="No tienen la capacitación ni los conocimientos suficientes para atender a la ciudadanía",0)</f>
        <v>0</v>
      </c>
      <c r="AG33" s="24" cm="1">
        <f t="array" ref="AG33">_xlfn.IFS(K33="Sí",1,K33="No",0)</f>
        <v>1</v>
      </c>
      <c r="AH33" s="20" cm="1">
        <f t="array" ref="AH33">_xlfn.IFS(L33="Muy probable",1,L33="Nada probable",0,L33="No sé",0.5)</f>
        <v>1</v>
      </c>
      <c r="AI33" s="24" cm="1">
        <f t="array" ref="AI33">_xlfn.IFS(M33="Es más fácil",1,M33="Es igual",0.5,M33="Es más difícil",0)</f>
        <v>0.5</v>
      </c>
      <c r="AJ33" s="24" cm="1">
        <f t="array" ref="AJ33">_xlfn.IFS(N33="Pocos",1,N33="Los necesarios (ni muchos ni pocos)",0.5,N33="Muchos",0)</f>
        <v>0.5</v>
      </c>
      <c r="AK33" s="24" cm="1">
        <f t="array" ref="AK33">_xlfn.IFS(O33="Barato",1,O33="Justo (ni caro ni barato)",0.5,O33="Caro",0)</f>
        <v>0</v>
      </c>
      <c r="AL33" s="24" cm="1">
        <f t="array" ref="AL33">_xlfn.IFS(P33="Menos de 30 minutos",1,P33="Entre 31 minutos y 1 hora",0.8,P33="Entre 1 y 2 horas",0.6,P33="Entre 2 y 3 horas",0.4,P33="Más de 3 horas",0.2,P33="Me tomó más de un día",0)</f>
        <v>0</v>
      </c>
      <c r="AM33" s="24" cm="1">
        <f t="array" ref="AM33">_xlfn.IFS(Q33="Poco",1,Q33="Normal (ni mucho ni poco)",0.5,Q33="Mucho",0)</f>
        <v>0</v>
      </c>
      <c r="AN33" s="24" cm="1">
        <f t="array" ref="AN33">_xlfn.IFS(R33="Satisfecha (o)",1,R33="Normal",0.5,R33="Insatisfecha (o)",0)</f>
        <v>1</v>
      </c>
      <c r="AO33" s="24" cm="1">
        <f t="array" ref="AO33">_xlfn.IFS(S33="Todas las personas reciben el mismo trato",1,S33="No estoy segura (o)",0.5,S33="Hay personas que reciben un trato diferente",0)</f>
        <v>0</v>
      </c>
      <c r="AP33" s="8" cm="1">
        <f t="array" ref="AP33">_xlfn.IFS(T33="Es malo",0,T33="Es regular (ni bueno ni malo)",0.5,T33="Es bueno",1)</f>
        <v>0</v>
      </c>
      <c r="AQ33" s="8" cm="1">
        <f t="array" ref="AQ33">_xlfn.IFS(U33="Sí",0,U33="No",1,U33="Prefieron no contestar",0.5)</f>
        <v>0</v>
      </c>
    </row>
    <row r="34" spans="1:43" x14ac:dyDescent="0.2">
      <c r="A34" s="17">
        <v>114441720565</v>
      </c>
      <c r="B34" s="17" t="s">
        <v>10</v>
      </c>
      <c r="C34" s="8"/>
      <c r="D34" s="8"/>
      <c r="E34" s="8" t="s">
        <v>624</v>
      </c>
      <c r="F34" s="8"/>
      <c r="G34" s="8" t="s">
        <v>624</v>
      </c>
      <c r="H34" s="8" t="s">
        <v>624</v>
      </c>
      <c r="I34" s="8" t="s">
        <v>624</v>
      </c>
      <c r="J34" s="8" t="s">
        <v>624</v>
      </c>
      <c r="K34" s="8" t="s">
        <v>624</v>
      </c>
      <c r="L34" s="8" t="s">
        <v>624</v>
      </c>
      <c r="M34" s="8" t="s">
        <v>624</v>
      </c>
      <c r="N34" s="8" t="s">
        <v>624</v>
      </c>
      <c r="O34" s="8" t="s">
        <v>624</v>
      </c>
      <c r="P34" s="8" t="s">
        <v>624</v>
      </c>
      <c r="Q34" s="8" t="s">
        <v>624</v>
      </c>
      <c r="R34" s="8" t="s">
        <v>624</v>
      </c>
      <c r="S34" s="8"/>
      <c r="T34" s="25" t="s">
        <v>624</v>
      </c>
      <c r="U34" s="8"/>
      <c r="W34" s="17">
        <v>114441720565</v>
      </c>
      <c r="X34" s="17" t="s">
        <v>10</v>
      </c>
      <c r="Y34" s="8" t="e" cm="1">
        <f t="array" ref="Y34">_xlfn.IFS(C34="Fue fácil",1,C34="Más o menos (ni fácil ni difícil)",0.5,C34="Fue difícil",0)</f>
        <v>#N/A</v>
      </c>
      <c r="Z34" s="8" t="e" cm="1">
        <f t="array" ref="Z34">_xlfn.IFS(D34="Sí",1,D34="No",0)</f>
        <v>#N/A</v>
      </c>
      <c r="AA34" s="8" t="e" cm="1">
        <f t="array" ref="AA34">_xlfn.IFS(E34="Sí las conozco",1,E34="No las conozco",0)</f>
        <v>#N/A</v>
      </c>
      <c r="AB34" s="20" t="e" cm="1">
        <f t="array" ref="AB34">_xlfn.IFS(F34="Sí tenía pensado hacer el trámite",1,F34="No tenía pensado hacer el trámite",0)</f>
        <v>#N/A</v>
      </c>
      <c r="AC34" s="22" t="e" cm="1">
        <f t="array" ref="AC34">_xlfn.IFS(G34="Sí",1,G34="No",0)</f>
        <v>#N/A</v>
      </c>
      <c r="AD34" s="24" t="e" cm="1">
        <f t="array" ref="AD34">_xlfn.IFS(H34="Es fácil",1,H34="Más o menos (no es ni fácil ni difícil)",0.5,H34="Es difícil",0)</f>
        <v>#N/A</v>
      </c>
      <c r="AE34" s="25" t="e" cm="1">
        <f t="array" ref="AE34">_xlfn.IFS(I34="Cuando realicé el trámite para obtener la licencia de conducir en este municipio sí recibí toda la orientación que necesité para poder concluir el trámite",1,I34="Cuando realicé el trámite para obtener la licencia de conducir en este municipio no recibí toda la orientación que necesité para poder concluir el trámite",0)</f>
        <v>#N/A</v>
      </c>
      <c r="AF34" s="27" t="e" cm="1">
        <f t="array" ref="AF34">_xlfn.IFS(J34="Sí tienen la capacitación y los conocimientos suficientes para atender a la ciudadanía",1,J34="No tienen la capacitación ni los conocimientos suficientes para atender a la ciudadanía",0)</f>
        <v>#N/A</v>
      </c>
      <c r="AG34" s="24" t="e" cm="1">
        <f t="array" ref="AG34">_xlfn.IFS(K34="Sí",1,K34="No",0)</f>
        <v>#N/A</v>
      </c>
      <c r="AH34" s="20" t="e" cm="1">
        <f t="array" ref="AH34">_xlfn.IFS(L34="Muy probable",1,L34="Nada probable",0,L34="No sé",0.5)</f>
        <v>#N/A</v>
      </c>
      <c r="AI34" s="24" t="e" cm="1">
        <f t="array" ref="AI34">_xlfn.IFS(M34="Es más fácil",1,M34="Es igual",0.5,M34="Es más difícil",0)</f>
        <v>#N/A</v>
      </c>
      <c r="AJ34" s="24" t="e" cm="1">
        <f t="array" ref="AJ34">_xlfn.IFS(N34="Pocos",1,N34="Los necesarios (ni muchos ni pocos)",0.5,N34="Muchos",0)</f>
        <v>#N/A</v>
      </c>
      <c r="AK34" s="24" t="e" cm="1">
        <f t="array" ref="AK34">_xlfn.IFS(O34="Barato",1,O34="Justo (ni caro ni barato)",0.5,O34="Caro",0)</f>
        <v>#N/A</v>
      </c>
      <c r="AL34" s="24" t="e" cm="1">
        <f t="array" ref="AL34">_xlfn.IFS(P34="Menos de 30 minutos",1,P34="Entre 31 minutos y 1 hora",0.8,P34="Entre 1 y 2 horas",0.6,P34="Entre 2 y 3 horas",0.4,P34="Más de 3 horas",0.2,P34="Me tomó más de un día",0)</f>
        <v>#N/A</v>
      </c>
      <c r="AM34" s="24" t="e" cm="1">
        <f t="array" ref="AM34">_xlfn.IFS(Q34="Poco",1,Q34="Normal (ni mucho ni poco)",0.5,Q34="Mucho",0)</f>
        <v>#N/A</v>
      </c>
      <c r="AN34" s="24" t="e" cm="1">
        <f t="array" ref="AN34">_xlfn.IFS(R34="Satisfecha (o)",1,R34="Normal",0.5,R34="Insatisfecha (o)",0)</f>
        <v>#N/A</v>
      </c>
      <c r="AO34" s="24" t="e" cm="1">
        <f t="array" ref="AO34">_xlfn.IFS(S34="Todas las personas reciben el mismo trato",1,S34="No estoy segura (o)",0.5,S34="Hay personas que reciben un trato diferente",0)</f>
        <v>#N/A</v>
      </c>
      <c r="AP34" s="8" t="e" cm="1">
        <f t="array" ref="AP34">_xlfn.IFS(T34="Es malo",0,T34="Es regular (ni bueno ni malo)",0.5,T34="Es bueno",1)</f>
        <v>#N/A</v>
      </c>
      <c r="AQ34" s="8" t="e" cm="1">
        <f t="array" ref="AQ34">_xlfn.IFS(U34="Sí",0,U34="No",1,U34="Prefieron no contestar",0.5)</f>
        <v>#N/A</v>
      </c>
    </row>
    <row r="35" spans="1:43" x14ac:dyDescent="0.2">
      <c r="A35" s="17">
        <v>114441702219</v>
      </c>
      <c r="B35" s="17" t="s">
        <v>11</v>
      </c>
      <c r="C35" s="8"/>
      <c r="D35" s="8"/>
      <c r="E35" s="8" t="s">
        <v>624</v>
      </c>
      <c r="F35" s="8"/>
      <c r="G35" s="8" t="s">
        <v>624</v>
      </c>
      <c r="H35" s="8" t="s">
        <v>624</v>
      </c>
      <c r="I35" s="8" t="s">
        <v>624</v>
      </c>
      <c r="J35" s="8" t="s">
        <v>624</v>
      </c>
      <c r="K35" s="8" t="s">
        <v>624</v>
      </c>
      <c r="L35" s="8" t="s">
        <v>624</v>
      </c>
      <c r="M35" s="8" t="s">
        <v>624</v>
      </c>
      <c r="N35" s="8" t="s">
        <v>624</v>
      </c>
      <c r="O35" s="8" t="s">
        <v>624</v>
      </c>
      <c r="P35" s="8" t="s">
        <v>624</v>
      </c>
      <c r="Q35" s="8" t="s">
        <v>624</v>
      </c>
      <c r="R35" s="8" t="s">
        <v>624</v>
      </c>
      <c r="S35" s="8"/>
      <c r="T35" s="25" t="s">
        <v>624</v>
      </c>
      <c r="U35" s="8"/>
      <c r="W35" s="17">
        <v>114441702219</v>
      </c>
      <c r="X35" s="17" t="s">
        <v>11</v>
      </c>
      <c r="Y35" s="8" t="e" cm="1">
        <f t="array" ref="Y35">_xlfn.IFS(C35="Fue fácil",1,C35="Más o menos (ni fácil ni difícil)",0.5,C35="Fue difícil",0)</f>
        <v>#N/A</v>
      </c>
      <c r="Z35" s="8" t="e" cm="1">
        <f t="array" ref="Z35">_xlfn.IFS(D35="Sí",1,D35="No",0)</f>
        <v>#N/A</v>
      </c>
      <c r="AA35" s="8" t="e" cm="1">
        <f t="array" ref="AA35">_xlfn.IFS(E35="Sí las conozco",1,E35="No las conozco",0)</f>
        <v>#N/A</v>
      </c>
      <c r="AB35" s="20" t="e" cm="1">
        <f t="array" ref="AB35">_xlfn.IFS(F35="Sí tenía pensado hacer el trámite",1,F35="No tenía pensado hacer el trámite",0)</f>
        <v>#N/A</v>
      </c>
      <c r="AC35" s="22" t="e" cm="1">
        <f t="array" ref="AC35">_xlfn.IFS(G35="Sí",1,G35="No",0)</f>
        <v>#N/A</v>
      </c>
      <c r="AD35" s="24" t="e" cm="1">
        <f t="array" ref="AD35">_xlfn.IFS(H35="Es fácil",1,H35="Más o menos (no es ni fácil ni difícil)",0.5,H35="Es difícil",0)</f>
        <v>#N/A</v>
      </c>
      <c r="AE35" s="25" t="e" cm="1">
        <f t="array" ref="AE35">_xlfn.IFS(I35="Cuando realicé el trámite para obtener la licencia de conducir en este municipio sí recibí toda la orientación que necesité para poder concluir el trámite",1,I35="Cuando realicé el trámite para obtener la licencia de conducir en este municipio no recibí toda la orientación que necesité para poder concluir el trámite",0)</f>
        <v>#N/A</v>
      </c>
      <c r="AF35" s="27" t="e" cm="1">
        <f t="array" ref="AF35">_xlfn.IFS(J35="Sí tienen la capacitación y los conocimientos suficientes para atender a la ciudadanía",1,J35="No tienen la capacitación ni los conocimientos suficientes para atender a la ciudadanía",0)</f>
        <v>#N/A</v>
      </c>
      <c r="AG35" s="24" t="e" cm="1">
        <f t="array" ref="AG35">_xlfn.IFS(K35="Sí",1,K35="No",0)</f>
        <v>#N/A</v>
      </c>
      <c r="AH35" s="20" t="e" cm="1">
        <f t="array" ref="AH35">_xlfn.IFS(L35="Muy probable",1,L35="Nada probable",0,L35="No sé",0.5)</f>
        <v>#N/A</v>
      </c>
      <c r="AI35" s="24" t="e" cm="1">
        <f t="array" ref="AI35">_xlfn.IFS(M35="Es más fácil",1,M35="Es igual",0.5,M35="Es más difícil",0)</f>
        <v>#N/A</v>
      </c>
      <c r="AJ35" s="24" t="e" cm="1">
        <f t="array" ref="AJ35">_xlfn.IFS(N35="Pocos",1,N35="Los necesarios (ni muchos ni pocos)",0.5,N35="Muchos",0)</f>
        <v>#N/A</v>
      </c>
      <c r="AK35" s="24" t="e" cm="1">
        <f t="array" ref="AK35">_xlfn.IFS(O35="Barato",1,O35="Justo (ni caro ni barato)",0.5,O35="Caro",0)</f>
        <v>#N/A</v>
      </c>
      <c r="AL35" s="24" t="e" cm="1">
        <f t="array" ref="AL35">_xlfn.IFS(P35="Menos de 30 minutos",1,P35="Entre 31 minutos y 1 hora",0.8,P35="Entre 1 y 2 horas",0.6,P35="Entre 2 y 3 horas",0.4,P35="Más de 3 horas",0.2,P35="Me tomó más de un día",0)</f>
        <v>#N/A</v>
      </c>
      <c r="AM35" s="24" t="e" cm="1">
        <f t="array" ref="AM35">_xlfn.IFS(Q35="Poco",1,Q35="Normal (ni mucho ni poco)",0.5,Q35="Mucho",0)</f>
        <v>#N/A</v>
      </c>
      <c r="AN35" s="24" t="e" cm="1">
        <f t="array" ref="AN35">_xlfn.IFS(R35="Satisfecha (o)",1,R35="Normal",0.5,R35="Insatisfecha (o)",0)</f>
        <v>#N/A</v>
      </c>
      <c r="AO35" s="24" t="e" cm="1">
        <f t="array" ref="AO35">_xlfn.IFS(S35="Todas las personas reciben el mismo trato",1,S35="No estoy segura (o)",0.5,S35="Hay personas que reciben un trato diferente",0)</f>
        <v>#N/A</v>
      </c>
      <c r="AP35" s="8" t="e" cm="1">
        <f t="array" ref="AP35">_xlfn.IFS(T35="Es malo",0,T35="Es regular (ni bueno ni malo)",0.5,T35="Es bueno",1)</f>
        <v>#N/A</v>
      </c>
      <c r="AQ35" s="8" t="e" cm="1">
        <f t="array" ref="AQ35">_xlfn.IFS(U35="Sí",0,U35="No",1,U35="Prefieron no contestar",0.5)</f>
        <v>#N/A</v>
      </c>
    </row>
    <row r="36" spans="1:43" x14ac:dyDescent="0.2">
      <c r="A36" s="17">
        <v>114441651981</v>
      </c>
      <c r="B36" s="17" t="s">
        <v>245</v>
      </c>
      <c r="C36" s="8"/>
      <c r="D36" s="8"/>
      <c r="E36" s="8" t="s">
        <v>624</v>
      </c>
      <c r="F36" s="8"/>
      <c r="G36" s="8" t="s">
        <v>624</v>
      </c>
      <c r="H36" s="8" t="s">
        <v>624</v>
      </c>
      <c r="I36" s="8" t="s">
        <v>624</v>
      </c>
      <c r="J36" s="8" t="s">
        <v>624</v>
      </c>
      <c r="K36" s="8" t="s">
        <v>624</v>
      </c>
      <c r="L36" s="8" t="s">
        <v>624</v>
      </c>
      <c r="M36" s="8" t="s">
        <v>624</v>
      </c>
      <c r="N36" s="8" t="s">
        <v>624</v>
      </c>
      <c r="O36" s="8" t="s">
        <v>624</v>
      </c>
      <c r="P36" s="8" t="s">
        <v>624</v>
      </c>
      <c r="Q36" s="8" t="s">
        <v>624</v>
      </c>
      <c r="R36" s="8" t="s">
        <v>624</v>
      </c>
      <c r="S36" s="8"/>
      <c r="T36" s="25" t="s">
        <v>624</v>
      </c>
      <c r="U36" s="8"/>
      <c r="W36" s="17">
        <v>114441651981</v>
      </c>
      <c r="X36" s="17" t="s">
        <v>245</v>
      </c>
      <c r="Y36" s="8" t="e" cm="1">
        <f t="array" ref="Y36">_xlfn.IFS(C36="Fue fácil",1,C36="Más o menos (ni fácil ni difícil)",0.5,C36="Fue difícil",0)</f>
        <v>#N/A</v>
      </c>
      <c r="Z36" s="8" t="e" cm="1">
        <f t="array" ref="Z36">_xlfn.IFS(D36="Sí",1,D36="No",0)</f>
        <v>#N/A</v>
      </c>
      <c r="AA36" s="8" t="e" cm="1">
        <f t="array" ref="AA36">_xlfn.IFS(E36="Sí las conozco",1,E36="No las conozco",0)</f>
        <v>#N/A</v>
      </c>
      <c r="AB36" s="20" t="e" cm="1">
        <f t="array" ref="AB36">_xlfn.IFS(F36="Sí tenía pensado hacer el trámite",1,F36="No tenía pensado hacer el trámite",0)</f>
        <v>#N/A</v>
      </c>
      <c r="AC36" s="22" t="e" cm="1">
        <f t="array" ref="AC36">_xlfn.IFS(G36="Sí",1,G36="No",0)</f>
        <v>#N/A</v>
      </c>
      <c r="AD36" s="24" t="e" cm="1">
        <f t="array" ref="AD36">_xlfn.IFS(H36="Es fácil",1,H36="Más o menos (no es ni fácil ni difícil)",0.5,H36="Es difícil",0)</f>
        <v>#N/A</v>
      </c>
      <c r="AE36" s="25" t="e" cm="1">
        <f t="array" ref="AE36">_xlfn.IFS(I36="Cuando realicé el trámite para obtener la licencia de conducir en este municipio sí recibí toda la orientación que necesité para poder concluir el trámite",1,I36="Cuando realicé el trámite para obtener la licencia de conducir en este municipio no recibí toda la orientación que necesité para poder concluir el trámite",0)</f>
        <v>#N/A</v>
      </c>
      <c r="AF36" s="27" t="e" cm="1">
        <f t="array" ref="AF36">_xlfn.IFS(J36="Sí tienen la capacitación y los conocimientos suficientes para atender a la ciudadanía",1,J36="No tienen la capacitación ni los conocimientos suficientes para atender a la ciudadanía",0)</f>
        <v>#N/A</v>
      </c>
      <c r="AG36" s="24" t="e" cm="1">
        <f t="array" ref="AG36">_xlfn.IFS(K36="Sí",1,K36="No",0)</f>
        <v>#N/A</v>
      </c>
      <c r="AH36" s="20" t="e" cm="1">
        <f t="array" ref="AH36">_xlfn.IFS(L36="Muy probable",1,L36="Nada probable",0,L36="No sé",0.5)</f>
        <v>#N/A</v>
      </c>
      <c r="AI36" s="24" t="e" cm="1">
        <f t="array" ref="AI36">_xlfn.IFS(M36="Es más fácil",1,M36="Es igual",0.5,M36="Es más difícil",0)</f>
        <v>#N/A</v>
      </c>
      <c r="AJ36" s="24" t="e" cm="1">
        <f t="array" ref="AJ36">_xlfn.IFS(N36="Pocos",1,N36="Los necesarios (ni muchos ni pocos)",0.5,N36="Muchos",0)</f>
        <v>#N/A</v>
      </c>
      <c r="AK36" s="24" t="e" cm="1">
        <f t="array" ref="AK36">_xlfn.IFS(O36="Barato",1,O36="Justo (ni caro ni barato)",0.5,O36="Caro",0)</f>
        <v>#N/A</v>
      </c>
      <c r="AL36" s="24" t="e" cm="1">
        <f t="array" ref="AL36">_xlfn.IFS(P36="Menos de 30 minutos",1,P36="Entre 31 minutos y 1 hora",0.8,P36="Entre 1 y 2 horas",0.6,P36="Entre 2 y 3 horas",0.4,P36="Más de 3 horas",0.2,P36="Me tomó más de un día",0)</f>
        <v>#N/A</v>
      </c>
      <c r="AM36" s="24" t="e" cm="1">
        <f t="array" ref="AM36">_xlfn.IFS(Q36="Poco",1,Q36="Normal (ni mucho ni poco)",0.5,Q36="Mucho",0)</f>
        <v>#N/A</v>
      </c>
      <c r="AN36" s="24" t="e" cm="1">
        <f t="array" ref="AN36">_xlfn.IFS(R36="Satisfecha (o)",1,R36="Normal",0.5,R36="Insatisfecha (o)",0)</f>
        <v>#N/A</v>
      </c>
      <c r="AO36" s="24" t="e" cm="1">
        <f t="array" ref="AO36">_xlfn.IFS(S36="Todas las personas reciben el mismo trato",1,S36="No estoy segura (o)",0.5,S36="Hay personas que reciben un trato diferente",0)</f>
        <v>#N/A</v>
      </c>
      <c r="AP36" s="8" t="e" cm="1">
        <f t="array" ref="AP36">_xlfn.IFS(T36="Es malo",0,T36="Es regular (ni bueno ni malo)",0.5,T36="Es bueno",1)</f>
        <v>#N/A</v>
      </c>
      <c r="AQ36" s="8" t="e" cm="1">
        <f t="array" ref="AQ36">_xlfn.IFS(U36="Sí",0,U36="No",1,U36="Prefieron no contestar",0.5)</f>
        <v>#N/A</v>
      </c>
    </row>
    <row r="37" spans="1:43" x14ac:dyDescent="0.2">
      <c r="A37" s="17">
        <v>114441599209</v>
      </c>
      <c r="B37" s="17" t="s">
        <v>10</v>
      </c>
      <c r="C37" s="8" t="s">
        <v>189</v>
      </c>
      <c r="D37" s="8" t="s">
        <v>85</v>
      </c>
      <c r="E37" s="8" t="s">
        <v>73</v>
      </c>
      <c r="F37" s="8" t="s">
        <v>174</v>
      </c>
      <c r="G37" s="8" t="s">
        <v>85</v>
      </c>
      <c r="H37" s="8" t="s">
        <v>87</v>
      </c>
      <c r="I37" s="8" t="s">
        <v>90</v>
      </c>
      <c r="J37" s="8" t="s">
        <v>92</v>
      </c>
      <c r="K37" s="8" t="s">
        <v>85</v>
      </c>
      <c r="L37" s="8" t="s">
        <v>94</v>
      </c>
      <c r="M37" s="8" t="s">
        <v>99</v>
      </c>
      <c r="N37" s="8" t="s">
        <v>103</v>
      </c>
      <c r="O37" s="8" t="s">
        <v>107</v>
      </c>
      <c r="P37" s="8" t="s">
        <v>109</v>
      </c>
      <c r="Q37" s="8" t="s">
        <v>115</v>
      </c>
      <c r="R37" s="8" t="s">
        <v>117</v>
      </c>
      <c r="S37" s="8" t="s">
        <v>187</v>
      </c>
      <c r="T37" s="25" t="s">
        <v>132</v>
      </c>
      <c r="U37" s="8" t="s">
        <v>86</v>
      </c>
      <c r="W37" s="17">
        <v>114441599209</v>
      </c>
      <c r="X37" s="17" t="s">
        <v>10</v>
      </c>
      <c r="Y37" s="8" cm="1">
        <f t="array" ref="Y37">_xlfn.IFS(C37="Fue fácil",1,C37="Más o menos (ni fácil ni difícil)",0.5,C37="Fue difícil",0)</f>
        <v>1</v>
      </c>
      <c r="Z37" s="8" cm="1">
        <f t="array" ref="Z37">_xlfn.IFS(D37="Sí",1,D37="No",0)</f>
        <v>1</v>
      </c>
      <c r="AA37" s="8" cm="1">
        <f t="array" ref="AA37">_xlfn.IFS(E37="Sí las conozco",1,E37="No las conozco",0)</f>
        <v>1</v>
      </c>
      <c r="AB37" s="20" cm="1">
        <f t="array" ref="AB37">_xlfn.IFS(F37="Sí tenía pensado hacer el trámite",1,F37="No tenía pensado hacer el trámite",0)</f>
        <v>1</v>
      </c>
      <c r="AC37" s="22" cm="1">
        <f t="array" ref="AC37">_xlfn.IFS(G37="Sí",1,G37="No",0)</f>
        <v>1</v>
      </c>
      <c r="AD37" s="24" cm="1">
        <f t="array" ref="AD37">_xlfn.IFS(H37="Es fácil",1,H37="Más o menos (no es ni fácil ni difícil)",0.5,H37="Es difícil",0)</f>
        <v>1</v>
      </c>
      <c r="AE37" s="25" cm="1">
        <f t="array" ref="AE37">_xlfn.IFS(I37="Cuando realicé el trámite para obtener la licencia de conducir en este municipio sí recibí toda la orientación que necesité para poder concluir el trámite",1,I37="Cuando realicé el trámite para obtener la licencia de conducir en este municipio no recibí toda la orientación que necesité para poder concluir el trámite",0)</f>
        <v>1</v>
      </c>
      <c r="AF37" s="27" cm="1">
        <f t="array" ref="AF37">_xlfn.IFS(J37="Sí tienen la capacitación y los conocimientos suficientes para atender a la ciudadanía",1,J37="No tienen la capacitación ni los conocimientos suficientes para atender a la ciudadanía",0)</f>
        <v>1</v>
      </c>
      <c r="AG37" s="24" cm="1">
        <f t="array" ref="AG37">_xlfn.IFS(K37="Sí",1,K37="No",0)</f>
        <v>1</v>
      </c>
      <c r="AH37" s="20" cm="1">
        <f t="array" ref="AH37">_xlfn.IFS(L37="Muy probable",1,L37="Nada probable",0,L37="No sé",0.5)</f>
        <v>1</v>
      </c>
      <c r="AI37" s="24" cm="1">
        <f t="array" ref="AI37">_xlfn.IFS(M37="Es más fácil",1,M37="Es igual",0.5,M37="Es más difícil",0)</f>
        <v>1</v>
      </c>
      <c r="AJ37" s="24" cm="1">
        <f t="array" ref="AJ37">_xlfn.IFS(N37="Pocos",1,N37="Los necesarios (ni muchos ni pocos)",0.5,N37="Muchos",0)</f>
        <v>0.5</v>
      </c>
      <c r="AK37" s="24" cm="1">
        <f t="array" ref="AK37">_xlfn.IFS(O37="Barato",1,O37="Justo (ni caro ni barato)",0.5,O37="Caro",0)</f>
        <v>0</v>
      </c>
      <c r="AL37" s="24" cm="1">
        <f t="array" ref="AL37">_xlfn.IFS(P37="Menos de 30 minutos",1,P37="Entre 31 minutos y 1 hora",0.8,P37="Entre 1 y 2 horas",0.6,P37="Entre 2 y 3 horas",0.4,P37="Más de 3 horas",0.2,P37="Me tomó más de un día",0)</f>
        <v>0.8</v>
      </c>
      <c r="AM37" s="24" cm="1">
        <f t="array" ref="AM37">_xlfn.IFS(Q37="Poco",1,Q37="Normal (ni mucho ni poco)",0.5,Q37="Mucho",0)</f>
        <v>0.5</v>
      </c>
      <c r="AN37" s="24" cm="1">
        <f t="array" ref="AN37">_xlfn.IFS(R37="Satisfecha (o)",1,R37="Normal",0.5,R37="Insatisfecha (o)",0)</f>
        <v>1</v>
      </c>
      <c r="AO37" s="24" cm="1">
        <f t="array" ref="AO37">_xlfn.IFS(S37="Todas las personas reciben el mismo trato",1,S37="No estoy segura (o)",0.5,S37="Hay personas que reciben un trato diferente",0)</f>
        <v>1</v>
      </c>
      <c r="AP37" s="8" cm="1">
        <f t="array" ref="AP37">_xlfn.IFS(T37="Es malo",0,T37="Es regular (ni bueno ni malo)",0.5,T37="Es bueno",1)</f>
        <v>1</v>
      </c>
      <c r="AQ37" s="8" cm="1">
        <f t="array" ref="AQ37">_xlfn.IFS(U37="Sí",0,U37="No",1,U37="Prefieron no contestar",0.5)</f>
        <v>1</v>
      </c>
    </row>
    <row r="38" spans="1:43" x14ac:dyDescent="0.2">
      <c r="A38" s="17">
        <v>114441025395</v>
      </c>
      <c r="B38" s="17" t="s">
        <v>267</v>
      </c>
      <c r="C38" s="8"/>
      <c r="D38" s="8"/>
      <c r="E38" s="8" t="s">
        <v>624</v>
      </c>
      <c r="F38" s="8"/>
      <c r="G38" s="8" t="s">
        <v>624</v>
      </c>
      <c r="H38" s="8" t="s">
        <v>624</v>
      </c>
      <c r="I38" s="8" t="s">
        <v>624</v>
      </c>
      <c r="J38" s="8" t="s">
        <v>624</v>
      </c>
      <c r="K38" s="8" t="s">
        <v>624</v>
      </c>
      <c r="L38" s="8" t="s">
        <v>624</v>
      </c>
      <c r="M38" s="8" t="s">
        <v>624</v>
      </c>
      <c r="N38" s="8" t="s">
        <v>624</v>
      </c>
      <c r="O38" s="8" t="s">
        <v>624</v>
      </c>
      <c r="P38" s="8" t="s">
        <v>624</v>
      </c>
      <c r="Q38" s="8" t="s">
        <v>624</v>
      </c>
      <c r="R38" s="8" t="s">
        <v>624</v>
      </c>
      <c r="S38" s="8"/>
      <c r="T38" s="25" t="s">
        <v>624</v>
      </c>
      <c r="U38" s="8"/>
      <c r="W38" s="17">
        <v>114441025395</v>
      </c>
      <c r="X38" s="17" t="s">
        <v>267</v>
      </c>
      <c r="Y38" s="8" t="e" cm="1">
        <f t="array" ref="Y38">_xlfn.IFS(C38="Fue fácil",1,C38="Más o menos (ni fácil ni difícil)",0.5,C38="Fue difícil",0)</f>
        <v>#N/A</v>
      </c>
      <c r="Z38" s="8" t="e" cm="1">
        <f t="array" ref="Z38">_xlfn.IFS(D38="Sí",1,D38="No",0)</f>
        <v>#N/A</v>
      </c>
      <c r="AA38" s="8" t="e" cm="1">
        <f t="array" ref="AA38">_xlfn.IFS(E38="Sí las conozco",1,E38="No las conozco",0)</f>
        <v>#N/A</v>
      </c>
      <c r="AB38" s="20" t="e" cm="1">
        <f t="array" ref="AB38">_xlfn.IFS(F38="Sí tenía pensado hacer el trámite",1,F38="No tenía pensado hacer el trámite",0)</f>
        <v>#N/A</v>
      </c>
      <c r="AC38" s="22" t="e" cm="1">
        <f t="array" ref="AC38">_xlfn.IFS(G38="Sí",1,G38="No",0)</f>
        <v>#N/A</v>
      </c>
      <c r="AD38" s="24" t="e" cm="1">
        <f t="array" ref="AD38">_xlfn.IFS(H38="Es fácil",1,H38="Más o menos (no es ni fácil ni difícil)",0.5,H38="Es difícil",0)</f>
        <v>#N/A</v>
      </c>
      <c r="AE38" s="25" t="e" cm="1">
        <f t="array" ref="AE38">_xlfn.IFS(I38="Cuando realicé el trámite para obtener la licencia de conducir en este municipio sí recibí toda la orientación que necesité para poder concluir el trámite",1,I38="Cuando realicé el trámite para obtener la licencia de conducir en este municipio no recibí toda la orientación que necesité para poder concluir el trámite",0)</f>
        <v>#N/A</v>
      </c>
      <c r="AF38" s="27" t="e" cm="1">
        <f t="array" ref="AF38">_xlfn.IFS(J38="Sí tienen la capacitación y los conocimientos suficientes para atender a la ciudadanía",1,J38="No tienen la capacitación ni los conocimientos suficientes para atender a la ciudadanía",0)</f>
        <v>#N/A</v>
      </c>
      <c r="AG38" s="24" t="e" cm="1">
        <f t="array" ref="AG38">_xlfn.IFS(K38="Sí",1,K38="No",0)</f>
        <v>#N/A</v>
      </c>
      <c r="AH38" s="20" t="e" cm="1">
        <f t="array" ref="AH38">_xlfn.IFS(L38="Muy probable",1,L38="Nada probable",0,L38="No sé",0.5)</f>
        <v>#N/A</v>
      </c>
      <c r="AI38" s="24" t="e" cm="1">
        <f t="array" ref="AI38">_xlfn.IFS(M38="Es más fácil",1,M38="Es igual",0.5,M38="Es más difícil",0)</f>
        <v>#N/A</v>
      </c>
      <c r="AJ38" s="24" t="e" cm="1">
        <f t="array" ref="AJ38">_xlfn.IFS(N38="Pocos",1,N38="Los necesarios (ni muchos ni pocos)",0.5,N38="Muchos",0)</f>
        <v>#N/A</v>
      </c>
      <c r="AK38" s="24" t="e" cm="1">
        <f t="array" ref="AK38">_xlfn.IFS(O38="Barato",1,O38="Justo (ni caro ni barato)",0.5,O38="Caro",0)</f>
        <v>#N/A</v>
      </c>
      <c r="AL38" s="24" t="e" cm="1">
        <f t="array" ref="AL38">_xlfn.IFS(P38="Menos de 30 minutos",1,P38="Entre 31 minutos y 1 hora",0.8,P38="Entre 1 y 2 horas",0.6,P38="Entre 2 y 3 horas",0.4,P38="Más de 3 horas",0.2,P38="Me tomó más de un día",0)</f>
        <v>#N/A</v>
      </c>
      <c r="AM38" s="24" t="e" cm="1">
        <f t="array" ref="AM38">_xlfn.IFS(Q38="Poco",1,Q38="Normal (ni mucho ni poco)",0.5,Q38="Mucho",0)</f>
        <v>#N/A</v>
      </c>
      <c r="AN38" s="24" t="e" cm="1">
        <f t="array" ref="AN38">_xlfn.IFS(R38="Satisfecha (o)",1,R38="Normal",0.5,R38="Insatisfecha (o)",0)</f>
        <v>#N/A</v>
      </c>
      <c r="AO38" s="24" t="e" cm="1">
        <f t="array" ref="AO38">_xlfn.IFS(S38="Todas las personas reciben el mismo trato",1,S38="No estoy segura (o)",0.5,S38="Hay personas que reciben un trato diferente",0)</f>
        <v>#N/A</v>
      </c>
      <c r="AP38" s="8" t="e" cm="1">
        <f t="array" ref="AP38">_xlfn.IFS(T38="Es malo",0,T38="Es regular (ni bueno ni malo)",0.5,T38="Es bueno",1)</f>
        <v>#N/A</v>
      </c>
      <c r="AQ38" s="8" t="e" cm="1">
        <f t="array" ref="AQ38">_xlfn.IFS(U38="Sí",0,U38="No",1,U38="Prefieron no contestar",0.5)</f>
        <v>#N/A</v>
      </c>
    </row>
    <row r="39" spans="1:43" x14ac:dyDescent="0.2">
      <c r="A39" s="17">
        <v>114440658593</v>
      </c>
      <c r="B39" s="17" t="s">
        <v>267</v>
      </c>
      <c r="C39" s="8"/>
      <c r="D39" s="8"/>
      <c r="E39" s="8" t="s">
        <v>624</v>
      </c>
      <c r="F39" s="8"/>
      <c r="G39" s="8" t="s">
        <v>624</v>
      </c>
      <c r="H39" s="8" t="s">
        <v>624</v>
      </c>
      <c r="I39" s="8" t="s">
        <v>624</v>
      </c>
      <c r="J39" s="8" t="s">
        <v>624</v>
      </c>
      <c r="K39" s="8" t="s">
        <v>624</v>
      </c>
      <c r="L39" s="8" t="s">
        <v>624</v>
      </c>
      <c r="M39" s="8" t="s">
        <v>624</v>
      </c>
      <c r="N39" s="8" t="s">
        <v>624</v>
      </c>
      <c r="O39" s="8" t="s">
        <v>624</v>
      </c>
      <c r="P39" s="8" t="s">
        <v>624</v>
      </c>
      <c r="Q39" s="8" t="s">
        <v>624</v>
      </c>
      <c r="R39" s="8" t="s">
        <v>624</v>
      </c>
      <c r="S39" s="8"/>
      <c r="T39" s="25" t="s">
        <v>624</v>
      </c>
      <c r="U39" s="8"/>
      <c r="W39" s="17">
        <v>114440658593</v>
      </c>
      <c r="X39" s="17" t="s">
        <v>267</v>
      </c>
      <c r="Y39" s="8" t="e" cm="1">
        <f t="array" ref="Y39">_xlfn.IFS(C39="Fue fácil",1,C39="Más o menos (ni fácil ni difícil)",0.5,C39="Fue difícil",0)</f>
        <v>#N/A</v>
      </c>
      <c r="Z39" s="8" t="e" cm="1">
        <f t="array" ref="Z39">_xlfn.IFS(D39="Sí",1,D39="No",0)</f>
        <v>#N/A</v>
      </c>
      <c r="AA39" s="8" t="e" cm="1">
        <f t="array" ref="AA39">_xlfn.IFS(E39="Sí las conozco",1,E39="No las conozco",0)</f>
        <v>#N/A</v>
      </c>
      <c r="AB39" s="20" t="e" cm="1">
        <f t="array" ref="AB39">_xlfn.IFS(F39="Sí tenía pensado hacer el trámite",1,F39="No tenía pensado hacer el trámite",0)</f>
        <v>#N/A</v>
      </c>
      <c r="AC39" s="22" t="e" cm="1">
        <f t="array" ref="AC39">_xlfn.IFS(G39="Sí",1,G39="No",0)</f>
        <v>#N/A</v>
      </c>
      <c r="AD39" s="24" t="e" cm="1">
        <f t="array" ref="AD39">_xlfn.IFS(H39="Es fácil",1,H39="Más o menos (no es ni fácil ni difícil)",0.5,H39="Es difícil",0)</f>
        <v>#N/A</v>
      </c>
      <c r="AE39" s="25" t="e" cm="1">
        <f t="array" ref="AE39">_xlfn.IFS(I39="Cuando realicé el trámite para obtener la licencia de conducir en este municipio sí recibí toda la orientación que necesité para poder concluir el trámite",1,I39="Cuando realicé el trámite para obtener la licencia de conducir en este municipio no recibí toda la orientación que necesité para poder concluir el trámite",0)</f>
        <v>#N/A</v>
      </c>
      <c r="AF39" s="27" t="e" cm="1">
        <f t="array" ref="AF39">_xlfn.IFS(J39="Sí tienen la capacitación y los conocimientos suficientes para atender a la ciudadanía",1,J39="No tienen la capacitación ni los conocimientos suficientes para atender a la ciudadanía",0)</f>
        <v>#N/A</v>
      </c>
      <c r="AG39" s="24" t="e" cm="1">
        <f t="array" ref="AG39">_xlfn.IFS(K39="Sí",1,K39="No",0)</f>
        <v>#N/A</v>
      </c>
      <c r="AH39" s="20" t="e" cm="1">
        <f t="array" ref="AH39">_xlfn.IFS(L39="Muy probable",1,L39="Nada probable",0,L39="No sé",0.5)</f>
        <v>#N/A</v>
      </c>
      <c r="AI39" s="24" t="e" cm="1">
        <f t="array" ref="AI39">_xlfn.IFS(M39="Es más fácil",1,M39="Es igual",0.5,M39="Es más difícil",0)</f>
        <v>#N/A</v>
      </c>
      <c r="AJ39" s="24" t="e" cm="1">
        <f t="array" ref="AJ39">_xlfn.IFS(N39="Pocos",1,N39="Los necesarios (ni muchos ni pocos)",0.5,N39="Muchos",0)</f>
        <v>#N/A</v>
      </c>
      <c r="AK39" s="24" t="e" cm="1">
        <f t="array" ref="AK39">_xlfn.IFS(O39="Barato",1,O39="Justo (ni caro ni barato)",0.5,O39="Caro",0)</f>
        <v>#N/A</v>
      </c>
      <c r="AL39" s="24" t="e" cm="1">
        <f t="array" ref="AL39">_xlfn.IFS(P39="Menos de 30 minutos",1,P39="Entre 31 minutos y 1 hora",0.8,P39="Entre 1 y 2 horas",0.6,P39="Entre 2 y 3 horas",0.4,P39="Más de 3 horas",0.2,P39="Me tomó más de un día",0)</f>
        <v>#N/A</v>
      </c>
      <c r="AM39" s="24" t="e" cm="1">
        <f t="array" ref="AM39">_xlfn.IFS(Q39="Poco",1,Q39="Normal (ni mucho ni poco)",0.5,Q39="Mucho",0)</f>
        <v>#N/A</v>
      </c>
      <c r="AN39" s="24" t="e" cm="1">
        <f t="array" ref="AN39">_xlfn.IFS(R39="Satisfecha (o)",1,R39="Normal",0.5,R39="Insatisfecha (o)",0)</f>
        <v>#N/A</v>
      </c>
      <c r="AO39" s="24" t="e" cm="1">
        <f t="array" ref="AO39">_xlfn.IFS(S39="Todas las personas reciben el mismo trato",1,S39="No estoy segura (o)",0.5,S39="Hay personas que reciben un trato diferente",0)</f>
        <v>#N/A</v>
      </c>
      <c r="AP39" s="8" t="e" cm="1">
        <f t="array" ref="AP39">_xlfn.IFS(T39="Es malo",0,T39="Es regular (ni bueno ni malo)",0.5,T39="Es bueno",1)</f>
        <v>#N/A</v>
      </c>
      <c r="AQ39" s="8" t="e" cm="1">
        <f t="array" ref="AQ39">_xlfn.IFS(U39="Sí",0,U39="No",1,U39="Prefieron no contestar",0.5)</f>
        <v>#N/A</v>
      </c>
    </row>
    <row r="40" spans="1:43" x14ac:dyDescent="0.2">
      <c r="A40" s="17">
        <v>114440627000</v>
      </c>
      <c r="B40" s="17" t="s">
        <v>267</v>
      </c>
      <c r="C40" s="8" t="s">
        <v>177</v>
      </c>
      <c r="D40" s="8" t="s">
        <v>85</v>
      </c>
      <c r="E40" s="8" t="s">
        <v>74</v>
      </c>
      <c r="F40" s="8" t="s">
        <v>174</v>
      </c>
      <c r="G40" s="8" t="s">
        <v>86</v>
      </c>
      <c r="H40" s="8" t="s">
        <v>88</v>
      </c>
      <c r="I40" s="8" t="s">
        <v>90</v>
      </c>
      <c r="J40" s="8" t="s">
        <v>92</v>
      </c>
      <c r="K40" s="8" t="s">
        <v>85</v>
      </c>
      <c r="L40" s="8" t="s">
        <v>94</v>
      </c>
      <c r="M40" s="8" t="s">
        <v>99</v>
      </c>
      <c r="N40" s="8" t="s">
        <v>103</v>
      </c>
      <c r="O40" s="8" t="s">
        <v>107</v>
      </c>
      <c r="P40" s="8" t="s">
        <v>111</v>
      </c>
      <c r="Q40" s="8" t="s">
        <v>116</v>
      </c>
      <c r="R40" s="8" t="s">
        <v>117</v>
      </c>
      <c r="S40" s="8" t="s">
        <v>192</v>
      </c>
      <c r="T40" s="25" t="s">
        <v>131</v>
      </c>
      <c r="U40" s="8" t="s">
        <v>86</v>
      </c>
      <c r="W40" s="17">
        <v>114440627000</v>
      </c>
      <c r="X40" s="17" t="s">
        <v>267</v>
      </c>
      <c r="Y40" s="8" cm="1">
        <f t="array" ref="Y40">_xlfn.IFS(C40="Fue fácil",1,C40="Más o menos (ni fácil ni difícil)",0.5,C40="Fue difícil",0)</f>
        <v>0.5</v>
      </c>
      <c r="Z40" s="8" cm="1">
        <f t="array" ref="Z40">_xlfn.IFS(D40="Sí",1,D40="No",0)</f>
        <v>1</v>
      </c>
      <c r="AA40" s="8" cm="1">
        <f t="array" ref="AA40">_xlfn.IFS(E40="Sí las conozco",1,E40="No las conozco",0)</f>
        <v>0</v>
      </c>
      <c r="AB40" s="20" cm="1">
        <f t="array" ref="AB40">_xlfn.IFS(F40="Sí tenía pensado hacer el trámite",1,F40="No tenía pensado hacer el trámite",0)</f>
        <v>1</v>
      </c>
      <c r="AC40" s="22" cm="1">
        <f t="array" ref="AC40">_xlfn.IFS(G40="Sí",1,G40="No",0)</f>
        <v>0</v>
      </c>
      <c r="AD40" s="24" cm="1">
        <f t="array" ref="AD40">_xlfn.IFS(H40="Es fácil",1,H40="Más o menos (no es ni fácil ni difícil)",0.5,H40="Es difícil",0)</f>
        <v>0.5</v>
      </c>
      <c r="AE40" s="25" cm="1">
        <f t="array" ref="AE40">_xlfn.IFS(I40="Cuando realicé el trámite para obtener la licencia de conducir en este municipio sí recibí toda la orientación que necesité para poder concluir el trámite",1,I40="Cuando realicé el trámite para obtener la licencia de conducir en este municipio no recibí toda la orientación que necesité para poder concluir el trámite",0)</f>
        <v>1</v>
      </c>
      <c r="AF40" s="27" cm="1">
        <f t="array" ref="AF40">_xlfn.IFS(J40="Sí tienen la capacitación y los conocimientos suficientes para atender a la ciudadanía",1,J40="No tienen la capacitación ni los conocimientos suficientes para atender a la ciudadanía",0)</f>
        <v>1</v>
      </c>
      <c r="AG40" s="24" cm="1">
        <f t="array" ref="AG40">_xlfn.IFS(K40="Sí",1,K40="No",0)</f>
        <v>1</v>
      </c>
      <c r="AH40" s="20" cm="1">
        <f t="array" ref="AH40">_xlfn.IFS(L40="Muy probable",1,L40="Nada probable",0,L40="No sé",0.5)</f>
        <v>1</v>
      </c>
      <c r="AI40" s="24" cm="1">
        <f t="array" ref="AI40">_xlfn.IFS(M40="Es más fácil",1,M40="Es igual",0.5,M40="Es más difícil",0)</f>
        <v>1</v>
      </c>
      <c r="AJ40" s="24" cm="1">
        <f t="array" ref="AJ40">_xlfn.IFS(N40="Pocos",1,N40="Los necesarios (ni muchos ni pocos)",0.5,N40="Muchos",0)</f>
        <v>0.5</v>
      </c>
      <c r="AK40" s="24" cm="1">
        <f t="array" ref="AK40">_xlfn.IFS(O40="Barato",1,O40="Justo (ni caro ni barato)",0.5,O40="Caro",0)</f>
        <v>0</v>
      </c>
      <c r="AL40" s="24" cm="1">
        <f t="array" ref="AL40">_xlfn.IFS(P40="Menos de 30 minutos",1,P40="Entre 31 minutos y 1 hora",0.8,P40="Entre 1 y 2 horas",0.6,P40="Entre 2 y 3 horas",0.4,P40="Más de 3 horas",0.2,P40="Me tomó más de un día",0)</f>
        <v>0.4</v>
      </c>
      <c r="AM40" s="24" cm="1">
        <f t="array" ref="AM40">_xlfn.IFS(Q40="Poco",1,Q40="Normal (ni mucho ni poco)",0.5,Q40="Mucho",0)</f>
        <v>0</v>
      </c>
      <c r="AN40" s="24" cm="1">
        <f t="array" ref="AN40">_xlfn.IFS(R40="Satisfecha (o)",1,R40="Normal",0.5,R40="Insatisfecha (o)",0)</f>
        <v>1</v>
      </c>
      <c r="AO40" s="24" cm="1">
        <f t="array" ref="AO40">_xlfn.IFS(S40="Todas las personas reciben el mismo trato",1,S40="No estoy segura (o)",0.5,S40="Hay personas que reciben un trato diferente",0)</f>
        <v>0</v>
      </c>
      <c r="AP40" s="8" cm="1">
        <f t="array" ref="AP40">_xlfn.IFS(T40="Es malo",0,T40="Es regular (ni bueno ni malo)",0.5,T40="Es bueno",1)</f>
        <v>0.5</v>
      </c>
      <c r="AQ40" s="8" cm="1">
        <f t="array" ref="AQ40">_xlfn.IFS(U40="Sí",0,U40="No",1,U40="Prefieron no contestar",0.5)</f>
        <v>1</v>
      </c>
    </row>
    <row r="41" spans="1:43" x14ac:dyDescent="0.2">
      <c r="A41" s="17">
        <v>114440381314</v>
      </c>
      <c r="B41" s="17" t="s">
        <v>445</v>
      </c>
      <c r="C41" s="8"/>
      <c r="D41" s="8"/>
      <c r="E41" s="8" t="s">
        <v>624</v>
      </c>
      <c r="F41" s="8"/>
      <c r="G41" s="8" t="s">
        <v>624</v>
      </c>
      <c r="H41" s="8" t="s">
        <v>624</v>
      </c>
      <c r="I41" s="8" t="s">
        <v>624</v>
      </c>
      <c r="J41" s="8" t="s">
        <v>624</v>
      </c>
      <c r="K41" s="8" t="s">
        <v>624</v>
      </c>
      <c r="L41" s="8" t="s">
        <v>624</v>
      </c>
      <c r="M41" s="8" t="s">
        <v>624</v>
      </c>
      <c r="N41" s="8" t="s">
        <v>624</v>
      </c>
      <c r="O41" s="8" t="s">
        <v>624</v>
      </c>
      <c r="P41" s="8" t="s">
        <v>624</v>
      </c>
      <c r="Q41" s="8" t="s">
        <v>624</v>
      </c>
      <c r="R41" s="8" t="s">
        <v>624</v>
      </c>
      <c r="S41" s="8"/>
      <c r="T41" s="25" t="s">
        <v>624</v>
      </c>
      <c r="U41" s="8"/>
      <c r="W41" s="17">
        <v>114440381314</v>
      </c>
      <c r="X41" s="17" t="s">
        <v>445</v>
      </c>
      <c r="Y41" s="8" t="e" cm="1">
        <f t="array" ref="Y41">_xlfn.IFS(C41="Fue fácil",1,C41="Más o menos (ni fácil ni difícil)",0.5,C41="Fue difícil",0)</f>
        <v>#N/A</v>
      </c>
      <c r="Z41" s="8" t="e" cm="1">
        <f t="array" ref="Z41">_xlfn.IFS(D41="Sí",1,D41="No",0)</f>
        <v>#N/A</v>
      </c>
      <c r="AA41" s="8" t="e" cm="1">
        <f t="array" ref="AA41">_xlfn.IFS(E41="Sí las conozco",1,E41="No las conozco",0)</f>
        <v>#N/A</v>
      </c>
      <c r="AB41" s="20" t="e" cm="1">
        <f t="array" ref="AB41">_xlfn.IFS(F41="Sí tenía pensado hacer el trámite",1,F41="No tenía pensado hacer el trámite",0)</f>
        <v>#N/A</v>
      </c>
      <c r="AC41" s="22" t="e" cm="1">
        <f t="array" ref="AC41">_xlfn.IFS(G41="Sí",1,G41="No",0)</f>
        <v>#N/A</v>
      </c>
      <c r="AD41" s="24" t="e" cm="1">
        <f t="array" ref="AD41">_xlfn.IFS(H41="Es fácil",1,H41="Más o menos (no es ni fácil ni difícil)",0.5,H41="Es difícil",0)</f>
        <v>#N/A</v>
      </c>
      <c r="AE41" s="25" t="e" cm="1">
        <f t="array" ref="AE41">_xlfn.IFS(I41="Cuando realicé el trámite para obtener la licencia de conducir en este municipio sí recibí toda la orientación que necesité para poder concluir el trámite",1,I41="Cuando realicé el trámite para obtener la licencia de conducir en este municipio no recibí toda la orientación que necesité para poder concluir el trámite",0)</f>
        <v>#N/A</v>
      </c>
      <c r="AF41" s="27" t="e" cm="1">
        <f t="array" ref="AF41">_xlfn.IFS(J41="Sí tienen la capacitación y los conocimientos suficientes para atender a la ciudadanía",1,J41="No tienen la capacitación ni los conocimientos suficientes para atender a la ciudadanía",0)</f>
        <v>#N/A</v>
      </c>
      <c r="AG41" s="24" t="e" cm="1">
        <f t="array" ref="AG41">_xlfn.IFS(K41="Sí",1,K41="No",0)</f>
        <v>#N/A</v>
      </c>
      <c r="AH41" s="20" t="e" cm="1">
        <f t="array" ref="AH41">_xlfn.IFS(L41="Muy probable",1,L41="Nada probable",0,L41="No sé",0.5)</f>
        <v>#N/A</v>
      </c>
      <c r="AI41" s="24" t="e" cm="1">
        <f t="array" ref="AI41">_xlfn.IFS(M41="Es más fácil",1,M41="Es igual",0.5,M41="Es más difícil",0)</f>
        <v>#N/A</v>
      </c>
      <c r="AJ41" s="24" t="e" cm="1">
        <f t="array" ref="AJ41">_xlfn.IFS(N41="Pocos",1,N41="Los necesarios (ni muchos ni pocos)",0.5,N41="Muchos",0)</f>
        <v>#N/A</v>
      </c>
      <c r="AK41" s="24" t="e" cm="1">
        <f t="array" ref="AK41">_xlfn.IFS(O41="Barato",1,O41="Justo (ni caro ni barato)",0.5,O41="Caro",0)</f>
        <v>#N/A</v>
      </c>
      <c r="AL41" s="24" t="e" cm="1">
        <f t="array" ref="AL41">_xlfn.IFS(P41="Menos de 30 minutos",1,P41="Entre 31 minutos y 1 hora",0.8,P41="Entre 1 y 2 horas",0.6,P41="Entre 2 y 3 horas",0.4,P41="Más de 3 horas",0.2,P41="Me tomó más de un día",0)</f>
        <v>#N/A</v>
      </c>
      <c r="AM41" s="24" t="e" cm="1">
        <f t="array" ref="AM41">_xlfn.IFS(Q41="Poco",1,Q41="Normal (ni mucho ni poco)",0.5,Q41="Mucho",0)</f>
        <v>#N/A</v>
      </c>
      <c r="AN41" s="24" t="e" cm="1">
        <f t="array" ref="AN41">_xlfn.IFS(R41="Satisfecha (o)",1,R41="Normal",0.5,R41="Insatisfecha (o)",0)</f>
        <v>#N/A</v>
      </c>
      <c r="AO41" s="24" t="e" cm="1">
        <f t="array" ref="AO41">_xlfn.IFS(S41="Todas las personas reciben el mismo trato",1,S41="No estoy segura (o)",0.5,S41="Hay personas que reciben un trato diferente",0)</f>
        <v>#N/A</v>
      </c>
      <c r="AP41" s="8" t="e" cm="1">
        <f t="array" ref="AP41">_xlfn.IFS(T41="Es malo",0,T41="Es regular (ni bueno ni malo)",0.5,T41="Es bueno",1)</f>
        <v>#N/A</v>
      </c>
      <c r="AQ41" s="8" t="e" cm="1">
        <f t="array" ref="AQ41">_xlfn.IFS(U41="Sí",0,U41="No",1,U41="Prefieron no contestar",0.5)</f>
        <v>#N/A</v>
      </c>
    </row>
    <row r="42" spans="1:43" x14ac:dyDescent="0.2">
      <c r="A42" s="17">
        <v>114440343944</v>
      </c>
      <c r="B42" s="17" t="s">
        <v>11</v>
      </c>
      <c r="C42" s="8" t="s">
        <v>177</v>
      </c>
      <c r="D42" s="8" t="s">
        <v>86</v>
      </c>
      <c r="E42" s="8" t="s">
        <v>73</v>
      </c>
      <c r="F42" s="8" t="s">
        <v>174</v>
      </c>
      <c r="G42" s="8" t="s">
        <v>85</v>
      </c>
      <c r="H42" s="8" t="s">
        <v>88</v>
      </c>
      <c r="I42" s="8" t="s">
        <v>90</v>
      </c>
      <c r="J42" s="8" t="s">
        <v>92</v>
      </c>
      <c r="K42" s="8" t="s">
        <v>85</v>
      </c>
      <c r="L42" s="8" t="s">
        <v>94</v>
      </c>
      <c r="M42" s="8" t="s">
        <v>100</v>
      </c>
      <c r="N42" s="8" t="s">
        <v>104</v>
      </c>
      <c r="O42" s="8" t="s">
        <v>107</v>
      </c>
      <c r="P42" s="8" t="s">
        <v>110</v>
      </c>
      <c r="Q42" s="8" t="s">
        <v>116</v>
      </c>
      <c r="R42" s="8" t="s">
        <v>117</v>
      </c>
      <c r="S42" s="8" t="s">
        <v>192</v>
      </c>
      <c r="T42" s="25" t="s">
        <v>131</v>
      </c>
      <c r="U42" s="8" t="s">
        <v>197</v>
      </c>
      <c r="W42" s="17">
        <v>114440343944</v>
      </c>
      <c r="X42" s="17" t="s">
        <v>11</v>
      </c>
      <c r="Y42" s="8" cm="1">
        <f t="array" ref="Y42">_xlfn.IFS(C42="Fue fácil",1,C42="Más o menos (ni fácil ni difícil)",0.5,C42="Fue difícil",0)</f>
        <v>0.5</v>
      </c>
      <c r="Z42" s="8" cm="1">
        <f t="array" ref="Z42">_xlfn.IFS(D42="Sí",1,D42="No",0)</f>
        <v>0</v>
      </c>
      <c r="AA42" s="8" cm="1">
        <f t="array" ref="AA42">_xlfn.IFS(E42="Sí las conozco",1,E42="No las conozco",0)</f>
        <v>1</v>
      </c>
      <c r="AB42" s="20" cm="1">
        <f t="array" ref="AB42">_xlfn.IFS(F42="Sí tenía pensado hacer el trámite",1,F42="No tenía pensado hacer el trámite",0)</f>
        <v>1</v>
      </c>
      <c r="AC42" s="22" cm="1">
        <f t="array" ref="AC42">_xlfn.IFS(G42="Sí",1,G42="No",0)</f>
        <v>1</v>
      </c>
      <c r="AD42" s="24" cm="1">
        <f t="array" ref="AD42">_xlfn.IFS(H42="Es fácil",1,H42="Más o menos (no es ni fácil ni difícil)",0.5,H42="Es difícil",0)</f>
        <v>0.5</v>
      </c>
      <c r="AE42" s="25" cm="1">
        <f t="array" ref="AE42">_xlfn.IFS(I42="Cuando realicé el trámite para obtener la licencia de conducir en este municipio sí recibí toda la orientación que necesité para poder concluir el trámite",1,I42="Cuando realicé el trámite para obtener la licencia de conducir en este municipio no recibí toda la orientación que necesité para poder concluir el trámite",0)</f>
        <v>1</v>
      </c>
      <c r="AF42" s="27" cm="1">
        <f t="array" ref="AF42">_xlfn.IFS(J42="Sí tienen la capacitación y los conocimientos suficientes para atender a la ciudadanía",1,J42="No tienen la capacitación ni los conocimientos suficientes para atender a la ciudadanía",0)</f>
        <v>1</v>
      </c>
      <c r="AG42" s="24" cm="1">
        <f t="array" ref="AG42">_xlfn.IFS(K42="Sí",1,K42="No",0)</f>
        <v>1</v>
      </c>
      <c r="AH42" s="20" cm="1">
        <f t="array" ref="AH42">_xlfn.IFS(L42="Muy probable",1,L42="Nada probable",0,L42="No sé",0.5)</f>
        <v>1</v>
      </c>
      <c r="AI42" s="24" cm="1">
        <f t="array" ref="AI42">_xlfn.IFS(M42="Es más fácil",1,M42="Es igual",0.5,M42="Es más difícil",0)</f>
        <v>0.5</v>
      </c>
      <c r="AJ42" s="24" cm="1">
        <f t="array" ref="AJ42">_xlfn.IFS(N42="Pocos",1,N42="Los necesarios (ni muchos ni pocos)",0.5,N42="Muchos",0)</f>
        <v>0</v>
      </c>
      <c r="AK42" s="24" cm="1">
        <f t="array" ref="AK42">_xlfn.IFS(O42="Barato",1,O42="Justo (ni caro ni barato)",0.5,O42="Caro",0)</f>
        <v>0</v>
      </c>
      <c r="AL42" s="24" cm="1">
        <f t="array" ref="AL42">_xlfn.IFS(P42="Menos de 30 minutos",1,P42="Entre 31 minutos y 1 hora",0.8,P42="Entre 1 y 2 horas",0.6,P42="Entre 2 y 3 horas",0.4,P42="Más de 3 horas",0.2,P42="Me tomó más de un día",0)</f>
        <v>0.6</v>
      </c>
      <c r="AM42" s="24" cm="1">
        <f t="array" ref="AM42">_xlfn.IFS(Q42="Poco",1,Q42="Normal (ni mucho ni poco)",0.5,Q42="Mucho",0)</f>
        <v>0</v>
      </c>
      <c r="AN42" s="24" cm="1">
        <f t="array" ref="AN42">_xlfn.IFS(R42="Satisfecha (o)",1,R42="Normal",0.5,R42="Insatisfecha (o)",0)</f>
        <v>1</v>
      </c>
      <c r="AO42" s="24" cm="1">
        <f t="array" ref="AO42">_xlfn.IFS(S42="Todas las personas reciben el mismo trato",1,S42="No estoy segura (o)",0.5,S42="Hay personas que reciben un trato diferente",0)</f>
        <v>0</v>
      </c>
      <c r="AP42" s="8" cm="1">
        <f t="array" ref="AP42">_xlfn.IFS(T42="Es malo",0,T42="Es regular (ni bueno ni malo)",0.5,T42="Es bueno",1)</f>
        <v>0.5</v>
      </c>
      <c r="AQ42" s="8" cm="1">
        <f t="array" ref="AQ42">_xlfn.IFS(U42="Sí",0,U42="No",1,U42="Prefieron no contestar",0.5)</f>
        <v>0.5</v>
      </c>
    </row>
    <row r="43" spans="1:43" x14ac:dyDescent="0.2">
      <c r="A43" s="17">
        <v>114440283605</v>
      </c>
      <c r="B43" s="17" t="s">
        <v>267</v>
      </c>
      <c r="C43" s="8"/>
      <c r="D43" s="8"/>
      <c r="E43" s="8" t="s">
        <v>624</v>
      </c>
      <c r="F43" s="8"/>
      <c r="G43" s="8" t="s">
        <v>624</v>
      </c>
      <c r="H43" s="8" t="s">
        <v>624</v>
      </c>
      <c r="I43" s="8" t="s">
        <v>624</v>
      </c>
      <c r="J43" s="8" t="s">
        <v>624</v>
      </c>
      <c r="K43" s="8" t="s">
        <v>624</v>
      </c>
      <c r="L43" s="8" t="s">
        <v>624</v>
      </c>
      <c r="M43" s="8" t="s">
        <v>624</v>
      </c>
      <c r="N43" s="8" t="s">
        <v>624</v>
      </c>
      <c r="O43" s="8" t="s">
        <v>624</v>
      </c>
      <c r="P43" s="8" t="s">
        <v>624</v>
      </c>
      <c r="Q43" s="8" t="s">
        <v>624</v>
      </c>
      <c r="R43" s="8" t="s">
        <v>624</v>
      </c>
      <c r="S43" s="8"/>
      <c r="T43" s="25" t="s">
        <v>624</v>
      </c>
      <c r="U43" s="8"/>
      <c r="W43" s="17">
        <v>114440283605</v>
      </c>
      <c r="X43" s="17" t="s">
        <v>267</v>
      </c>
      <c r="Y43" s="8" t="e" cm="1">
        <f t="array" ref="Y43">_xlfn.IFS(C43="Fue fácil",1,C43="Más o menos (ni fácil ni difícil)",0.5,C43="Fue difícil",0)</f>
        <v>#N/A</v>
      </c>
      <c r="Z43" s="8" t="e" cm="1">
        <f t="array" ref="Z43">_xlfn.IFS(D43="Sí",1,D43="No",0)</f>
        <v>#N/A</v>
      </c>
      <c r="AA43" s="8" t="e" cm="1">
        <f t="array" ref="AA43">_xlfn.IFS(E43="Sí las conozco",1,E43="No las conozco",0)</f>
        <v>#N/A</v>
      </c>
      <c r="AB43" s="20" t="e" cm="1">
        <f t="array" ref="AB43">_xlfn.IFS(F43="Sí tenía pensado hacer el trámite",1,F43="No tenía pensado hacer el trámite",0)</f>
        <v>#N/A</v>
      </c>
      <c r="AC43" s="22" t="e" cm="1">
        <f t="array" ref="AC43">_xlfn.IFS(G43="Sí",1,G43="No",0)</f>
        <v>#N/A</v>
      </c>
      <c r="AD43" s="24" t="e" cm="1">
        <f t="array" ref="AD43">_xlfn.IFS(H43="Es fácil",1,H43="Más o menos (no es ni fácil ni difícil)",0.5,H43="Es difícil",0)</f>
        <v>#N/A</v>
      </c>
      <c r="AE43" s="25" t="e" cm="1">
        <f t="array" ref="AE43">_xlfn.IFS(I43="Cuando realicé el trámite para obtener la licencia de conducir en este municipio sí recibí toda la orientación que necesité para poder concluir el trámite",1,I43="Cuando realicé el trámite para obtener la licencia de conducir en este municipio no recibí toda la orientación que necesité para poder concluir el trámite",0)</f>
        <v>#N/A</v>
      </c>
      <c r="AF43" s="27" t="e" cm="1">
        <f t="array" ref="AF43">_xlfn.IFS(J43="Sí tienen la capacitación y los conocimientos suficientes para atender a la ciudadanía",1,J43="No tienen la capacitación ni los conocimientos suficientes para atender a la ciudadanía",0)</f>
        <v>#N/A</v>
      </c>
      <c r="AG43" s="24" t="e" cm="1">
        <f t="array" ref="AG43">_xlfn.IFS(K43="Sí",1,K43="No",0)</f>
        <v>#N/A</v>
      </c>
      <c r="AH43" s="20" t="e" cm="1">
        <f t="array" ref="AH43">_xlfn.IFS(L43="Muy probable",1,L43="Nada probable",0,L43="No sé",0.5)</f>
        <v>#N/A</v>
      </c>
      <c r="AI43" s="24" t="e" cm="1">
        <f t="array" ref="AI43">_xlfn.IFS(M43="Es más fácil",1,M43="Es igual",0.5,M43="Es más difícil",0)</f>
        <v>#N/A</v>
      </c>
      <c r="AJ43" s="24" t="e" cm="1">
        <f t="array" ref="AJ43">_xlfn.IFS(N43="Pocos",1,N43="Los necesarios (ni muchos ni pocos)",0.5,N43="Muchos",0)</f>
        <v>#N/A</v>
      </c>
      <c r="AK43" s="24" t="e" cm="1">
        <f t="array" ref="AK43">_xlfn.IFS(O43="Barato",1,O43="Justo (ni caro ni barato)",0.5,O43="Caro",0)</f>
        <v>#N/A</v>
      </c>
      <c r="AL43" s="24" t="e" cm="1">
        <f t="array" ref="AL43">_xlfn.IFS(P43="Menos de 30 minutos",1,P43="Entre 31 minutos y 1 hora",0.8,P43="Entre 1 y 2 horas",0.6,P43="Entre 2 y 3 horas",0.4,P43="Más de 3 horas",0.2,P43="Me tomó más de un día",0)</f>
        <v>#N/A</v>
      </c>
      <c r="AM43" s="24" t="e" cm="1">
        <f t="array" ref="AM43">_xlfn.IFS(Q43="Poco",1,Q43="Normal (ni mucho ni poco)",0.5,Q43="Mucho",0)</f>
        <v>#N/A</v>
      </c>
      <c r="AN43" s="24" t="e" cm="1">
        <f t="array" ref="AN43">_xlfn.IFS(R43="Satisfecha (o)",1,R43="Normal",0.5,R43="Insatisfecha (o)",0)</f>
        <v>#N/A</v>
      </c>
      <c r="AO43" s="24" t="e" cm="1">
        <f t="array" ref="AO43">_xlfn.IFS(S43="Todas las personas reciben el mismo trato",1,S43="No estoy segura (o)",0.5,S43="Hay personas que reciben un trato diferente",0)</f>
        <v>#N/A</v>
      </c>
      <c r="AP43" s="8" t="e" cm="1">
        <f t="array" ref="AP43">_xlfn.IFS(T43="Es malo",0,T43="Es regular (ni bueno ni malo)",0.5,T43="Es bueno",1)</f>
        <v>#N/A</v>
      </c>
      <c r="AQ43" s="8" t="e" cm="1">
        <f t="array" ref="AQ43">_xlfn.IFS(U43="Sí",0,U43="No",1,U43="Prefieron no contestar",0.5)</f>
        <v>#N/A</v>
      </c>
    </row>
    <row r="44" spans="1:43" x14ac:dyDescent="0.2">
      <c r="A44" s="17">
        <v>114439749423</v>
      </c>
      <c r="B44" s="17" t="s">
        <v>15</v>
      </c>
      <c r="C44" s="8" t="s">
        <v>177</v>
      </c>
      <c r="D44" s="8" t="s">
        <v>86</v>
      </c>
      <c r="E44" s="8" t="s">
        <v>73</v>
      </c>
      <c r="F44" s="8" t="s">
        <v>174</v>
      </c>
      <c r="G44" s="8" t="s">
        <v>85</v>
      </c>
      <c r="H44" s="8" t="s">
        <v>88</v>
      </c>
      <c r="I44" s="8" t="s">
        <v>90</v>
      </c>
      <c r="J44" s="8" t="s">
        <v>93</v>
      </c>
      <c r="K44" s="8" t="s">
        <v>85</v>
      </c>
      <c r="L44" s="8" t="s">
        <v>94</v>
      </c>
      <c r="M44" s="8" t="s">
        <v>101</v>
      </c>
      <c r="N44" s="8" t="s">
        <v>104</v>
      </c>
      <c r="O44" s="8" t="s">
        <v>107</v>
      </c>
      <c r="P44" s="8" t="s">
        <v>112</v>
      </c>
      <c r="Q44" s="8" t="s">
        <v>116</v>
      </c>
      <c r="R44" s="8" t="s">
        <v>117</v>
      </c>
      <c r="S44" s="8" t="s">
        <v>192</v>
      </c>
      <c r="T44" s="25" t="s">
        <v>131</v>
      </c>
      <c r="U44" s="8" t="s">
        <v>85</v>
      </c>
      <c r="W44" s="17">
        <v>114439749423</v>
      </c>
      <c r="X44" s="17" t="s">
        <v>15</v>
      </c>
      <c r="Y44" s="8" cm="1">
        <f t="array" ref="Y44">_xlfn.IFS(C44="Fue fácil",1,C44="Más o menos (ni fácil ni difícil)",0.5,C44="Fue difícil",0)</f>
        <v>0.5</v>
      </c>
      <c r="Z44" s="8" cm="1">
        <f t="array" ref="Z44">_xlfn.IFS(D44="Sí",1,D44="No",0)</f>
        <v>0</v>
      </c>
      <c r="AA44" s="8" cm="1">
        <f t="array" ref="AA44">_xlfn.IFS(E44="Sí las conozco",1,E44="No las conozco",0)</f>
        <v>1</v>
      </c>
      <c r="AB44" s="20" cm="1">
        <f t="array" ref="AB44">_xlfn.IFS(F44="Sí tenía pensado hacer el trámite",1,F44="No tenía pensado hacer el trámite",0)</f>
        <v>1</v>
      </c>
      <c r="AC44" s="22" cm="1">
        <f t="array" ref="AC44">_xlfn.IFS(G44="Sí",1,G44="No",0)</f>
        <v>1</v>
      </c>
      <c r="AD44" s="24" cm="1">
        <f t="array" ref="AD44">_xlfn.IFS(H44="Es fácil",1,H44="Más o menos (no es ni fácil ni difícil)",0.5,H44="Es difícil",0)</f>
        <v>0.5</v>
      </c>
      <c r="AE44" s="25" cm="1">
        <f t="array" ref="AE44">_xlfn.IFS(I44="Cuando realicé el trámite para obtener la licencia de conducir en este municipio sí recibí toda la orientación que necesité para poder concluir el trámite",1,I44="Cuando realicé el trámite para obtener la licencia de conducir en este municipio no recibí toda la orientación que necesité para poder concluir el trámite",0)</f>
        <v>1</v>
      </c>
      <c r="AF44" s="27" cm="1">
        <f t="array" ref="AF44">_xlfn.IFS(J44="Sí tienen la capacitación y los conocimientos suficientes para atender a la ciudadanía",1,J44="No tienen la capacitación ni los conocimientos suficientes para atender a la ciudadanía",0)</f>
        <v>0</v>
      </c>
      <c r="AG44" s="24" cm="1">
        <f t="array" ref="AG44">_xlfn.IFS(K44="Sí",1,K44="No",0)</f>
        <v>1</v>
      </c>
      <c r="AH44" s="20" cm="1">
        <f t="array" ref="AH44">_xlfn.IFS(L44="Muy probable",1,L44="Nada probable",0,L44="No sé",0.5)</f>
        <v>1</v>
      </c>
      <c r="AI44" s="24" cm="1">
        <f t="array" ref="AI44">_xlfn.IFS(M44="Es más fácil",1,M44="Es igual",0.5,M44="Es más difícil",0)</f>
        <v>0</v>
      </c>
      <c r="AJ44" s="24" cm="1">
        <f t="array" ref="AJ44">_xlfn.IFS(N44="Pocos",1,N44="Los necesarios (ni muchos ni pocos)",0.5,N44="Muchos",0)</f>
        <v>0</v>
      </c>
      <c r="AK44" s="24" cm="1">
        <f t="array" ref="AK44">_xlfn.IFS(O44="Barato",1,O44="Justo (ni caro ni barato)",0.5,O44="Caro",0)</f>
        <v>0</v>
      </c>
      <c r="AL44" s="24" cm="1">
        <f t="array" ref="AL44">_xlfn.IFS(P44="Menos de 30 minutos",1,P44="Entre 31 minutos y 1 hora",0.8,P44="Entre 1 y 2 horas",0.6,P44="Entre 2 y 3 horas",0.4,P44="Más de 3 horas",0.2,P44="Me tomó más de un día",0)</f>
        <v>0.2</v>
      </c>
      <c r="AM44" s="24" cm="1">
        <f t="array" ref="AM44">_xlfn.IFS(Q44="Poco",1,Q44="Normal (ni mucho ni poco)",0.5,Q44="Mucho",0)</f>
        <v>0</v>
      </c>
      <c r="AN44" s="24" cm="1">
        <f t="array" ref="AN44">_xlfn.IFS(R44="Satisfecha (o)",1,R44="Normal",0.5,R44="Insatisfecha (o)",0)</f>
        <v>1</v>
      </c>
      <c r="AO44" s="24" cm="1">
        <f t="array" ref="AO44">_xlfn.IFS(S44="Todas las personas reciben el mismo trato",1,S44="No estoy segura (o)",0.5,S44="Hay personas que reciben un trato diferente",0)</f>
        <v>0</v>
      </c>
      <c r="AP44" s="8" cm="1">
        <f t="array" ref="AP44">_xlfn.IFS(T44="Es malo",0,T44="Es regular (ni bueno ni malo)",0.5,T44="Es bueno",1)</f>
        <v>0.5</v>
      </c>
      <c r="AQ44" s="8" cm="1">
        <f t="array" ref="AQ44">_xlfn.IFS(U44="Sí",0,U44="No",1,U44="Prefieron no contestar",0.5)</f>
        <v>0</v>
      </c>
    </row>
    <row r="45" spans="1:43" x14ac:dyDescent="0.2">
      <c r="A45" s="17">
        <v>114439637266</v>
      </c>
      <c r="B45" s="17" t="s">
        <v>267</v>
      </c>
      <c r="C45" s="8"/>
      <c r="D45" s="8"/>
      <c r="E45" s="8" t="s">
        <v>624</v>
      </c>
      <c r="F45" s="8"/>
      <c r="G45" s="8" t="s">
        <v>624</v>
      </c>
      <c r="H45" s="8" t="s">
        <v>624</v>
      </c>
      <c r="I45" s="8" t="s">
        <v>624</v>
      </c>
      <c r="J45" s="8" t="s">
        <v>624</v>
      </c>
      <c r="K45" s="8" t="s">
        <v>624</v>
      </c>
      <c r="L45" s="8" t="s">
        <v>624</v>
      </c>
      <c r="M45" s="8" t="s">
        <v>624</v>
      </c>
      <c r="N45" s="8" t="s">
        <v>624</v>
      </c>
      <c r="O45" s="8" t="s">
        <v>624</v>
      </c>
      <c r="P45" s="8" t="s">
        <v>624</v>
      </c>
      <c r="Q45" s="8" t="s">
        <v>624</v>
      </c>
      <c r="R45" s="8" t="s">
        <v>624</v>
      </c>
      <c r="S45" s="8"/>
      <c r="T45" s="25" t="s">
        <v>624</v>
      </c>
      <c r="U45" s="8"/>
      <c r="W45" s="17">
        <v>114439637266</v>
      </c>
      <c r="X45" s="17" t="s">
        <v>267</v>
      </c>
      <c r="Y45" s="8" t="e" cm="1">
        <f t="array" ref="Y45">_xlfn.IFS(C45="Fue fácil",1,C45="Más o menos (ni fácil ni difícil)",0.5,C45="Fue difícil",0)</f>
        <v>#N/A</v>
      </c>
      <c r="Z45" s="8" t="e" cm="1">
        <f t="array" ref="Z45">_xlfn.IFS(D45="Sí",1,D45="No",0)</f>
        <v>#N/A</v>
      </c>
      <c r="AA45" s="8" t="e" cm="1">
        <f t="array" ref="AA45">_xlfn.IFS(E45="Sí las conozco",1,E45="No las conozco",0)</f>
        <v>#N/A</v>
      </c>
      <c r="AB45" s="20" t="e" cm="1">
        <f t="array" ref="AB45">_xlfn.IFS(F45="Sí tenía pensado hacer el trámite",1,F45="No tenía pensado hacer el trámite",0)</f>
        <v>#N/A</v>
      </c>
      <c r="AC45" s="22" t="e" cm="1">
        <f t="array" ref="AC45">_xlfn.IFS(G45="Sí",1,G45="No",0)</f>
        <v>#N/A</v>
      </c>
      <c r="AD45" s="24" t="e" cm="1">
        <f t="array" ref="AD45">_xlfn.IFS(H45="Es fácil",1,H45="Más o menos (no es ni fácil ni difícil)",0.5,H45="Es difícil",0)</f>
        <v>#N/A</v>
      </c>
      <c r="AE45" s="25" t="e" cm="1">
        <f t="array" ref="AE45">_xlfn.IFS(I45="Cuando realicé el trámite para obtener la licencia de conducir en este municipio sí recibí toda la orientación que necesité para poder concluir el trámite",1,I45="Cuando realicé el trámite para obtener la licencia de conducir en este municipio no recibí toda la orientación que necesité para poder concluir el trámite",0)</f>
        <v>#N/A</v>
      </c>
      <c r="AF45" s="27" t="e" cm="1">
        <f t="array" ref="AF45">_xlfn.IFS(J45="Sí tienen la capacitación y los conocimientos suficientes para atender a la ciudadanía",1,J45="No tienen la capacitación ni los conocimientos suficientes para atender a la ciudadanía",0)</f>
        <v>#N/A</v>
      </c>
      <c r="AG45" s="24" t="e" cm="1">
        <f t="array" ref="AG45">_xlfn.IFS(K45="Sí",1,K45="No",0)</f>
        <v>#N/A</v>
      </c>
      <c r="AH45" s="20" t="e" cm="1">
        <f t="array" ref="AH45">_xlfn.IFS(L45="Muy probable",1,L45="Nada probable",0,L45="No sé",0.5)</f>
        <v>#N/A</v>
      </c>
      <c r="AI45" s="24" t="e" cm="1">
        <f t="array" ref="AI45">_xlfn.IFS(M45="Es más fácil",1,M45="Es igual",0.5,M45="Es más difícil",0)</f>
        <v>#N/A</v>
      </c>
      <c r="AJ45" s="24" t="e" cm="1">
        <f t="array" ref="AJ45">_xlfn.IFS(N45="Pocos",1,N45="Los necesarios (ni muchos ni pocos)",0.5,N45="Muchos",0)</f>
        <v>#N/A</v>
      </c>
      <c r="AK45" s="24" t="e" cm="1">
        <f t="array" ref="AK45">_xlfn.IFS(O45="Barato",1,O45="Justo (ni caro ni barato)",0.5,O45="Caro",0)</f>
        <v>#N/A</v>
      </c>
      <c r="AL45" s="24" t="e" cm="1">
        <f t="array" ref="AL45">_xlfn.IFS(P45="Menos de 30 minutos",1,P45="Entre 31 minutos y 1 hora",0.8,P45="Entre 1 y 2 horas",0.6,P45="Entre 2 y 3 horas",0.4,P45="Más de 3 horas",0.2,P45="Me tomó más de un día",0)</f>
        <v>#N/A</v>
      </c>
      <c r="AM45" s="24" t="e" cm="1">
        <f t="array" ref="AM45">_xlfn.IFS(Q45="Poco",1,Q45="Normal (ni mucho ni poco)",0.5,Q45="Mucho",0)</f>
        <v>#N/A</v>
      </c>
      <c r="AN45" s="24" t="e" cm="1">
        <f t="array" ref="AN45">_xlfn.IFS(R45="Satisfecha (o)",1,R45="Normal",0.5,R45="Insatisfecha (o)",0)</f>
        <v>#N/A</v>
      </c>
      <c r="AO45" s="24" t="e" cm="1">
        <f t="array" ref="AO45">_xlfn.IFS(S45="Todas las personas reciben el mismo trato",1,S45="No estoy segura (o)",0.5,S45="Hay personas que reciben un trato diferente",0)</f>
        <v>#N/A</v>
      </c>
      <c r="AP45" s="8" t="e" cm="1">
        <f t="array" ref="AP45">_xlfn.IFS(T45="Es malo",0,T45="Es regular (ni bueno ni malo)",0.5,T45="Es bueno",1)</f>
        <v>#N/A</v>
      </c>
      <c r="AQ45" s="8" t="e" cm="1">
        <f t="array" ref="AQ45">_xlfn.IFS(U45="Sí",0,U45="No",1,U45="Prefieron no contestar",0.5)</f>
        <v>#N/A</v>
      </c>
    </row>
    <row r="46" spans="1:43" x14ac:dyDescent="0.2">
      <c r="A46" s="17">
        <v>114439535857</v>
      </c>
      <c r="B46" s="17" t="s">
        <v>267</v>
      </c>
      <c r="C46" s="8" t="s">
        <v>177</v>
      </c>
      <c r="D46" s="8" t="s">
        <v>86</v>
      </c>
      <c r="E46" s="8" t="s">
        <v>73</v>
      </c>
      <c r="F46" s="8" t="s">
        <v>174</v>
      </c>
      <c r="G46" s="8" t="s">
        <v>85</v>
      </c>
      <c r="H46" s="8" t="s">
        <v>88</v>
      </c>
      <c r="I46" s="8" t="s">
        <v>90</v>
      </c>
      <c r="J46" s="8" t="s">
        <v>92</v>
      </c>
      <c r="K46" s="8" t="s">
        <v>85</v>
      </c>
      <c r="L46" s="8" t="s">
        <v>96</v>
      </c>
      <c r="M46" s="8" t="s">
        <v>624</v>
      </c>
      <c r="N46" s="8" t="s">
        <v>103</v>
      </c>
      <c r="O46" s="8" t="s">
        <v>106</v>
      </c>
      <c r="P46" s="8" t="s">
        <v>111</v>
      </c>
      <c r="Q46" s="8" t="s">
        <v>116</v>
      </c>
      <c r="R46" s="8" t="s">
        <v>117</v>
      </c>
      <c r="S46" s="8" t="s">
        <v>187</v>
      </c>
      <c r="T46" s="25" t="s">
        <v>131</v>
      </c>
      <c r="U46" s="8" t="s">
        <v>86</v>
      </c>
      <c r="W46" s="17">
        <v>114439535857</v>
      </c>
      <c r="X46" s="17" t="s">
        <v>267</v>
      </c>
      <c r="Y46" s="8" cm="1">
        <f t="array" ref="Y46">_xlfn.IFS(C46="Fue fácil",1,C46="Más o menos (ni fácil ni difícil)",0.5,C46="Fue difícil",0)</f>
        <v>0.5</v>
      </c>
      <c r="Z46" s="8" cm="1">
        <f t="array" ref="Z46">_xlfn.IFS(D46="Sí",1,D46="No",0)</f>
        <v>0</v>
      </c>
      <c r="AA46" s="8" cm="1">
        <f t="array" ref="AA46">_xlfn.IFS(E46="Sí las conozco",1,E46="No las conozco",0)</f>
        <v>1</v>
      </c>
      <c r="AB46" s="20" cm="1">
        <f t="array" ref="AB46">_xlfn.IFS(F46="Sí tenía pensado hacer el trámite",1,F46="No tenía pensado hacer el trámite",0)</f>
        <v>1</v>
      </c>
      <c r="AC46" s="22" cm="1">
        <f t="array" ref="AC46">_xlfn.IFS(G46="Sí",1,G46="No",0)</f>
        <v>1</v>
      </c>
      <c r="AD46" s="24" cm="1">
        <f t="array" ref="AD46">_xlfn.IFS(H46="Es fácil",1,H46="Más o menos (no es ni fácil ni difícil)",0.5,H46="Es difícil",0)</f>
        <v>0.5</v>
      </c>
      <c r="AE46" s="25" cm="1">
        <f t="array" ref="AE46">_xlfn.IFS(I46="Cuando realicé el trámite para obtener la licencia de conducir en este municipio sí recibí toda la orientación que necesité para poder concluir el trámite",1,I46="Cuando realicé el trámite para obtener la licencia de conducir en este municipio no recibí toda la orientación que necesité para poder concluir el trámite",0)</f>
        <v>1</v>
      </c>
      <c r="AF46" s="27" cm="1">
        <f t="array" ref="AF46">_xlfn.IFS(J46="Sí tienen la capacitación y los conocimientos suficientes para atender a la ciudadanía",1,J46="No tienen la capacitación ni los conocimientos suficientes para atender a la ciudadanía",0)</f>
        <v>1</v>
      </c>
      <c r="AG46" s="24" cm="1">
        <f t="array" ref="AG46">_xlfn.IFS(K46="Sí",1,K46="No",0)</f>
        <v>1</v>
      </c>
      <c r="AH46" s="20" cm="1">
        <f t="array" ref="AH46">_xlfn.IFS(L46="Muy probable",1,L46="Nada probable",0,L46="No sé",0.5)</f>
        <v>0</v>
      </c>
      <c r="AI46" s="24"/>
      <c r="AJ46" s="24" cm="1">
        <f t="array" ref="AJ46">_xlfn.IFS(N46="Pocos",1,N46="Los necesarios (ni muchos ni pocos)",0.5,N46="Muchos",0)</f>
        <v>0.5</v>
      </c>
      <c r="AK46" s="24" cm="1">
        <f t="array" ref="AK46">_xlfn.IFS(O46="Barato",1,O46="Justo (ni caro ni barato)",0.5,O46="Caro",0)</f>
        <v>0.5</v>
      </c>
      <c r="AL46" s="24" cm="1">
        <f t="array" ref="AL46">_xlfn.IFS(P46="Menos de 30 minutos",1,P46="Entre 31 minutos y 1 hora",0.8,P46="Entre 1 y 2 horas",0.6,P46="Entre 2 y 3 horas",0.4,P46="Más de 3 horas",0.2,P46="Me tomó más de un día",0)</f>
        <v>0.4</v>
      </c>
      <c r="AM46" s="24" cm="1">
        <f t="array" ref="AM46">_xlfn.IFS(Q46="Poco",1,Q46="Normal (ni mucho ni poco)",0.5,Q46="Mucho",0)</f>
        <v>0</v>
      </c>
      <c r="AN46" s="24" cm="1">
        <f t="array" ref="AN46">_xlfn.IFS(R46="Satisfecha (o)",1,R46="Normal",0.5,R46="Insatisfecha (o)",0)</f>
        <v>1</v>
      </c>
      <c r="AO46" s="24" cm="1">
        <f t="array" ref="AO46">_xlfn.IFS(S46="Todas las personas reciben el mismo trato",1,S46="No estoy segura (o)",0.5,S46="Hay personas que reciben un trato diferente",0)</f>
        <v>1</v>
      </c>
      <c r="AP46" s="8" cm="1">
        <f t="array" ref="AP46">_xlfn.IFS(T46="Es malo",0,T46="Es regular (ni bueno ni malo)",0.5,T46="Es bueno",1)</f>
        <v>0.5</v>
      </c>
      <c r="AQ46" s="8" cm="1">
        <f t="array" ref="AQ46">_xlfn.IFS(U46="Sí",0,U46="No",1,U46="Prefieron no contestar",0.5)</f>
        <v>1</v>
      </c>
    </row>
    <row r="47" spans="1:43" x14ac:dyDescent="0.2">
      <c r="A47" s="17">
        <v>114439302009</v>
      </c>
      <c r="B47" s="17" t="s">
        <v>10</v>
      </c>
      <c r="C47" s="8" t="s">
        <v>177</v>
      </c>
      <c r="D47" s="8" t="s">
        <v>86</v>
      </c>
      <c r="E47" s="8" t="s">
        <v>73</v>
      </c>
      <c r="F47" s="8" t="s">
        <v>174</v>
      </c>
      <c r="G47" s="8" t="s">
        <v>85</v>
      </c>
      <c r="H47" s="8" t="s">
        <v>89</v>
      </c>
      <c r="I47" s="8" t="s">
        <v>91</v>
      </c>
      <c r="J47" s="8" t="s">
        <v>93</v>
      </c>
      <c r="K47" s="8" t="s">
        <v>85</v>
      </c>
      <c r="L47" s="8" t="s">
        <v>94</v>
      </c>
      <c r="M47" s="8" t="s">
        <v>100</v>
      </c>
      <c r="N47" s="8" t="s">
        <v>104</v>
      </c>
      <c r="O47" s="8" t="s">
        <v>107</v>
      </c>
      <c r="P47" s="8" t="s">
        <v>112</v>
      </c>
      <c r="Q47" s="8" t="s">
        <v>116</v>
      </c>
      <c r="R47" s="8" t="s">
        <v>119</v>
      </c>
      <c r="S47" s="8" t="s">
        <v>192</v>
      </c>
      <c r="T47" s="25" t="s">
        <v>130</v>
      </c>
      <c r="U47" s="8" t="s">
        <v>85</v>
      </c>
      <c r="W47" s="17">
        <v>114439302009</v>
      </c>
      <c r="X47" s="17" t="s">
        <v>10</v>
      </c>
      <c r="Y47" s="8" cm="1">
        <f t="array" ref="Y47">_xlfn.IFS(C47="Fue fácil",1,C47="Más o menos (ni fácil ni difícil)",0.5,C47="Fue difícil",0)</f>
        <v>0.5</v>
      </c>
      <c r="Z47" s="8" cm="1">
        <f t="array" ref="Z47">_xlfn.IFS(D47="Sí",1,D47="No",0)</f>
        <v>0</v>
      </c>
      <c r="AA47" s="8" cm="1">
        <f t="array" ref="AA47">_xlfn.IFS(E47="Sí las conozco",1,E47="No las conozco",0)</f>
        <v>1</v>
      </c>
      <c r="AB47" s="20" cm="1">
        <f t="array" ref="AB47">_xlfn.IFS(F47="Sí tenía pensado hacer el trámite",1,F47="No tenía pensado hacer el trámite",0)</f>
        <v>1</v>
      </c>
      <c r="AC47" s="22" cm="1">
        <f t="array" ref="AC47">_xlfn.IFS(G47="Sí",1,G47="No",0)</f>
        <v>1</v>
      </c>
      <c r="AD47" s="24" cm="1">
        <f t="array" ref="AD47">_xlfn.IFS(H47="Es fácil",1,H47="Más o menos (no es ni fácil ni difícil)",0.5,H47="Es difícil",0)</f>
        <v>0</v>
      </c>
      <c r="AE47" s="25" cm="1">
        <f t="array" ref="AE47">_xlfn.IFS(I47="Cuando realicé el trámite para obtener la licencia de conducir en este municipio sí recibí toda la orientación que necesité para poder concluir el trámite",1,I47="Cuando realicé el trámite para obtener la licencia de conducir en este municipio no recibí toda la orientación que necesité para poder concluir el trámite",0)</f>
        <v>0</v>
      </c>
      <c r="AF47" s="27" cm="1">
        <f t="array" ref="AF47">_xlfn.IFS(J47="Sí tienen la capacitación y los conocimientos suficientes para atender a la ciudadanía",1,J47="No tienen la capacitación ni los conocimientos suficientes para atender a la ciudadanía",0)</f>
        <v>0</v>
      </c>
      <c r="AG47" s="24" cm="1">
        <f t="array" ref="AG47">_xlfn.IFS(K47="Sí",1,K47="No",0)</f>
        <v>1</v>
      </c>
      <c r="AH47" s="20" cm="1">
        <f t="array" ref="AH47">_xlfn.IFS(L47="Muy probable",1,L47="Nada probable",0,L47="No sé",0.5)</f>
        <v>1</v>
      </c>
      <c r="AI47" s="24" cm="1">
        <f t="array" ref="AI47">_xlfn.IFS(M47="Es más fácil",1,M47="Es igual",0.5,M47="Es más difícil",0)</f>
        <v>0.5</v>
      </c>
      <c r="AJ47" s="24" cm="1">
        <f t="array" ref="AJ47">_xlfn.IFS(N47="Pocos",1,N47="Los necesarios (ni muchos ni pocos)",0.5,N47="Muchos",0)</f>
        <v>0</v>
      </c>
      <c r="AK47" s="24" cm="1">
        <f t="array" ref="AK47">_xlfn.IFS(O47="Barato",1,O47="Justo (ni caro ni barato)",0.5,O47="Caro",0)</f>
        <v>0</v>
      </c>
      <c r="AL47" s="24" cm="1">
        <f t="array" ref="AL47">_xlfn.IFS(P47="Menos de 30 minutos",1,P47="Entre 31 minutos y 1 hora",0.8,P47="Entre 1 y 2 horas",0.6,P47="Entre 2 y 3 horas",0.4,P47="Más de 3 horas",0.2,P47="Me tomó más de un día",0)</f>
        <v>0.2</v>
      </c>
      <c r="AM47" s="24" cm="1">
        <f t="array" ref="AM47">_xlfn.IFS(Q47="Poco",1,Q47="Normal (ni mucho ni poco)",0.5,Q47="Mucho",0)</f>
        <v>0</v>
      </c>
      <c r="AN47" s="24" cm="1">
        <f t="array" ref="AN47">_xlfn.IFS(R47="Satisfecha (o)",1,R47="Normal",0.5,R47="Insatisfecha (o)",0)</f>
        <v>0</v>
      </c>
      <c r="AO47" s="24" cm="1">
        <f t="array" ref="AO47">_xlfn.IFS(S47="Todas las personas reciben el mismo trato",1,S47="No estoy segura (o)",0.5,S47="Hay personas que reciben un trato diferente",0)</f>
        <v>0</v>
      </c>
      <c r="AP47" s="8" cm="1">
        <f t="array" ref="AP47">_xlfn.IFS(T47="Es malo",0,T47="Es regular (ni bueno ni malo)",0.5,T47="Es bueno",1)</f>
        <v>0</v>
      </c>
      <c r="AQ47" s="8" cm="1">
        <f t="array" ref="AQ47">_xlfn.IFS(U47="Sí",0,U47="No",1,U47="Prefieron no contestar",0.5)</f>
        <v>0</v>
      </c>
    </row>
    <row r="48" spans="1:43" x14ac:dyDescent="0.2">
      <c r="A48" s="17">
        <v>114439283106</v>
      </c>
      <c r="B48" s="17" t="s">
        <v>15</v>
      </c>
      <c r="C48" s="8" t="s">
        <v>189</v>
      </c>
      <c r="D48" s="8" t="s">
        <v>86</v>
      </c>
      <c r="E48" s="8" t="s">
        <v>73</v>
      </c>
      <c r="F48" s="8" t="s">
        <v>174</v>
      </c>
      <c r="G48" s="8" t="s">
        <v>85</v>
      </c>
      <c r="H48" s="8" t="s">
        <v>88</v>
      </c>
      <c r="I48" s="8" t="s">
        <v>90</v>
      </c>
      <c r="J48" s="8" t="s">
        <v>93</v>
      </c>
      <c r="K48" s="8" t="s">
        <v>85</v>
      </c>
      <c r="L48" s="8" t="s">
        <v>94</v>
      </c>
      <c r="M48" s="8" t="s">
        <v>101</v>
      </c>
      <c r="N48" s="8" t="s">
        <v>103</v>
      </c>
      <c r="O48" s="8" t="s">
        <v>106</v>
      </c>
      <c r="P48" s="8" t="s">
        <v>111</v>
      </c>
      <c r="Q48" s="8" t="s">
        <v>116</v>
      </c>
      <c r="R48" s="8" t="s">
        <v>117</v>
      </c>
      <c r="S48" s="8" t="s">
        <v>187</v>
      </c>
      <c r="T48" s="25" t="s">
        <v>131</v>
      </c>
      <c r="U48" s="8" t="s">
        <v>86</v>
      </c>
      <c r="W48" s="17">
        <v>114439283106</v>
      </c>
      <c r="X48" s="17" t="s">
        <v>15</v>
      </c>
      <c r="Y48" s="8" cm="1">
        <f t="array" ref="Y48">_xlfn.IFS(C48="Fue fácil",1,C48="Más o menos (ni fácil ni difícil)",0.5,C48="Fue difícil",0)</f>
        <v>1</v>
      </c>
      <c r="Z48" s="8" cm="1">
        <f t="array" ref="Z48">_xlfn.IFS(D48="Sí",1,D48="No",0)</f>
        <v>0</v>
      </c>
      <c r="AA48" s="8" cm="1">
        <f t="array" ref="AA48">_xlfn.IFS(E48="Sí las conozco",1,E48="No las conozco",0)</f>
        <v>1</v>
      </c>
      <c r="AB48" s="20" cm="1">
        <f t="array" ref="AB48">_xlfn.IFS(F48="Sí tenía pensado hacer el trámite",1,F48="No tenía pensado hacer el trámite",0)</f>
        <v>1</v>
      </c>
      <c r="AC48" s="22" cm="1">
        <f t="array" ref="AC48">_xlfn.IFS(G48="Sí",1,G48="No",0)</f>
        <v>1</v>
      </c>
      <c r="AD48" s="24" cm="1">
        <f t="array" ref="AD48">_xlfn.IFS(H48="Es fácil",1,H48="Más o menos (no es ni fácil ni difícil)",0.5,H48="Es difícil",0)</f>
        <v>0.5</v>
      </c>
      <c r="AE48" s="25" cm="1">
        <f t="array" ref="AE48">_xlfn.IFS(I48="Cuando realicé el trámite para obtener la licencia de conducir en este municipio sí recibí toda la orientación que necesité para poder concluir el trámite",1,I48="Cuando realicé el trámite para obtener la licencia de conducir en este municipio no recibí toda la orientación que necesité para poder concluir el trámite",0)</f>
        <v>1</v>
      </c>
      <c r="AF48" s="27" cm="1">
        <f t="array" ref="AF48">_xlfn.IFS(J48="Sí tienen la capacitación y los conocimientos suficientes para atender a la ciudadanía",1,J48="No tienen la capacitación ni los conocimientos suficientes para atender a la ciudadanía",0)</f>
        <v>0</v>
      </c>
      <c r="AG48" s="24" cm="1">
        <f t="array" ref="AG48">_xlfn.IFS(K48="Sí",1,K48="No",0)</f>
        <v>1</v>
      </c>
      <c r="AH48" s="20" cm="1">
        <f t="array" ref="AH48">_xlfn.IFS(L48="Muy probable",1,L48="Nada probable",0,L48="No sé",0.5)</f>
        <v>1</v>
      </c>
      <c r="AI48" s="24" cm="1">
        <f t="array" ref="AI48">_xlfn.IFS(M48="Es más fácil",1,M48="Es igual",0.5,M48="Es más difícil",0)</f>
        <v>0</v>
      </c>
      <c r="AJ48" s="24" cm="1">
        <f t="array" ref="AJ48">_xlfn.IFS(N48="Pocos",1,N48="Los necesarios (ni muchos ni pocos)",0.5,N48="Muchos",0)</f>
        <v>0.5</v>
      </c>
      <c r="AK48" s="24" cm="1">
        <f t="array" ref="AK48">_xlfn.IFS(O48="Barato",1,O48="Justo (ni caro ni barato)",0.5,O48="Caro",0)</f>
        <v>0.5</v>
      </c>
      <c r="AL48" s="24" cm="1">
        <f t="array" ref="AL48">_xlfn.IFS(P48="Menos de 30 minutos",1,P48="Entre 31 minutos y 1 hora",0.8,P48="Entre 1 y 2 horas",0.6,P48="Entre 2 y 3 horas",0.4,P48="Más de 3 horas",0.2,P48="Me tomó más de un día",0)</f>
        <v>0.4</v>
      </c>
      <c r="AM48" s="24" cm="1">
        <f t="array" ref="AM48">_xlfn.IFS(Q48="Poco",1,Q48="Normal (ni mucho ni poco)",0.5,Q48="Mucho",0)</f>
        <v>0</v>
      </c>
      <c r="AN48" s="24" cm="1">
        <f t="array" ref="AN48">_xlfn.IFS(R48="Satisfecha (o)",1,R48="Normal",0.5,R48="Insatisfecha (o)",0)</f>
        <v>1</v>
      </c>
      <c r="AO48" s="24" cm="1">
        <f t="array" ref="AO48">_xlfn.IFS(S48="Todas las personas reciben el mismo trato",1,S48="No estoy segura (o)",0.5,S48="Hay personas que reciben un trato diferente",0)</f>
        <v>1</v>
      </c>
      <c r="AP48" s="8" cm="1">
        <f t="array" ref="AP48">_xlfn.IFS(T48="Es malo",0,T48="Es regular (ni bueno ni malo)",0.5,T48="Es bueno",1)</f>
        <v>0.5</v>
      </c>
      <c r="AQ48" s="8" cm="1">
        <f t="array" ref="AQ48">_xlfn.IFS(U48="Sí",0,U48="No",1,U48="Prefieron no contestar",0.5)</f>
        <v>1</v>
      </c>
    </row>
    <row r="49" spans="1:43" x14ac:dyDescent="0.2">
      <c r="A49" s="17">
        <v>114437486862</v>
      </c>
      <c r="B49" s="17" t="s">
        <v>10</v>
      </c>
      <c r="C49" s="8"/>
      <c r="D49" s="8"/>
      <c r="E49" s="8" t="s">
        <v>624</v>
      </c>
      <c r="F49" s="8"/>
      <c r="G49" s="8" t="s">
        <v>624</v>
      </c>
      <c r="H49" s="8" t="s">
        <v>624</v>
      </c>
      <c r="I49" s="8" t="s">
        <v>624</v>
      </c>
      <c r="J49" s="8" t="s">
        <v>624</v>
      </c>
      <c r="K49" s="8" t="s">
        <v>624</v>
      </c>
      <c r="L49" s="8" t="s">
        <v>624</v>
      </c>
      <c r="M49" s="8" t="s">
        <v>624</v>
      </c>
      <c r="N49" s="8" t="s">
        <v>624</v>
      </c>
      <c r="O49" s="8" t="s">
        <v>624</v>
      </c>
      <c r="P49" s="8" t="s">
        <v>624</v>
      </c>
      <c r="Q49" s="8" t="s">
        <v>624</v>
      </c>
      <c r="R49" s="8" t="s">
        <v>624</v>
      </c>
      <c r="S49" s="8"/>
      <c r="T49" s="25" t="s">
        <v>624</v>
      </c>
      <c r="U49" s="8"/>
      <c r="W49" s="17">
        <v>114437486862</v>
      </c>
      <c r="X49" s="17" t="s">
        <v>10</v>
      </c>
      <c r="Y49" s="8" t="e" cm="1">
        <f t="array" ref="Y49">_xlfn.IFS(C49="Fue fácil",1,C49="Más o menos (ni fácil ni difícil)",0.5,C49="Fue difícil",0)</f>
        <v>#N/A</v>
      </c>
      <c r="Z49" s="8" t="e" cm="1">
        <f t="array" ref="Z49">_xlfn.IFS(D49="Sí",1,D49="No",0)</f>
        <v>#N/A</v>
      </c>
      <c r="AA49" s="8" t="e" cm="1">
        <f t="array" ref="AA49">_xlfn.IFS(E49="Sí las conozco",1,E49="No las conozco",0)</f>
        <v>#N/A</v>
      </c>
      <c r="AB49" s="20" t="e" cm="1">
        <f t="array" ref="AB49">_xlfn.IFS(F49="Sí tenía pensado hacer el trámite",1,F49="No tenía pensado hacer el trámite",0)</f>
        <v>#N/A</v>
      </c>
      <c r="AC49" s="22" t="e" cm="1">
        <f t="array" ref="AC49">_xlfn.IFS(G49="Sí",1,G49="No",0)</f>
        <v>#N/A</v>
      </c>
      <c r="AD49" s="24" t="e" cm="1">
        <f t="array" ref="AD49">_xlfn.IFS(H49="Es fácil",1,H49="Más o menos (no es ni fácil ni difícil)",0.5,H49="Es difícil",0)</f>
        <v>#N/A</v>
      </c>
      <c r="AE49" s="25" t="e" cm="1">
        <f t="array" ref="AE49">_xlfn.IFS(I49="Cuando realicé el trámite para obtener la licencia de conducir en este municipio sí recibí toda la orientación que necesité para poder concluir el trámite",1,I49="Cuando realicé el trámite para obtener la licencia de conducir en este municipio no recibí toda la orientación que necesité para poder concluir el trámite",0)</f>
        <v>#N/A</v>
      </c>
      <c r="AF49" s="27" t="e" cm="1">
        <f t="array" ref="AF49">_xlfn.IFS(J49="Sí tienen la capacitación y los conocimientos suficientes para atender a la ciudadanía",1,J49="No tienen la capacitación ni los conocimientos suficientes para atender a la ciudadanía",0)</f>
        <v>#N/A</v>
      </c>
      <c r="AG49" s="24" t="e" cm="1">
        <f t="array" ref="AG49">_xlfn.IFS(K49="Sí",1,K49="No",0)</f>
        <v>#N/A</v>
      </c>
      <c r="AH49" s="20" t="e" cm="1">
        <f t="array" ref="AH49">_xlfn.IFS(L49="Muy probable",1,L49="Nada probable",0,L49="No sé",0.5)</f>
        <v>#N/A</v>
      </c>
      <c r="AI49" s="24" t="e" cm="1">
        <f t="array" ref="AI49">_xlfn.IFS(M49="Es más fácil",1,M49="Es igual",0.5,M49="Es más difícil",0)</f>
        <v>#N/A</v>
      </c>
      <c r="AJ49" s="24" t="e" cm="1">
        <f t="array" ref="AJ49">_xlfn.IFS(N49="Pocos",1,N49="Los necesarios (ni muchos ni pocos)",0.5,N49="Muchos",0)</f>
        <v>#N/A</v>
      </c>
      <c r="AK49" s="24" t="e" cm="1">
        <f t="array" ref="AK49">_xlfn.IFS(O49="Barato",1,O49="Justo (ni caro ni barato)",0.5,O49="Caro",0)</f>
        <v>#N/A</v>
      </c>
      <c r="AL49" s="24" t="e" cm="1">
        <f t="array" ref="AL49">_xlfn.IFS(P49="Menos de 30 minutos",1,P49="Entre 31 minutos y 1 hora",0.8,P49="Entre 1 y 2 horas",0.6,P49="Entre 2 y 3 horas",0.4,P49="Más de 3 horas",0.2,P49="Me tomó más de un día",0)</f>
        <v>#N/A</v>
      </c>
      <c r="AM49" s="24" t="e" cm="1">
        <f t="array" ref="AM49">_xlfn.IFS(Q49="Poco",1,Q49="Normal (ni mucho ni poco)",0.5,Q49="Mucho",0)</f>
        <v>#N/A</v>
      </c>
      <c r="AN49" s="24" t="e" cm="1">
        <f t="array" ref="AN49">_xlfn.IFS(R49="Satisfecha (o)",1,R49="Normal",0.5,R49="Insatisfecha (o)",0)</f>
        <v>#N/A</v>
      </c>
      <c r="AO49" s="24" t="e" cm="1">
        <f t="array" ref="AO49">_xlfn.IFS(S49="Todas las personas reciben el mismo trato",1,S49="No estoy segura (o)",0.5,S49="Hay personas que reciben un trato diferente",0)</f>
        <v>#N/A</v>
      </c>
      <c r="AP49" s="8" t="e" cm="1">
        <f t="array" ref="AP49">_xlfn.IFS(T49="Es malo",0,T49="Es regular (ni bueno ni malo)",0.5,T49="Es bueno",1)</f>
        <v>#N/A</v>
      </c>
      <c r="AQ49" s="8" t="e" cm="1">
        <f t="array" ref="AQ49">_xlfn.IFS(U49="Sí",0,U49="No",1,U49="Prefieron no contestar",0.5)</f>
        <v>#N/A</v>
      </c>
    </row>
    <row r="50" spans="1:43" x14ac:dyDescent="0.2">
      <c r="A50" s="17">
        <v>114437254719</v>
      </c>
      <c r="B50" s="17" t="s">
        <v>10</v>
      </c>
      <c r="C50" s="8" t="s">
        <v>177</v>
      </c>
      <c r="D50" s="8" t="s">
        <v>86</v>
      </c>
      <c r="E50" s="8" t="s">
        <v>73</v>
      </c>
      <c r="F50" s="8" t="s">
        <v>174</v>
      </c>
      <c r="G50" s="8" t="s">
        <v>86</v>
      </c>
      <c r="H50" s="8" t="s">
        <v>89</v>
      </c>
      <c r="I50" s="8" t="s">
        <v>91</v>
      </c>
      <c r="J50" s="8" t="s">
        <v>93</v>
      </c>
      <c r="K50" s="8" t="s">
        <v>85</v>
      </c>
      <c r="L50" s="8" t="s">
        <v>94</v>
      </c>
      <c r="M50" s="8" t="s">
        <v>624</v>
      </c>
      <c r="N50" s="8" t="s">
        <v>104</v>
      </c>
      <c r="O50" s="8" t="s">
        <v>107</v>
      </c>
      <c r="P50" s="8" t="s">
        <v>110</v>
      </c>
      <c r="Q50" s="8" t="s">
        <v>116</v>
      </c>
      <c r="R50" s="8" t="s">
        <v>119</v>
      </c>
      <c r="S50" s="8" t="s">
        <v>192</v>
      </c>
      <c r="T50" s="25" t="s">
        <v>130</v>
      </c>
      <c r="U50" s="8" t="s">
        <v>197</v>
      </c>
      <c r="W50" s="17">
        <v>114437254719</v>
      </c>
      <c r="X50" s="17" t="s">
        <v>10</v>
      </c>
      <c r="Y50" s="8" cm="1">
        <f t="array" ref="Y50">_xlfn.IFS(C50="Fue fácil",1,C50="Más o menos (ni fácil ni difícil)",0.5,C50="Fue difícil",0)</f>
        <v>0.5</v>
      </c>
      <c r="Z50" s="8" cm="1">
        <f t="array" ref="Z50">_xlfn.IFS(D50="Sí",1,D50="No",0)</f>
        <v>0</v>
      </c>
      <c r="AA50" s="8" cm="1">
        <f t="array" ref="AA50">_xlfn.IFS(E50="Sí las conozco",1,E50="No las conozco",0)</f>
        <v>1</v>
      </c>
      <c r="AB50" s="20" cm="1">
        <f t="array" ref="AB50">_xlfn.IFS(F50="Sí tenía pensado hacer el trámite",1,F50="No tenía pensado hacer el trámite",0)</f>
        <v>1</v>
      </c>
      <c r="AC50" s="22" cm="1">
        <f t="array" ref="AC50">_xlfn.IFS(G50="Sí",1,G50="No",0)</f>
        <v>0</v>
      </c>
      <c r="AD50" s="24" cm="1">
        <f t="array" ref="AD50">_xlfn.IFS(H50="Es fácil",1,H50="Más o menos (no es ni fácil ni difícil)",0.5,H50="Es difícil",0)</f>
        <v>0</v>
      </c>
      <c r="AE50" s="25" cm="1">
        <f t="array" ref="AE50">_xlfn.IFS(I50="Cuando realicé el trámite para obtener la licencia de conducir en este municipio sí recibí toda la orientación que necesité para poder concluir el trámite",1,I50="Cuando realicé el trámite para obtener la licencia de conducir en este municipio no recibí toda la orientación que necesité para poder concluir el trámite",0)</f>
        <v>0</v>
      </c>
      <c r="AF50" s="27" cm="1">
        <f t="array" ref="AF50">_xlfn.IFS(J50="Sí tienen la capacitación y los conocimientos suficientes para atender a la ciudadanía",1,J50="No tienen la capacitación ni los conocimientos suficientes para atender a la ciudadanía",0)</f>
        <v>0</v>
      </c>
      <c r="AG50" s="24" cm="1">
        <f t="array" ref="AG50">_xlfn.IFS(K50="Sí",1,K50="No",0)</f>
        <v>1</v>
      </c>
      <c r="AH50" s="20" cm="1">
        <f t="array" ref="AH50">_xlfn.IFS(L50="Muy probable",1,L50="Nada probable",0,L50="No sé",0.5)</f>
        <v>1</v>
      </c>
      <c r="AI50" s="24"/>
      <c r="AJ50" s="24" cm="1">
        <f t="array" ref="AJ50">_xlfn.IFS(N50="Pocos",1,N50="Los necesarios (ni muchos ni pocos)",0.5,N50="Muchos",0)</f>
        <v>0</v>
      </c>
      <c r="AK50" s="24" cm="1">
        <f t="array" ref="AK50">_xlfn.IFS(O50="Barato",1,O50="Justo (ni caro ni barato)",0.5,O50="Caro",0)</f>
        <v>0</v>
      </c>
      <c r="AL50" s="24" cm="1">
        <f t="array" ref="AL50">_xlfn.IFS(P50="Menos de 30 minutos",1,P50="Entre 31 minutos y 1 hora",0.8,P50="Entre 1 y 2 horas",0.6,P50="Entre 2 y 3 horas",0.4,P50="Más de 3 horas",0.2,P50="Me tomó más de un día",0)</f>
        <v>0.6</v>
      </c>
      <c r="AM50" s="24" cm="1">
        <f t="array" ref="AM50">_xlfn.IFS(Q50="Poco",1,Q50="Normal (ni mucho ni poco)",0.5,Q50="Mucho",0)</f>
        <v>0</v>
      </c>
      <c r="AN50" s="24" cm="1">
        <f t="array" ref="AN50">_xlfn.IFS(R50="Satisfecha (o)",1,R50="Normal",0.5,R50="Insatisfecha (o)",0)</f>
        <v>0</v>
      </c>
      <c r="AO50" s="24" cm="1">
        <f t="array" ref="AO50">_xlfn.IFS(S50="Todas las personas reciben el mismo trato",1,S50="No estoy segura (o)",0.5,S50="Hay personas que reciben un trato diferente",0)</f>
        <v>0</v>
      </c>
      <c r="AP50" s="8" cm="1">
        <f t="array" ref="AP50">_xlfn.IFS(T50="Es malo",0,T50="Es regular (ni bueno ni malo)",0.5,T50="Es bueno",1)</f>
        <v>0</v>
      </c>
      <c r="AQ50" s="8" cm="1">
        <f t="array" ref="AQ50">_xlfn.IFS(U50="Sí",0,U50="No",1,U50="Prefieron no contestar",0.5)</f>
        <v>0.5</v>
      </c>
    </row>
    <row r="51" spans="1:43" x14ac:dyDescent="0.2">
      <c r="A51" s="17">
        <v>114437227803</v>
      </c>
      <c r="B51" s="17" t="s">
        <v>10</v>
      </c>
      <c r="C51" s="8" t="s">
        <v>189</v>
      </c>
      <c r="D51" s="8" t="s">
        <v>85</v>
      </c>
      <c r="E51" s="8" t="s">
        <v>73</v>
      </c>
      <c r="F51" s="8" t="s">
        <v>174</v>
      </c>
      <c r="G51" s="8" t="s">
        <v>85</v>
      </c>
      <c r="H51" s="8" t="s">
        <v>87</v>
      </c>
      <c r="I51" s="8" t="s">
        <v>90</v>
      </c>
      <c r="J51" s="8" t="s">
        <v>92</v>
      </c>
      <c r="K51" s="8" t="s">
        <v>85</v>
      </c>
      <c r="L51" s="8" t="s">
        <v>94</v>
      </c>
      <c r="M51" s="8" t="s">
        <v>99</v>
      </c>
      <c r="N51" s="8" t="s">
        <v>103</v>
      </c>
      <c r="O51" s="8" t="s">
        <v>107</v>
      </c>
      <c r="P51" s="8" t="s">
        <v>110</v>
      </c>
      <c r="Q51" s="8" t="s">
        <v>116</v>
      </c>
      <c r="R51" s="8" t="s">
        <v>117</v>
      </c>
      <c r="S51" s="8" t="s">
        <v>178</v>
      </c>
      <c r="T51" s="25" t="s">
        <v>131</v>
      </c>
      <c r="U51" s="8" t="s">
        <v>86</v>
      </c>
      <c r="W51" s="17">
        <v>114437227803</v>
      </c>
      <c r="X51" s="17" t="s">
        <v>10</v>
      </c>
      <c r="Y51" s="8" cm="1">
        <f t="array" ref="Y51">_xlfn.IFS(C51="Fue fácil",1,C51="Más o menos (ni fácil ni difícil)",0.5,C51="Fue difícil",0)</f>
        <v>1</v>
      </c>
      <c r="Z51" s="8" cm="1">
        <f t="array" ref="Z51">_xlfn.IFS(D51="Sí",1,D51="No",0)</f>
        <v>1</v>
      </c>
      <c r="AA51" s="8" cm="1">
        <f t="array" ref="AA51">_xlfn.IFS(E51="Sí las conozco",1,E51="No las conozco",0)</f>
        <v>1</v>
      </c>
      <c r="AB51" s="20" cm="1">
        <f t="array" ref="AB51">_xlfn.IFS(F51="Sí tenía pensado hacer el trámite",1,F51="No tenía pensado hacer el trámite",0)</f>
        <v>1</v>
      </c>
      <c r="AC51" s="22" cm="1">
        <f t="array" ref="AC51">_xlfn.IFS(G51="Sí",1,G51="No",0)</f>
        <v>1</v>
      </c>
      <c r="AD51" s="24" cm="1">
        <f t="array" ref="AD51">_xlfn.IFS(H51="Es fácil",1,H51="Más o menos (no es ni fácil ni difícil)",0.5,H51="Es difícil",0)</f>
        <v>1</v>
      </c>
      <c r="AE51" s="25" cm="1">
        <f t="array" ref="AE51">_xlfn.IFS(I51="Cuando realicé el trámite para obtener la licencia de conducir en este municipio sí recibí toda la orientación que necesité para poder concluir el trámite",1,I51="Cuando realicé el trámite para obtener la licencia de conducir en este municipio no recibí toda la orientación que necesité para poder concluir el trámite",0)</f>
        <v>1</v>
      </c>
      <c r="AF51" s="27" cm="1">
        <f t="array" ref="AF51">_xlfn.IFS(J51="Sí tienen la capacitación y los conocimientos suficientes para atender a la ciudadanía",1,J51="No tienen la capacitación ni los conocimientos suficientes para atender a la ciudadanía",0)</f>
        <v>1</v>
      </c>
      <c r="AG51" s="24" cm="1">
        <f t="array" ref="AG51">_xlfn.IFS(K51="Sí",1,K51="No",0)</f>
        <v>1</v>
      </c>
      <c r="AH51" s="20" cm="1">
        <f t="array" ref="AH51">_xlfn.IFS(L51="Muy probable",1,L51="Nada probable",0,L51="No sé",0.5)</f>
        <v>1</v>
      </c>
      <c r="AI51" s="24" cm="1">
        <f t="array" ref="AI51">_xlfn.IFS(M51="Es más fácil",1,M51="Es igual",0.5,M51="Es más difícil",0)</f>
        <v>1</v>
      </c>
      <c r="AJ51" s="24" cm="1">
        <f t="array" ref="AJ51">_xlfn.IFS(N51="Pocos",1,N51="Los necesarios (ni muchos ni pocos)",0.5,N51="Muchos",0)</f>
        <v>0.5</v>
      </c>
      <c r="AK51" s="24" cm="1">
        <f t="array" ref="AK51">_xlfn.IFS(O51="Barato",1,O51="Justo (ni caro ni barato)",0.5,O51="Caro",0)</f>
        <v>0</v>
      </c>
      <c r="AL51" s="24" cm="1">
        <f t="array" ref="AL51">_xlfn.IFS(P51="Menos de 30 minutos",1,P51="Entre 31 minutos y 1 hora",0.8,P51="Entre 1 y 2 horas",0.6,P51="Entre 2 y 3 horas",0.4,P51="Más de 3 horas",0.2,P51="Me tomó más de un día",0)</f>
        <v>0.6</v>
      </c>
      <c r="AM51" s="24" cm="1">
        <f t="array" ref="AM51">_xlfn.IFS(Q51="Poco",1,Q51="Normal (ni mucho ni poco)",0.5,Q51="Mucho",0)</f>
        <v>0</v>
      </c>
      <c r="AN51" s="24" cm="1">
        <f t="array" ref="AN51">_xlfn.IFS(R51="Satisfecha (o)",1,R51="Normal",0.5,R51="Insatisfecha (o)",0)</f>
        <v>1</v>
      </c>
      <c r="AO51" s="24" cm="1">
        <f t="array" ref="AO51">_xlfn.IFS(S51="Todas las personas reciben el mismo trato",1,S51="No estoy segura (o)",0.5,S51="Hay personas que reciben un trato diferente",0)</f>
        <v>0.5</v>
      </c>
      <c r="AP51" s="8" cm="1">
        <f t="array" ref="AP51">_xlfn.IFS(T51="Es malo",0,T51="Es regular (ni bueno ni malo)",0.5,T51="Es bueno",1)</f>
        <v>0.5</v>
      </c>
      <c r="AQ51" s="8" cm="1">
        <f t="array" ref="AQ51">_xlfn.IFS(U51="Sí",0,U51="No",1,U51="Prefieron no contestar",0.5)</f>
        <v>1</v>
      </c>
    </row>
    <row r="52" spans="1:43" x14ac:dyDescent="0.2">
      <c r="A52" s="17">
        <v>114437054541</v>
      </c>
      <c r="B52" s="17" t="s">
        <v>11</v>
      </c>
      <c r="C52" s="8" t="s">
        <v>189</v>
      </c>
      <c r="D52" s="8" t="s">
        <v>85</v>
      </c>
      <c r="E52" s="8" t="s">
        <v>73</v>
      </c>
      <c r="F52" s="8" t="s">
        <v>174</v>
      </c>
      <c r="G52" s="8" t="s">
        <v>85</v>
      </c>
      <c r="H52" s="8" t="s">
        <v>87</v>
      </c>
      <c r="I52" s="8" t="s">
        <v>90</v>
      </c>
      <c r="J52" s="8" t="s">
        <v>92</v>
      </c>
      <c r="K52" s="8" t="s">
        <v>85</v>
      </c>
      <c r="L52" s="8" t="s">
        <v>94</v>
      </c>
      <c r="M52" s="8" t="s">
        <v>99</v>
      </c>
      <c r="N52" s="8" t="s">
        <v>103</v>
      </c>
      <c r="O52" s="8" t="s">
        <v>106</v>
      </c>
      <c r="P52" s="8" t="s">
        <v>109</v>
      </c>
      <c r="Q52" s="8" t="s">
        <v>115</v>
      </c>
      <c r="R52" s="8" t="s">
        <v>117</v>
      </c>
      <c r="S52" s="8" t="s">
        <v>187</v>
      </c>
      <c r="T52" s="25" t="s">
        <v>131</v>
      </c>
      <c r="U52" s="8" t="s">
        <v>86</v>
      </c>
      <c r="W52" s="17">
        <v>114437054541</v>
      </c>
      <c r="X52" s="17" t="s">
        <v>11</v>
      </c>
      <c r="Y52" s="8" cm="1">
        <f t="array" ref="Y52">_xlfn.IFS(C52="Fue fácil",1,C52="Más o menos (ni fácil ni difícil)",0.5,C52="Fue difícil",0)</f>
        <v>1</v>
      </c>
      <c r="Z52" s="8" cm="1">
        <f t="array" ref="Z52">_xlfn.IFS(D52="Sí",1,D52="No",0)</f>
        <v>1</v>
      </c>
      <c r="AA52" s="8" cm="1">
        <f t="array" ref="AA52">_xlfn.IFS(E52="Sí las conozco",1,E52="No las conozco",0)</f>
        <v>1</v>
      </c>
      <c r="AB52" s="20" cm="1">
        <f t="array" ref="AB52">_xlfn.IFS(F52="Sí tenía pensado hacer el trámite",1,F52="No tenía pensado hacer el trámite",0)</f>
        <v>1</v>
      </c>
      <c r="AC52" s="22" cm="1">
        <f t="array" ref="AC52">_xlfn.IFS(G52="Sí",1,G52="No",0)</f>
        <v>1</v>
      </c>
      <c r="AD52" s="24" cm="1">
        <f t="array" ref="AD52">_xlfn.IFS(H52="Es fácil",1,H52="Más o menos (no es ni fácil ni difícil)",0.5,H52="Es difícil",0)</f>
        <v>1</v>
      </c>
      <c r="AE52" s="25" cm="1">
        <f t="array" ref="AE52">_xlfn.IFS(I52="Cuando realicé el trámite para obtener la licencia de conducir en este municipio sí recibí toda la orientación que necesité para poder concluir el trámite",1,I52="Cuando realicé el trámite para obtener la licencia de conducir en este municipio no recibí toda la orientación que necesité para poder concluir el trámite",0)</f>
        <v>1</v>
      </c>
      <c r="AF52" s="27" cm="1">
        <f t="array" ref="AF52">_xlfn.IFS(J52="Sí tienen la capacitación y los conocimientos suficientes para atender a la ciudadanía",1,J52="No tienen la capacitación ni los conocimientos suficientes para atender a la ciudadanía",0)</f>
        <v>1</v>
      </c>
      <c r="AG52" s="24" cm="1">
        <f t="array" ref="AG52">_xlfn.IFS(K52="Sí",1,K52="No",0)</f>
        <v>1</v>
      </c>
      <c r="AH52" s="20" cm="1">
        <f t="array" ref="AH52">_xlfn.IFS(L52="Muy probable",1,L52="Nada probable",0,L52="No sé",0.5)</f>
        <v>1</v>
      </c>
      <c r="AI52" s="24" cm="1">
        <f t="array" ref="AI52">_xlfn.IFS(M52="Es más fácil",1,M52="Es igual",0.5,M52="Es más difícil",0)</f>
        <v>1</v>
      </c>
      <c r="AJ52" s="24" cm="1">
        <f t="array" ref="AJ52">_xlfn.IFS(N52="Pocos",1,N52="Los necesarios (ni muchos ni pocos)",0.5,N52="Muchos",0)</f>
        <v>0.5</v>
      </c>
      <c r="AK52" s="24" cm="1">
        <f t="array" ref="AK52">_xlfn.IFS(O52="Barato",1,O52="Justo (ni caro ni barato)",0.5,O52="Caro",0)</f>
        <v>0.5</v>
      </c>
      <c r="AL52" s="24" cm="1">
        <f t="array" ref="AL52">_xlfn.IFS(P52="Menos de 30 minutos",1,P52="Entre 31 minutos y 1 hora",0.8,P52="Entre 1 y 2 horas",0.6,P52="Entre 2 y 3 horas",0.4,P52="Más de 3 horas",0.2,P52="Me tomó más de un día",0)</f>
        <v>0.8</v>
      </c>
      <c r="AM52" s="24" cm="1">
        <f t="array" ref="AM52">_xlfn.IFS(Q52="Poco",1,Q52="Normal (ni mucho ni poco)",0.5,Q52="Mucho",0)</f>
        <v>0.5</v>
      </c>
      <c r="AN52" s="24" cm="1">
        <f t="array" ref="AN52">_xlfn.IFS(R52="Satisfecha (o)",1,R52="Normal",0.5,R52="Insatisfecha (o)",0)</f>
        <v>1</v>
      </c>
      <c r="AO52" s="24" cm="1">
        <f t="array" ref="AO52">_xlfn.IFS(S52="Todas las personas reciben el mismo trato",1,S52="No estoy segura (o)",0.5,S52="Hay personas que reciben un trato diferente",0)</f>
        <v>1</v>
      </c>
      <c r="AP52" s="8" cm="1">
        <f t="array" ref="AP52">_xlfn.IFS(T52="Es malo",0,T52="Es regular (ni bueno ni malo)",0.5,T52="Es bueno",1)</f>
        <v>0.5</v>
      </c>
      <c r="AQ52" s="8" cm="1">
        <f t="array" ref="AQ52">_xlfn.IFS(U52="Sí",0,U52="No",1,U52="Prefieron no contestar",0.5)</f>
        <v>1</v>
      </c>
    </row>
    <row r="53" spans="1:43" x14ac:dyDescent="0.2">
      <c r="A53" s="17">
        <v>114437041236</v>
      </c>
      <c r="B53" s="17" t="s">
        <v>15</v>
      </c>
      <c r="C53" s="8"/>
      <c r="D53" s="8"/>
      <c r="E53" s="8" t="s">
        <v>624</v>
      </c>
      <c r="F53" s="8"/>
      <c r="G53" s="8" t="s">
        <v>624</v>
      </c>
      <c r="H53" s="8" t="s">
        <v>624</v>
      </c>
      <c r="I53" s="8" t="s">
        <v>624</v>
      </c>
      <c r="J53" s="8" t="s">
        <v>624</v>
      </c>
      <c r="K53" s="8" t="s">
        <v>624</v>
      </c>
      <c r="L53" s="8" t="s">
        <v>624</v>
      </c>
      <c r="M53" s="8" t="s">
        <v>624</v>
      </c>
      <c r="N53" s="8" t="s">
        <v>624</v>
      </c>
      <c r="O53" s="8" t="s">
        <v>624</v>
      </c>
      <c r="P53" s="8" t="s">
        <v>624</v>
      </c>
      <c r="Q53" s="8" t="s">
        <v>624</v>
      </c>
      <c r="R53" s="8" t="s">
        <v>624</v>
      </c>
      <c r="S53" s="8"/>
      <c r="T53" s="25" t="s">
        <v>624</v>
      </c>
      <c r="U53" s="8"/>
      <c r="W53" s="17">
        <v>114437041236</v>
      </c>
      <c r="X53" s="17" t="s">
        <v>15</v>
      </c>
      <c r="Y53" s="8" t="e" cm="1">
        <f t="array" ref="Y53">_xlfn.IFS(C53="Fue fácil",1,C53="Más o menos (ni fácil ni difícil)",0.5,C53="Fue difícil",0)</f>
        <v>#N/A</v>
      </c>
      <c r="Z53" s="8" t="e" cm="1">
        <f t="array" ref="Z53">_xlfn.IFS(D53="Sí",1,D53="No",0)</f>
        <v>#N/A</v>
      </c>
      <c r="AA53" s="8" t="e" cm="1">
        <f t="array" ref="AA53">_xlfn.IFS(E53="Sí las conozco",1,E53="No las conozco",0)</f>
        <v>#N/A</v>
      </c>
      <c r="AB53" s="20" t="e" cm="1">
        <f t="array" ref="AB53">_xlfn.IFS(F53="Sí tenía pensado hacer el trámite",1,F53="No tenía pensado hacer el trámite",0)</f>
        <v>#N/A</v>
      </c>
      <c r="AC53" s="22" t="e" cm="1">
        <f t="array" ref="AC53">_xlfn.IFS(G53="Sí",1,G53="No",0)</f>
        <v>#N/A</v>
      </c>
      <c r="AD53" s="24" t="e" cm="1">
        <f t="array" ref="AD53">_xlfn.IFS(H53="Es fácil",1,H53="Más o menos (no es ni fácil ni difícil)",0.5,H53="Es difícil",0)</f>
        <v>#N/A</v>
      </c>
      <c r="AE53" s="25" t="e" cm="1">
        <f t="array" ref="AE53">_xlfn.IFS(I53="Cuando realicé el trámite para obtener la licencia de conducir en este municipio sí recibí toda la orientación que necesité para poder concluir el trámite",1,I53="Cuando realicé el trámite para obtener la licencia de conducir en este municipio no recibí toda la orientación que necesité para poder concluir el trámite",0)</f>
        <v>#N/A</v>
      </c>
      <c r="AF53" s="27" t="e" cm="1">
        <f t="array" ref="AF53">_xlfn.IFS(J53="Sí tienen la capacitación y los conocimientos suficientes para atender a la ciudadanía",1,J53="No tienen la capacitación ni los conocimientos suficientes para atender a la ciudadanía",0)</f>
        <v>#N/A</v>
      </c>
      <c r="AG53" s="24" t="e" cm="1">
        <f t="array" ref="AG53">_xlfn.IFS(K53="Sí",1,K53="No",0)</f>
        <v>#N/A</v>
      </c>
      <c r="AH53" s="20" t="e" cm="1">
        <f t="array" ref="AH53">_xlfn.IFS(L53="Muy probable",1,L53="Nada probable",0,L53="No sé",0.5)</f>
        <v>#N/A</v>
      </c>
      <c r="AI53" s="24" t="e" cm="1">
        <f t="array" ref="AI53">_xlfn.IFS(M53="Es más fácil",1,M53="Es igual",0.5,M53="Es más difícil",0)</f>
        <v>#N/A</v>
      </c>
      <c r="AJ53" s="24" t="e" cm="1">
        <f t="array" ref="AJ53">_xlfn.IFS(N53="Pocos",1,N53="Los necesarios (ni muchos ni pocos)",0.5,N53="Muchos",0)</f>
        <v>#N/A</v>
      </c>
      <c r="AK53" s="24" t="e" cm="1">
        <f t="array" ref="AK53">_xlfn.IFS(O53="Barato",1,O53="Justo (ni caro ni barato)",0.5,O53="Caro",0)</f>
        <v>#N/A</v>
      </c>
      <c r="AL53" s="24" t="e" cm="1">
        <f t="array" ref="AL53">_xlfn.IFS(P53="Menos de 30 minutos",1,P53="Entre 31 minutos y 1 hora",0.8,P53="Entre 1 y 2 horas",0.6,P53="Entre 2 y 3 horas",0.4,P53="Más de 3 horas",0.2,P53="Me tomó más de un día",0)</f>
        <v>#N/A</v>
      </c>
      <c r="AM53" s="24" t="e" cm="1">
        <f t="array" ref="AM53">_xlfn.IFS(Q53="Poco",1,Q53="Normal (ni mucho ni poco)",0.5,Q53="Mucho",0)</f>
        <v>#N/A</v>
      </c>
      <c r="AN53" s="24" t="e" cm="1">
        <f t="array" ref="AN53">_xlfn.IFS(R53="Satisfecha (o)",1,R53="Normal",0.5,R53="Insatisfecha (o)",0)</f>
        <v>#N/A</v>
      </c>
      <c r="AO53" s="24" t="e" cm="1">
        <f t="array" ref="AO53">_xlfn.IFS(S53="Todas las personas reciben el mismo trato",1,S53="No estoy segura (o)",0.5,S53="Hay personas que reciben un trato diferente",0)</f>
        <v>#N/A</v>
      </c>
      <c r="AP53" s="8" t="e" cm="1">
        <f t="array" ref="AP53">_xlfn.IFS(T53="Es malo",0,T53="Es regular (ni bueno ni malo)",0.5,T53="Es bueno",1)</f>
        <v>#N/A</v>
      </c>
      <c r="AQ53" s="8" t="e" cm="1">
        <f t="array" ref="AQ53">_xlfn.IFS(U53="Sí",0,U53="No",1,U53="Prefieron no contestar",0.5)</f>
        <v>#N/A</v>
      </c>
    </row>
    <row r="54" spans="1:43" x14ac:dyDescent="0.2">
      <c r="A54" s="17">
        <v>114437014309</v>
      </c>
      <c r="B54" s="17"/>
      <c r="C54" s="8"/>
      <c r="D54" s="8"/>
      <c r="E54" s="8" t="s">
        <v>624</v>
      </c>
      <c r="F54" s="8"/>
      <c r="G54" s="8" t="s">
        <v>624</v>
      </c>
      <c r="H54" s="8" t="s">
        <v>624</v>
      </c>
      <c r="I54" s="8" t="s">
        <v>624</v>
      </c>
      <c r="J54" s="8" t="s">
        <v>624</v>
      </c>
      <c r="K54" s="8" t="s">
        <v>624</v>
      </c>
      <c r="L54" s="8" t="s">
        <v>624</v>
      </c>
      <c r="M54" s="8" t="s">
        <v>624</v>
      </c>
      <c r="N54" s="8" t="s">
        <v>624</v>
      </c>
      <c r="O54" s="8" t="s">
        <v>624</v>
      </c>
      <c r="P54" s="8" t="s">
        <v>624</v>
      </c>
      <c r="Q54" s="8" t="s">
        <v>624</v>
      </c>
      <c r="R54" s="8" t="s">
        <v>624</v>
      </c>
      <c r="S54" s="8"/>
      <c r="T54" s="25" t="s">
        <v>624</v>
      </c>
      <c r="U54" s="8"/>
      <c r="W54" s="17">
        <v>114437014309</v>
      </c>
      <c r="X54" s="17"/>
      <c r="Y54" s="8" t="e" cm="1">
        <f t="array" ref="Y54">_xlfn.IFS(C54="Fue fácil",1,C54="Más o menos (ni fácil ni difícil)",0.5,C54="Fue difícil",0)</f>
        <v>#N/A</v>
      </c>
      <c r="Z54" s="8" t="e" cm="1">
        <f t="array" ref="Z54">_xlfn.IFS(D54="Sí",1,D54="No",0)</f>
        <v>#N/A</v>
      </c>
      <c r="AA54" s="8" t="e" cm="1">
        <f t="array" ref="AA54">_xlfn.IFS(E54="Sí las conozco",1,E54="No las conozco",0)</f>
        <v>#N/A</v>
      </c>
      <c r="AB54" s="20" t="e" cm="1">
        <f t="array" ref="AB54">_xlfn.IFS(F54="Sí tenía pensado hacer el trámite",1,F54="No tenía pensado hacer el trámite",0)</f>
        <v>#N/A</v>
      </c>
      <c r="AC54" s="22" t="e" cm="1">
        <f t="array" ref="AC54">_xlfn.IFS(G54="Sí",1,G54="No",0)</f>
        <v>#N/A</v>
      </c>
      <c r="AD54" s="24" t="e" cm="1">
        <f t="array" ref="AD54">_xlfn.IFS(H54="Es fácil",1,H54="Más o menos (no es ni fácil ni difícil)",0.5,H54="Es difícil",0)</f>
        <v>#N/A</v>
      </c>
      <c r="AE54" s="25" t="e" cm="1">
        <f t="array" ref="AE54">_xlfn.IFS(I54="Cuando realicé el trámite para obtener la licencia de conducir en este municipio sí recibí toda la orientación que necesité para poder concluir el trámite",1,I54="Cuando realicé el trámite para obtener la licencia de conducir en este municipio no recibí toda la orientación que necesité para poder concluir el trámite",0)</f>
        <v>#N/A</v>
      </c>
      <c r="AF54" s="27" t="e" cm="1">
        <f t="array" ref="AF54">_xlfn.IFS(J54="Sí tienen la capacitación y los conocimientos suficientes para atender a la ciudadanía",1,J54="No tienen la capacitación ni los conocimientos suficientes para atender a la ciudadanía",0)</f>
        <v>#N/A</v>
      </c>
      <c r="AG54" s="24" t="e" cm="1">
        <f t="array" ref="AG54">_xlfn.IFS(K54="Sí",1,K54="No",0)</f>
        <v>#N/A</v>
      </c>
      <c r="AH54" s="20" t="e" cm="1">
        <f t="array" ref="AH54">_xlfn.IFS(L54="Muy probable",1,L54="Nada probable",0,L54="No sé",0.5)</f>
        <v>#N/A</v>
      </c>
      <c r="AI54" s="24" t="e" cm="1">
        <f t="array" ref="AI54">_xlfn.IFS(M54="Es más fácil",1,M54="Es igual",0.5,M54="Es más difícil",0)</f>
        <v>#N/A</v>
      </c>
      <c r="AJ54" s="24" t="e" cm="1">
        <f t="array" ref="AJ54">_xlfn.IFS(N54="Pocos",1,N54="Los necesarios (ni muchos ni pocos)",0.5,N54="Muchos",0)</f>
        <v>#N/A</v>
      </c>
      <c r="AK54" s="24" t="e" cm="1">
        <f t="array" ref="AK54">_xlfn.IFS(O54="Barato",1,O54="Justo (ni caro ni barato)",0.5,O54="Caro",0)</f>
        <v>#N/A</v>
      </c>
      <c r="AL54" s="24" t="e" cm="1">
        <f t="array" ref="AL54">_xlfn.IFS(P54="Menos de 30 minutos",1,P54="Entre 31 minutos y 1 hora",0.8,P54="Entre 1 y 2 horas",0.6,P54="Entre 2 y 3 horas",0.4,P54="Más de 3 horas",0.2,P54="Me tomó más de un día",0)</f>
        <v>#N/A</v>
      </c>
      <c r="AM54" s="24" t="e" cm="1">
        <f t="array" ref="AM54">_xlfn.IFS(Q54="Poco",1,Q54="Normal (ni mucho ni poco)",0.5,Q54="Mucho",0)</f>
        <v>#N/A</v>
      </c>
      <c r="AN54" s="24" t="e" cm="1">
        <f t="array" ref="AN54">_xlfn.IFS(R54="Satisfecha (o)",1,R54="Normal",0.5,R54="Insatisfecha (o)",0)</f>
        <v>#N/A</v>
      </c>
      <c r="AO54" s="24" t="e" cm="1">
        <f t="array" ref="AO54">_xlfn.IFS(S54="Todas las personas reciben el mismo trato",1,S54="No estoy segura (o)",0.5,S54="Hay personas que reciben un trato diferente",0)</f>
        <v>#N/A</v>
      </c>
      <c r="AP54" s="8" t="e" cm="1">
        <f t="array" ref="AP54">_xlfn.IFS(T54="Es malo",0,T54="Es regular (ni bueno ni malo)",0.5,T54="Es bueno",1)</f>
        <v>#N/A</v>
      </c>
      <c r="AQ54" s="8" t="e" cm="1">
        <f t="array" ref="AQ54">_xlfn.IFS(U54="Sí",0,U54="No",1,U54="Prefieron no contestar",0.5)</f>
        <v>#N/A</v>
      </c>
    </row>
    <row r="55" spans="1:43" x14ac:dyDescent="0.2">
      <c r="A55" s="17">
        <v>114436765741</v>
      </c>
      <c r="B55" s="17" t="s">
        <v>10</v>
      </c>
      <c r="C55" s="8"/>
      <c r="D55" s="8"/>
      <c r="E55" s="8" t="s">
        <v>624</v>
      </c>
      <c r="F55" s="8"/>
      <c r="G55" s="8" t="s">
        <v>624</v>
      </c>
      <c r="H55" s="8" t="s">
        <v>624</v>
      </c>
      <c r="I55" s="8" t="s">
        <v>624</v>
      </c>
      <c r="J55" s="8" t="s">
        <v>624</v>
      </c>
      <c r="K55" s="8" t="s">
        <v>624</v>
      </c>
      <c r="L55" s="8" t="s">
        <v>624</v>
      </c>
      <c r="M55" s="8" t="s">
        <v>624</v>
      </c>
      <c r="N55" s="8" t="s">
        <v>624</v>
      </c>
      <c r="O55" s="8" t="s">
        <v>624</v>
      </c>
      <c r="P55" s="8" t="s">
        <v>624</v>
      </c>
      <c r="Q55" s="8" t="s">
        <v>624</v>
      </c>
      <c r="R55" s="8" t="s">
        <v>624</v>
      </c>
      <c r="S55" s="8"/>
      <c r="T55" s="25" t="s">
        <v>624</v>
      </c>
      <c r="U55" s="8"/>
      <c r="W55" s="17">
        <v>114436765741</v>
      </c>
      <c r="X55" s="17" t="s">
        <v>10</v>
      </c>
      <c r="Y55" s="8" t="e" cm="1">
        <f t="array" ref="Y55">_xlfn.IFS(C55="Fue fácil",1,C55="Más o menos (ni fácil ni difícil)",0.5,C55="Fue difícil",0)</f>
        <v>#N/A</v>
      </c>
      <c r="Z55" s="8" t="e" cm="1">
        <f t="array" ref="Z55">_xlfn.IFS(D55="Sí",1,D55="No",0)</f>
        <v>#N/A</v>
      </c>
      <c r="AA55" s="8" t="e" cm="1">
        <f t="array" ref="AA55">_xlfn.IFS(E55="Sí las conozco",1,E55="No las conozco",0)</f>
        <v>#N/A</v>
      </c>
      <c r="AB55" s="20" t="e" cm="1">
        <f t="array" ref="AB55">_xlfn.IFS(F55="Sí tenía pensado hacer el trámite",1,F55="No tenía pensado hacer el trámite",0)</f>
        <v>#N/A</v>
      </c>
      <c r="AC55" s="22" t="e" cm="1">
        <f t="array" ref="AC55">_xlfn.IFS(G55="Sí",1,G55="No",0)</f>
        <v>#N/A</v>
      </c>
      <c r="AD55" s="24" t="e" cm="1">
        <f t="array" ref="AD55">_xlfn.IFS(H55="Es fácil",1,H55="Más o menos (no es ni fácil ni difícil)",0.5,H55="Es difícil",0)</f>
        <v>#N/A</v>
      </c>
      <c r="AE55" s="25" t="e" cm="1">
        <f t="array" ref="AE55">_xlfn.IFS(I55="Cuando realicé el trámite para obtener la licencia de conducir en este municipio sí recibí toda la orientación que necesité para poder concluir el trámite",1,I55="Cuando realicé el trámite para obtener la licencia de conducir en este municipio no recibí toda la orientación que necesité para poder concluir el trámite",0)</f>
        <v>#N/A</v>
      </c>
      <c r="AF55" s="27" t="e" cm="1">
        <f t="array" ref="AF55">_xlfn.IFS(J55="Sí tienen la capacitación y los conocimientos suficientes para atender a la ciudadanía",1,J55="No tienen la capacitación ni los conocimientos suficientes para atender a la ciudadanía",0)</f>
        <v>#N/A</v>
      </c>
      <c r="AG55" s="24" t="e" cm="1">
        <f t="array" ref="AG55">_xlfn.IFS(K55="Sí",1,K55="No",0)</f>
        <v>#N/A</v>
      </c>
      <c r="AH55" s="20" t="e" cm="1">
        <f t="array" ref="AH55">_xlfn.IFS(L55="Muy probable",1,L55="Nada probable",0,L55="No sé",0.5)</f>
        <v>#N/A</v>
      </c>
      <c r="AI55" s="24" t="e" cm="1">
        <f t="array" ref="AI55">_xlfn.IFS(M55="Es más fácil",1,M55="Es igual",0.5,M55="Es más difícil",0)</f>
        <v>#N/A</v>
      </c>
      <c r="AJ55" s="24" t="e" cm="1">
        <f t="array" ref="AJ55">_xlfn.IFS(N55="Pocos",1,N55="Los necesarios (ni muchos ni pocos)",0.5,N55="Muchos",0)</f>
        <v>#N/A</v>
      </c>
      <c r="AK55" s="24" t="e" cm="1">
        <f t="array" ref="AK55">_xlfn.IFS(O55="Barato",1,O55="Justo (ni caro ni barato)",0.5,O55="Caro",0)</f>
        <v>#N/A</v>
      </c>
      <c r="AL55" s="24" t="e" cm="1">
        <f t="array" ref="AL55">_xlfn.IFS(P55="Menos de 30 minutos",1,P55="Entre 31 minutos y 1 hora",0.8,P55="Entre 1 y 2 horas",0.6,P55="Entre 2 y 3 horas",0.4,P55="Más de 3 horas",0.2,P55="Me tomó más de un día",0)</f>
        <v>#N/A</v>
      </c>
      <c r="AM55" s="24" t="e" cm="1">
        <f t="array" ref="AM55">_xlfn.IFS(Q55="Poco",1,Q55="Normal (ni mucho ni poco)",0.5,Q55="Mucho",0)</f>
        <v>#N/A</v>
      </c>
      <c r="AN55" s="24" t="e" cm="1">
        <f t="array" ref="AN55">_xlfn.IFS(R55="Satisfecha (o)",1,R55="Normal",0.5,R55="Insatisfecha (o)",0)</f>
        <v>#N/A</v>
      </c>
      <c r="AO55" s="24" t="e" cm="1">
        <f t="array" ref="AO55">_xlfn.IFS(S55="Todas las personas reciben el mismo trato",1,S55="No estoy segura (o)",0.5,S55="Hay personas que reciben un trato diferente",0)</f>
        <v>#N/A</v>
      </c>
      <c r="AP55" s="8" t="e" cm="1">
        <f t="array" ref="AP55">_xlfn.IFS(T55="Es malo",0,T55="Es regular (ni bueno ni malo)",0.5,T55="Es bueno",1)</f>
        <v>#N/A</v>
      </c>
      <c r="AQ55" s="8" t="e" cm="1">
        <f t="array" ref="AQ55">_xlfn.IFS(U55="Sí",0,U55="No",1,U55="Prefieron no contestar",0.5)</f>
        <v>#N/A</v>
      </c>
    </row>
    <row r="56" spans="1:43" x14ac:dyDescent="0.2">
      <c r="A56" s="17">
        <v>114436756518</v>
      </c>
      <c r="B56" s="17"/>
      <c r="C56" s="8"/>
      <c r="D56" s="8"/>
      <c r="E56" s="8" t="s">
        <v>624</v>
      </c>
      <c r="F56" s="8"/>
      <c r="G56" s="8" t="s">
        <v>624</v>
      </c>
      <c r="H56" s="8" t="s">
        <v>624</v>
      </c>
      <c r="I56" s="8" t="s">
        <v>624</v>
      </c>
      <c r="J56" s="8" t="s">
        <v>624</v>
      </c>
      <c r="K56" s="8" t="s">
        <v>624</v>
      </c>
      <c r="L56" s="8" t="s">
        <v>624</v>
      </c>
      <c r="M56" s="8" t="s">
        <v>624</v>
      </c>
      <c r="N56" s="8" t="s">
        <v>624</v>
      </c>
      <c r="O56" s="8" t="s">
        <v>624</v>
      </c>
      <c r="P56" s="8" t="s">
        <v>624</v>
      </c>
      <c r="Q56" s="8" t="s">
        <v>624</v>
      </c>
      <c r="R56" s="8" t="s">
        <v>624</v>
      </c>
      <c r="S56" s="8"/>
      <c r="T56" s="25" t="s">
        <v>624</v>
      </c>
      <c r="U56" s="8"/>
      <c r="W56" s="17">
        <v>114436756518</v>
      </c>
      <c r="X56" s="17"/>
      <c r="Y56" s="8" t="e" cm="1">
        <f t="array" ref="Y56">_xlfn.IFS(C56="Fue fácil",1,C56="Más o menos (ni fácil ni difícil)",0.5,C56="Fue difícil",0)</f>
        <v>#N/A</v>
      </c>
      <c r="Z56" s="8" t="e" cm="1">
        <f t="array" ref="Z56">_xlfn.IFS(D56="Sí",1,D56="No",0)</f>
        <v>#N/A</v>
      </c>
      <c r="AA56" s="8" t="e" cm="1">
        <f t="array" ref="AA56">_xlfn.IFS(E56="Sí las conozco",1,E56="No las conozco",0)</f>
        <v>#N/A</v>
      </c>
      <c r="AB56" s="20" t="e" cm="1">
        <f t="array" ref="AB56">_xlfn.IFS(F56="Sí tenía pensado hacer el trámite",1,F56="No tenía pensado hacer el trámite",0)</f>
        <v>#N/A</v>
      </c>
      <c r="AC56" s="22" t="e" cm="1">
        <f t="array" ref="AC56">_xlfn.IFS(G56="Sí",1,G56="No",0)</f>
        <v>#N/A</v>
      </c>
      <c r="AD56" s="24" t="e" cm="1">
        <f t="array" ref="AD56">_xlfn.IFS(H56="Es fácil",1,H56="Más o menos (no es ni fácil ni difícil)",0.5,H56="Es difícil",0)</f>
        <v>#N/A</v>
      </c>
      <c r="AE56" s="25" t="e" cm="1">
        <f t="array" ref="AE56">_xlfn.IFS(I56="Cuando realicé el trámite para obtener la licencia de conducir en este municipio sí recibí toda la orientación que necesité para poder concluir el trámite",1,I56="Cuando realicé el trámite para obtener la licencia de conducir en este municipio no recibí toda la orientación que necesité para poder concluir el trámite",0)</f>
        <v>#N/A</v>
      </c>
      <c r="AF56" s="27" t="e" cm="1">
        <f t="array" ref="AF56">_xlfn.IFS(J56="Sí tienen la capacitación y los conocimientos suficientes para atender a la ciudadanía",1,J56="No tienen la capacitación ni los conocimientos suficientes para atender a la ciudadanía",0)</f>
        <v>#N/A</v>
      </c>
      <c r="AG56" s="24" t="e" cm="1">
        <f t="array" ref="AG56">_xlfn.IFS(K56="Sí",1,K56="No",0)</f>
        <v>#N/A</v>
      </c>
      <c r="AH56" s="20" t="e" cm="1">
        <f t="array" ref="AH56">_xlfn.IFS(L56="Muy probable",1,L56="Nada probable",0,L56="No sé",0.5)</f>
        <v>#N/A</v>
      </c>
      <c r="AI56" s="24" t="e" cm="1">
        <f t="array" ref="AI56">_xlfn.IFS(M56="Es más fácil",1,M56="Es igual",0.5,M56="Es más difícil",0)</f>
        <v>#N/A</v>
      </c>
      <c r="AJ56" s="24" t="e" cm="1">
        <f t="array" ref="AJ56">_xlfn.IFS(N56="Pocos",1,N56="Los necesarios (ni muchos ni pocos)",0.5,N56="Muchos",0)</f>
        <v>#N/A</v>
      </c>
      <c r="AK56" s="24" t="e" cm="1">
        <f t="array" ref="AK56">_xlfn.IFS(O56="Barato",1,O56="Justo (ni caro ni barato)",0.5,O56="Caro",0)</f>
        <v>#N/A</v>
      </c>
      <c r="AL56" s="24" t="e" cm="1">
        <f t="array" ref="AL56">_xlfn.IFS(P56="Menos de 30 minutos",1,P56="Entre 31 minutos y 1 hora",0.8,P56="Entre 1 y 2 horas",0.6,P56="Entre 2 y 3 horas",0.4,P56="Más de 3 horas",0.2,P56="Me tomó más de un día",0)</f>
        <v>#N/A</v>
      </c>
      <c r="AM56" s="24" t="e" cm="1">
        <f t="array" ref="AM56">_xlfn.IFS(Q56="Poco",1,Q56="Normal (ni mucho ni poco)",0.5,Q56="Mucho",0)</f>
        <v>#N/A</v>
      </c>
      <c r="AN56" s="24" t="e" cm="1">
        <f t="array" ref="AN56">_xlfn.IFS(R56="Satisfecha (o)",1,R56="Normal",0.5,R56="Insatisfecha (o)",0)</f>
        <v>#N/A</v>
      </c>
      <c r="AO56" s="24" t="e" cm="1">
        <f t="array" ref="AO56">_xlfn.IFS(S56="Todas las personas reciben el mismo trato",1,S56="No estoy segura (o)",0.5,S56="Hay personas que reciben un trato diferente",0)</f>
        <v>#N/A</v>
      </c>
      <c r="AP56" s="8" t="e" cm="1">
        <f t="array" ref="AP56">_xlfn.IFS(T56="Es malo",0,T56="Es regular (ni bueno ni malo)",0.5,T56="Es bueno",1)</f>
        <v>#N/A</v>
      </c>
      <c r="AQ56" s="8" t="e" cm="1">
        <f t="array" ref="AQ56">_xlfn.IFS(U56="Sí",0,U56="No",1,U56="Prefieron no contestar",0.5)</f>
        <v>#N/A</v>
      </c>
    </row>
    <row r="57" spans="1:43" x14ac:dyDescent="0.2">
      <c r="A57" s="17">
        <v>114436644744</v>
      </c>
      <c r="B57" s="17" t="s">
        <v>10</v>
      </c>
      <c r="C57" s="8" t="s">
        <v>189</v>
      </c>
      <c r="D57" s="8" t="s">
        <v>85</v>
      </c>
      <c r="E57" s="8" t="s">
        <v>74</v>
      </c>
      <c r="F57" s="8" t="s">
        <v>174</v>
      </c>
      <c r="G57" s="8" t="s">
        <v>85</v>
      </c>
      <c r="H57" s="8" t="s">
        <v>87</v>
      </c>
      <c r="I57" s="8" t="s">
        <v>90</v>
      </c>
      <c r="J57" s="8" t="s">
        <v>92</v>
      </c>
      <c r="K57" s="8" t="s">
        <v>85</v>
      </c>
      <c r="L57" s="8" t="s">
        <v>94</v>
      </c>
      <c r="M57" s="8" t="s">
        <v>99</v>
      </c>
      <c r="N57" s="8" t="s">
        <v>103</v>
      </c>
      <c r="O57" s="8" t="s">
        <v>107</v>
      </c>
      <c r="P57" s="8" t="s">
        <v>109</v>
      </c>
      <c r="Q57" s="8" t="s">
        <v>114</v>
      </c>
      <c r="R57" s="8" t="s">
        <v>117</v>
      </c>
      <c r="S57" s="8" t="s">
        <v>178</v>
      </c>
      <c r="T57" s="25" t="s">
        <v>132</v>
      </c>
      <c r="U57" s="8" t="s">
        <v>86</v>
      </c>
      <c r="W57" s="17">
        <v>114436644744</v>
      </c>
      <c r="X57" s="17" t="s">
        <v>10</v>
      </c>
      <c r="Y57" s="8" cm="1">
        <f t="array" ref="Y57">_xlfn.IFS(C57="Fue fácil",1,C57="Más o menos (ni fácil ni difícil)",0.5,C57="Fue difícil",0)</f>
        <v>1</v>
      </c>
      <c r="Z57" s="8" cm="1">
        <f t="array" ref="Z57">_xlfn.IFS(D57="Sí",1,D57="No",0)</f>
        <v>1</v>
      </c>
      <c r="AA57" s="8" cm="1">
        <f t="array" ref="AA57">_xlfn.IFS(E57="Sí las conozco",1,E57="No las conozco",0)</f>
        <v>0</v>
      </c>
      <c r="AB57" s="20" cm="1">
        <f t="array" ref="AB57">_xlfn.IFS(F57="Sí tenía pensado hacer el trámite",1,F57="No tenía pensado hacer el trámite",0)</f>
        <v>1</v>
      </c>
      <c r="AC57" s="22" cm="1">
        <f t="array" ref="AC57">_xlfn.IFS(G57="Sí",1,G57="No",0)</f>
        <v>1</v>
      </c>
      <c r="AD57" s="24" cm="1">
        <f t="array" ref="AD57">_xlfn.IFS(H57="Es fácil",1,H57="Más o menos (no es ni fácil ni difícil)",0.5,H57="Es difícil",0)</f>
        <v>1</v>
      </c>
      <c r="AE57" s="25" cm="1">
        <f t="array" ref="AE57">_xlfn.IFS(I57="Cuando realicé el trámite para obtener la licencia de conducir en este municipio sí recibí toda la orientación que necesité para poder concluir el trámite",1,I57="Cuando realicé el trámite para obtener la licencia de conducir en este municipio no recibí toda la orientación que necesité para poder concluir el trámite",0)</f>
        <v>1</v>
      </c>
      <c r="AF57" s="27" cm="1">
        <f t="array" ref="AF57">_xlfn.IFS(J57="Sí tienen la capacitación y los conocimientos suficientes para atender a la ciudadanía",1,J57="No tienen la capacitación ni los conocimientos suficientes para atender a la ciudadanía",0)</f>
        <v>1</v>
      </c>
      <c r="AG57" s="24" cm="1">
        <f t="array" ref="AG57">_xlfn.IFS(K57="Sí",1,K57="No",0)</f>
        <v>1</v>
      </c>
      <c r="AH57" s="20" cm="1">
        <f t="array" ref="AH57">_xlfn.IFS(L57="Muy probable",1,L57="Nada probable",0,L57="No sé",0.5)</f>
        <v>1</v>
      </c>
      <c r="AI57" s="24" cm="1">
        <f t="array" ref="AI57">_xlfn.IFS(M57="Es más fácil",1,M57="Es igual",0.5,M57="Es más difícil",0)</f>
        <v>1</v>
      </c>
      <c r="AJ57" s="24" cm="1">
        <f t="array" ref="AJ57">_xlfn.IFS(N57="Pocos",1,N57="Los necesarios (ni muchos ni pocos)",0.5,N57="Muchos",0)</f>
        <v>0.5</v>
      </c>
      <c r="AK57" s="24" cm="1">
        <f t="array" ref="AK57">_xlfn.IFS(O57="Barato",1,O57="Justo (ni caro ni barato)",0.5,O57="Caro",0)</f>
        <v>0</v>
      </c>
      <c r="AL57" s="24" cm="1">
        <f t="array" ref="AL57">_xlfn.IFS(P57="Menos de 30 minutos",1,P57="Entre 31 minutos y 1 hora",0.8,P57="Entre 1 y 2 horas",0.6,P57="Entre 2 y 3 horas",0.4,P57="Más de 3 horas",0.2,P57="Me tomó más de un día",0)</f>
        <v>0.8</v>
      </c>
      <c r="AM57" s="24" cm="1">
        <f t="array" ref="AM57">_xlfn.IFS(Q57="Poco",1,Q57="Normal (ni mucho ni poco)",0.5,Q57="Mucho",0)</f>
        <v>1</v>
      </c>
      <c r="AN57" s="24" cm="1">
        <f t="array" ref="AN57">_xlfn.IFS(R57="Satisfecha (o)",1,R57="Normal",0.5,R57="Insatisfecha (o)",0)</f>
        <v>1</v>
      </c>
      <c r="AO57" s="24" cm="1">
        <f t="array" ref="AO57">_xlfn.IFS(S57="Todas las personas reciben el mismo trato",1,S57="No estoy segura (o)",0.5,S57="Hay personas que reciben un trato diferente",0)</f>
        <v>0.5</v>
      </c>
      <c r="AP57" s="8" cm="1">
        <f t="array" ref="AP57">_xlfn.IFS(T57="Es malo",0,T57="Es regular (ni bueno ni malo)",0.5,T57="Es bueno",1)</f>
        <v>1</v>
      </c>
      <c r="AQ57" s="8" cm="1">
        <f t="array" ref="AQ57">_xlfn.IFS(U57="Sí",0,U57="No",1,U57="Prefieron no contestar",0.5)</f>
        <v>1</v>
      </c>
    </row>
    <row r="58" spans="1:43" x14ac:dyDescent="0.2">
      <c r="A58" s="17">
        <v>114436605396</v>
      </c>
      <c r="B58" s="17" t="s">
        <v>10</v>
      </c>
      <c r="C58" s="8" t="s">
        <v>189</v>
      </c>
      <c r="D58" s="8" t="s">
        <v>86</v>
      </c>
      <c r="E58" s="8" t="s">
        <v>73</v>
      </c>
      <c r="F58" s="8" t="s">
        <v>174</v>
      </c>
      <c r="G58" s="8" t="s">
        <v>85</v>
      </c>
      <c r="H58" s="8" t="s">
        <v>87</v>
      </c>
      <c r="I58" s="8" t="s">
        <v>90</v>
      </c>
      <c r="J58" s="8" t="s">
        <v>92</v>
      </c>
      <c r="K58" s="8" t="s">
        <v>85</v>
      </c>
      <c r="L58" s="8" t="s">
        <v>94</v>
      </c>
      <c r="M58" s="8" t="s">
        <v>99</v>
      </c>
      <c r="N58" s="8" t="s">
        <v>103</v>
      </c>
      <c r="O58" s="8" t="s">
        <v>107</v>
      </c>
      <c r="P58" s="8" t="s">
        <v>108</v>
      </c>
      <c r="Q58" s="8" t="s">
        <v>115</v>
      </c>
      <c r="R58" s="8" t="s">
        <v>117</v>
      </c>
      <c r="S58" s="8" t="s">
        <v>187</v>
      </c>
      <c r="T58" s="25" t="s">
        <v>131</v>
      </c>
      <c r="U58" s="8" t="s">
        <v>86</v>
      </c>
      <c r="W58" s="17">
        <v>114436605396</v>
      </c>
      <c r="X58" s="17" t="s">
        <v>10</v>
      </c>
      <c r="Y58" s="8" cm="1">
        <f t="array" ref="Y58">_xlfn.IFS(C58="Fue fácil",1,C58="Más o menos (ni fácil ni difícil)",0.5,C58="Fue difícil",0)</f>
        <v>1</v>
      </c>
      <c r="Z58" s="8" cm="1">
        <f t="array" ref="Z58">_xlfn.IFS(D58="Sí",1,D58="No",0)</f>
        <v>0</v>
      </c>
      <c r="AA58" s="8" cm="1">
        <f t="array" ref="AA58">_xlfn.IFS(E58="Sí las conozco",1,E58="No las conozco",0)</f>
        <v>1</v>
      </c>
      <c r="AB58" s="20" cm="1">
        <f t="array" ref="AB58">_xlfn.IFS(F58="Sí tenía pensado hacer el trámite",1,F58="No tenía pensado hacer el trámite",0)</f>
        <v>1</v>
      </c>
      <c r="AC58" s="22" cm="1">
        <f t="array" ref="AC58">_xlfn.IFS(G58="Sí",1,G58="No",0)</f>
        <v>1</v>
      </c>
      <c r="AD58" s="24" cm="1">
        <f t="array" ref="AD58">_xlfn.IFS(H58="Es fácil",1,H58="Más o menos (no es ni fácil ni difícil)",0.5,H58="Es difícil",0)</f>
        <v>1</v>
      </c>
      <c r="AE58" s="25" cm="1">
        <f t="array" ref="AE58">_xlfn.IFS(I58="Cuando realicé el trámite para obtener la licencia de conducir en este municipio sí recibí toda la orientación que necesité para poder concluir el trámite",1,I58="Cuando realicé el trámite para obtener la licencia de conducir en este municipio no recibí toda la orientación que necesité para poder concluir el trámite",0)</f>
        <v>1</v>
      </c>
      <c r="AF58" s="27" cm="1">
        <f t="array" ref="AF58">_xlfn.IFS(J58="Sí tienen la capacitación y los conocimientos suficientes para atender a la ciudadanía",1,J58="No tienen la capacitación ni los conocimientos suficientes para atender a la ciudadanía",0)</f>
        <v>1</v>
      </c>
      <c r="AG58" s="24" cm="1">
        <f t="array" ref="AG58">_xlfn.IFS(K58="Sí",1,K58="No",0)</f>
        <v>1</v>
      </c>
      <c r="AH58" s="20" cm="1">
        <f t="array" ref="AH58">_xlfn.IFS(L58="Muy probable",1,L58="Nada probable",0,L58="No sé",0.5)</f>
        <v>1</v>
      </c>
      <c r="AI58" s="24" cm="1">
        <f t="array" ref="AI58">_xlfn.IFS(M58="Es más fácil",1,M58="Es igual",0.5,M58="Es más difícil",0)</f>
        <v>1</v>
      </c>
      <c r="AJ58" s="24" cm="1">
        <f t="array" ref="AJ58">_xlfn.IFS(N58="Pocos",1,N58="Los necesarios (ni muchos ni pocos)",0.5,N58="Muchos",0)</f>
        <v>0.5</v>
      </c>
      <c r="AK58" s="24" cm="1">
        <f t="array" ref="AK58">_xlfn.IFS(O58="Barato",1,O58="Justo (ni caro ni barato)",0.5,O58="Caro",0)</f>
        <v>0</v>
      </c>
      <c r="AL58" s="24" cm="1">
        <f t="array" ref="AL58">_xlfn.IFS(P58="Menos de 30 minutos",1,P58="Entre 31 minutos y 1 hora",0.8,P58="Entre 1 y 2 horas",0.6,P58="Entre 2 y 3 horas",0.4,P58="Más de 3 horas",0.2,P58="Me tomó más de un día",0)</f>
        <v>1</v>
      </c>
      <c r="AM58" s="24" cm="1">
        <f t="array" ref="AM58">_xlfn.IFS(Q58="Poco",1,Q58="Normal (ni mucho ni poco)",0.5,Q58="Mucho",0)</f>
        <v>0.5</v>
      </c>
      <c r="AN58" s="24" cm="1">
        <f t="array" ref="AN58">_xlfn.IFS(R58="Satisfecha (o)",1,R58="Normal",0.5,R58="Insatisfecha (o)",0)</f>
        <v>1</v>
      </c>
      <c r="AO58" s="24" cm="1">
        <f t="array" ref="AO58">_xlfn.IFS(S58="Todas las personas reciben el mismo trato",1,S58="No estoy segura (o)",0.5,S58="Hay personas que reciben un trato diferente",0)</f>
        <v>1</v>
      </c>
      <c r="AP58" s="8" cm="1">
        <f t="array" ref="AP58">_xlfn.IFS(T58="Es malo",0,T58="Es regular (ni bueno ni malo)",0.5,T58="Es bueno",1)</f>
        <v>0.5</v>
      </c>
      <c r="AQ58" s="8" cm="1">
        <f t="array" ref="AQ58">_xlfn.IFS(U58="Sí",0,U58="No",1,U58="Prefieron no contestar",0.5)</f>
        <v>1</v>
      </c>
    </row>
    <row r="59" spans="1:43" x14ac:dyDescent="0.2">
      <c r="A59" s="17">
        <v>114436596022</v>
      </c>
      <c r="B59" s="17" t="s">
        <v>10</v>
      </c>
      <c r="C59" s="8" t="s">
        <v>189</v>
      </c>
      <c r="D59" s="8" t="s">
        <v>85</v>
      </c>
      <c r="E59" s="8" t="s">
        <v>73</v>
      </c>
      <c r="F59" s="8" t="s">
        <v>174</v>
      </c>
      <c r="G59" s="8" t="s">
        <v>85</v>
      </c>
      <c r="H59" s="8" t="s">
        <v>87</v>
      </c>
      <c r="I59" s="8" t="s">
        <v>90</v>
      </c>
      <c r="J59" s="8" t="s">
        <v>92</v>
      </c>
      <c r="K59" s="8" t="s">
        <v>85</v>
      </c>
      <c r="L59" s="8" t="s">
        <v>96</v>
      </c>
      <c r="M59" s="8" t="s">
        <v>100</v>
      </c>
      <c r="N59" s="8" t="s">
        <v>103</v>
      </c>
      <c r="O59" s="8" t="s">
        <v>107</v>
      </c>
      <c r="P59" s="8" t="s">
        <v>109</v>
      </c>
      <c r="Q59" s="8" t="s">
        <v>115</v>
      </c>
      <c r="R59" s="8" t="s">
        <v>117</v>
      </c>
      <c r="S59" s="8" t="s">
        <v>187</v>
      </c>
      <c r="T59" s="25" t="s">
        <v>132</v>
      </c>
      <c r="U59" s="8" t="s">
        <v>86</v>
      </c>
      <c r="W59" s="17">
        <v>114436596022</v>
      </c>
      <c r="X59" s="17" t="s">
        <v>10</v>
      </c>
      <c r="Y59" s="8" cm="1">
        <f t="array" ref="Y59">_xlfn.IFS(C59="Fue fácil",1,C59="Más o menos (ni fácil ni difícil)",0.5,C59="Fue difícil",0)</f>
        <v>1</v>
      </c>
      <c r="Z59" s="8" cm="1">
        <f t="array" ref="Z59">_xlfn.IFS(D59="Sí",1,D59="No",0)</f>
        <v>1</v>
      </c>
      <c r="AA59" s="8" cm="1">
        <f t="array" ref="AA59">_xlfn.IFS(E59="Sí las conozco",1,E59="No las conozco",0)</f>
        <v>1</v>
      </c>
      <c r="AB59" s="20" cm="1">
        <f t="array" ref="AB59">_xlfn.IFS(F59="Sí tenía pensado hacer el trámite",1,F59="No tenía pensado hacer el trámite",0)</f>
        <v>1</v>
      </c>
      <c r="AC59" s="22" cm="1">
        <f t="array" ref="AC59">_xlfn.IFS(G59="Sí",1,G59="No",0)</f>
        <v>1</v>
      </c>
      <c r="AD59" s="24" cm="1">
        <f t="array" ref="AD59">_xlfn.IFS(H59="Es fácil",1,H59="Más o menos (no es ni fácil ni difícil)",0.5,H59="Es difícil",0)</f>
        <v>1</v>
      </c>
      <c r="AE59" s="25" cm="1">
        <f t="array" ref="AE59">_xlfn.IFS(I59="Cuando realicé el trámite para obtener la licencia de conducir en este municipio sí recibí toda la orientación que necesité para poder concluir el trámite",1,I59="Cuando realicé el trámite para obtener la licencia de conducir en este municipio no recibí toda la orientación que necesité para poder concluir el trámite",0)</f>
        <v>1</v>
      </c>
      <c r="AF59" s="27" cm="1">
        <f t="array" ref="AF59">_xlfn.IFS(J59="Sí tienen la capacitación y los conocimientos suficientes para atender a la ciudadanía",1,J59="No tienen la capacitación ni los conocimientos suficientes para atender a la ciudadanía",0)</f>
        <v>1</v>
      </c>
      <c r="AG59" s="24" cm="1">
        <f t="array" ref="AG59">_xlfn.IFS(K59="Sí",1,K59="No",0)</f>
        <v>1</v>
      </c>
      <c r="AH59" s="20" cm="1">
        <f t="array" ref="AH59">_xlfn.IFS(L59="Muy probable",1,L59="Nada probable",0,L59="No sé",0.5)</f>
        <v>0</v>
      </c>
      <c r="AI59" s="24" cm="1">
        <f t="array" ref="AI59">_xlfn.IFS(M59="Es más fácil",1,M59="Es igual",0.5,M59="Es más difícil",0)</f>
        <v>0.5</v>
      </c>
      <c r="AJ59" s="24" cm="1">
        <f t="array" ref="AJ59">_xlfn.IFS(N59="Pocos",1,N59="Los necesarios (ni muchos ni pocos)",0.5,N59="Muchos",0)</f>
        <v>0.5</v>
      </c>
      <c r="AK59" s="24" cm="1">
        <f t="array" ref="AK59">_xlfn.IFS(O59="Barato",1,O59="Justo (ni caro ni barato)",0.5,O59="Caro",0)</f>
        <v>0</v>
      </c>
      <c r="AL59" s="24" cm="1">
        <f t="array" ref="AL59">_xlfn.IFS(P59="Menos de 30 minutos",1,P59="Entre 31 minutos y 1 hora",0.8,P59="Entre 1 y 2 horas",0.6,P59="Entre 2 y 3 horas",0.4,P59="Más de 3 horas",0.2,P59="Me tomó más de un día",0)</f>
        <v>0.8</v>
      </c>
      <c r="AM59" s="24" cm="1">
        <f t="array" ref="AM59">_xlfn.IFS(Q59="Poco",1,Q59="Normal (ni mucho ni poco)",0.5,Q59="Mucho",0)</f>
        <v>0.5</v>
      </c>
      <c r="AN59" s="24" cm="1">
        <f t="array" ref="AN59">_xlfn.IFS(R59="Satisfecha (o)",1,R59="Normal",0.5,R59="Insatisfecha (o)",0)</f>
        <v>1</v>
      </c>
      <c r="AO59" s="24" cm="1">
        <f t="array" ref="AO59">_xlfn.IFS(S59="Todas las personas reciben el mismo trato",1,S59="No estoy segura (o)",0.5,S59="Hay personas que reciben un trato diferente",0)</f>
        <v>1</v>
      </c>
      <c r="AP59" s="8" cm="1">
        <f t="array" ref="AP59">_xlfn.IFS(T59="Es malo",0,T59="Es regular (ni bueno ni malo)",0.5,T59="Es bueno",1)</f>
        <v>1</v>
      </c>
      <c r="AQ59" s="8" cm="1">
        <f t="array" ref="AQ59">_xlfn.IFS(U59="Sí",0,U59="No",1,U59="Prefieron no contestar",0.5)</f>
        <v>1</v>
      </c>
    </row>
    <row r="60" spans="1:43" x14ac:dyDescent="0.2">
      <c r="A60" s="17">
        <v>114436501835</v>
      </c>
      <c r="B60" s="17" t="s">
        <v>267</v>
      </c>
      <c r="C60" s="8" t="s">
        <v>189</v>
      </c>
      <c r="D60" s="8" t="s">
        <v>85</v>
      </c>
      <c r="E60" s="8" t="s">
        <v>74</v>
      </c>
      <c r="F60" s="8" t="s">
        <v>174</v>
      </c>
      <c r="G60" s="8" t="s">
        <v>85</v>
      </c>
      <c r="H60" s="8" t="s">
        <v>87</v>
      </c>
      <c r="I60" s="8" t="s">
        <v>91</v>
      </c>
      <c r="J60" s="8" t="s">
        <v>93</v>
      </c>
      <c r="K60" s="8" t="s">
        <v>85</v>
      </c>
      <c r="L60" s="8" t="s">
        <v>96</v>
      </c>
      <c r="M60" s="8" t="s">
        <v>624</v>
      </c>
      <c r="N60" s="8" t="s">
        <v>103</v>
      </c>
      <c r="O60" s="8" t="s">
        <v>107</v>
      </c>
      <c r="P60" s="8" t="s">
        <v>110</v>
      </c>
      <c r="Q60" s="8" t="s">
        <v>116</v>
      </c>
      <c r="R60" s="8" t="s">
        <v>119</v>
      </c>
      <c r="S60" s="8" t="s">
        <v>192</v>
      </c>
      <c r="T60" s="25" t="s">
        <v>132</v>
      </c>
      <c r="U60" s="8" t="s">
        <v>86</v>
      </c>
      <c r="W60" s="17">
        <v>114436501835</v>
      </c>
      <c r="X60" s="17" t="s">
        <v>267</v>
      </c>
      <c r="Y60" s="8" cm="1">
        <f t="array" ref="Y60">_xlfn.IFS(C60="Fue fácil",1,C60="Más o menos (ni fácil ni difícil)",0.5,C60="Fue difícil",0)</f>
        <v>1</v>
      </c>
      <c r="Z60" s="8" cm="1">
        <f t="array" ref="Z60">_xlfn.IFS(D60="Sí",1,D60="No",0)</f>
        <v>1</v>
      </c>
      <c r="AA60" s="8" cm="1">
        <f t="array" ref="AA60">_xlfn.IFS(E60="Sí las conozco",1,E60="No las conozco",0)</f>
        <v>0</v>
      </c>
      <c r="AB60" s="20" cm="1">
        <f t="array" ref="AB60">_xlfn.IFS(F60="Sí tenía pensado hacer el trámite",1,F60="No tenía pensado hacer el trámite",0)</f>
        <v>1</v>
      </c>
      <c r="AC60" s="22" cm="1">
        <f t="array" ref="AC60">_xlfn.IFS(G60="Sí",1,G60="No",0)</f>
        <v>1</v>
      </c>
      <c r="AD60" s="24" cm="1">
        <f t="array" ref="AD60">_xlfn.IFS(H60="Es fácil",1,H60="Más o menos (no es ni fácil ni difícil)",0.5,H60="Es difícil",0)</f>
        <v>1</v>
      </c>
      <c r="AE60" s="25" cm="1">
        <f t="array" ref="AE60">_xlfn.IFS(I60="Cuando realicé el trámite para obtener la licencia de conducir en este municipio sí recibí toda la orientación que necesité para poder concluir el trámite",1,I60="Cuando realicé el trámite para obtener la licencia de conducir en este municipio no recibí toda la orientación que necesité para poder concluir el trámite",0)</f>
        <v>0</v>
      </c>
      <c r="AF60" s="27" cm="1">
        <f t="array" ref="AF60">_xlfn.IFS(J60="Sí tienen la capacitación y los conocimientos suficientes para atender a la ciudadanía",1,J60="No tienen la capacitación ni los conocimientos suficientes para atender a la ciudadanía",0)</f>
        <v>0</v>
      </c>
      <c r="AG60" s="24" cm="1">
        <f t="array" ref="AG60">_xlfn.IFS(K60="Sí",1,K60="No",0)</f>
        <v>1</v>
      </c>
      <c r="AH60" s="20" cm="1">
        <f t="array" ref="AH60">_xlfn.IFS(L60="Muy probable",1,L60="Nada probable",0,L60="No sé",0.5)</f>
        <v>0</v>
      </c>
      <c r="AI60" s="24"/>
      <c r="AJ60" s="24" cm="1">
        <f t="array" ref="AJ60">_xlfn.IFS(N60="Pocos",1,N60="Los necesarios (ni muchos ni pocos)",0.5,N60="Muchos",0)</f>
        <v>0.5</v>
      </c>
      <c r="AK60" s="24" cm="1">
        <f t="array" ref="AK60">_xlfn.IFS(O60="Barato",1,O60="Justo (ni caro ni barato)",0.5,O60="Caro",0)</f>
        <v>0</v>
      </c>
      <c r="AL60" s="24" cm="1">
        <f t="array" ref="AL60">_xlfn.IFS(P60="Menos de 30 minutos",1,P60="Entre 31 minutos y 1 hora",0.8,P60="Entre 1 y 2 horas",0.6,P60="Entre 2 y 3 horas",0.4,P60="Más de 3 horas",0.2,P60="Me tomó más de un día",0)</f>
        <v>0.6</v>
      </c>
      <c r="AM60" s="24" cm="1">
        <f t="array" ref="AM60">_xlfn.IFS(Q60="Poco",1,Q60="Normal (ni mucho ni poco)",0.5,Q60="Mucho",0)</f>
        <v>0</v>
      </c>
      <c r="AN60" s="24" cm="1">
        <f t="array" ref="AN60">_xlfn.IFS(R60="Satisfecha (o)",1,R60="Normal",0.5,R60="Insatisfecha (o)",0)</f>
        <v>0</v>
      </c>
      <c r="AO60" s="24" cm="1">
        <f t="array" ref="AO60">_xlfn.IFS(S60="Todas las personas reciben el mismo trato",1,S60="No estoy segura (o)",0.5,S60="Hay personas que reciben un trato diferente",0)</f>
        <v>0</v>
      </c>
      <c r="AP60" s="8" cm="1">
        <f t="array" ref="AP60">_xlfn.IFS(T60="Es malo",0,T60="Es regular (ni bueno ni malo)",0.5,T60="Es bueno",1)</f>
        <v>1</v>
      </c>
      <c r="AQ60" s="8" cm="1">
        <f t="array" ref="AQ60">_xlfn.IFS(U60="Sí",0,U60="No",1,U60="Prefieron no contestar",0.5)</f>
        <v>1</v>
      </c>
    </row>
    <row r="61" spans="1:43" x14ac:dyDescent="0.2">
      <c r="A61" s="17">
        <v>114433809689</v>
      </c>
      <c r="B61" s="17" t="s">
        <v>10</v>
      </c>
      <c r="C61" s="8" t="s">
        <v>189</v>
      </c>
      <c r="D61" s="8" t="s">
        <v>86</v>
      </c>
      <c r="E61" s="8" t="s">
        <v>624</v>
      </c>
      <c r="F61" s="8"/>
      <c r="G61" s="8" t="s">
        <v>624</v>
      </c>
      <c r="H61" s="8" t="s">
        <v>624</v>
      </c>
      <c r="I61" s="8" t="s">
        <v>624</v>
      </c>
      <c r="J61" s="8" t="s">
        <v>624</v>
      </c>
      <c r="K61" s="8" t="s">
        <v>624</v>
      </c>
      <c r="L61" s="8" t="s">
        <v>624</v>
      </c>
      <c r="M61" s="8" t="s">
        <v>624</v>
      </c>
      <c r="N61" s="8" t="s">
        <v>624</v>
      </c>
      <c r="O61" s="8" t="s">
        <v>624</v>
      </c>
      <c r="P61" s="8" t="s">
        <v>624</v>
      </c>
      <c r="Q61" s="8" t="s">
        <v>624</v>
      </c>
      <c r="R61" s="8" t="s">
        <v>624</v>
      </c>
      <c r="S61" s="8"/>
      <c r="T61" s="25" t="s">
        <v>624</v>
      </c>
      <c r="U61" s="8"/>
      <c r="W61" s="17">
        <v>114433809689</v>
      </c>
      <c r="X61" s="17" t="s">
        <v>10</v>
      </c>
      <c r="Y61" s="8" cm="1">
        <f t="array" ref="Y61">_xlfn.IFS(C61="Fue fácil",1,C61="Más o menos (ni fácil ni difícil)",0.5,C61="Fue difícil",0)</f>
        <v>1</v>
      </c>
      <c r="Z61" s="8" cm="1">
        <f t="array" ref="Z61">_xlfn.IFS(D61="Sí",1,D61="No",0)</f>
        <v>0</v>
      </c>
      <c r="AA61" s="8" t="e" cm="1">
        <f t="array" ref="AA61">_xlfn.IFS(E61="Sí las conozco",1,E61="No las conozco",0)</f>
        <v>#N/A</v>
      </c>
      <c r="AB61" s="20" t="e" cm="1">
        <f t="array" ref="AB61">_xlfn.IFS(F61="Sí tenía pensado hacer el trámite",1,F61="No tenía pensado hacer el trámite",0)</f>
        <v>#N/A</v>
      </c>
      <c r="AC61" s="22" t="e" cm="1">
        <f t="array" ref="AC61">_xlfn.IFS(G61="Sí",1,G61="No",0)</f>
        <v>#N/A</v>
      </c>
      <c r="AD61" s="24" t="e" cm="1">
        <f t="array" ref="AD61">_xlfn.IFS(H61="Es fácil",1,H61="Más o menos (no es ni fácil ni difícil)",0.5,H61="Es difícil",0)</f>
        <v>#N/A</v>
      </c>
      <c r="AE61" s="25" t="e" cm="1">
        <f t="array" ref="AE61">_xlfn.IFS(I61="Cuando realicé el trámite para obtener la licencia de conducir en este municipio sí recibí toda la orientación que necesité para poder concluir el trámite",1,I61="Cuando realicé el trámite para obtener la licencia de conducir en este municipio no recibí toda la orientación que necesité para poder concluir el trámite",0)</f>
        <v>#N/A</v>
      </c>
      <c r="AF61" s="27" t="e" cm="1">
        <f t="array" ref="AF61">_xlfn.IFS(J61="Sí tienen la capacitación y los conocimientos suficientes para atender a la ciudadanía",1,J61="No tienen la capacitación ni los conocimientos suficientes para atender a la ciudadanía",0)</f>
        <v>#N/A</v>
      </c>
      <c r="AG61" s="24" t="e" cm="1">
        <f t="array" ref="AG61">_xlfn.IFS(K61="Sí",1,K61="No",0)</f>
        <v>#N/A</v>
      </c>
      <c r="AH61" s="20" t="e" cm="1">
        <f t="array" ref="AH61">_xlfn.IFS(L61="Muy probable",1,L61="Nada probable",0,L61="No sé",0.5)</f>
        <v>#N/A</v>
      </c>
      <c r="AI61" s="24" t="e" cm="1">
        <f t="array" ref="AI61">_xlfn.IFS(M61="Es más fácil",1,M61="Es igual",0.5,M61="Es más difícil",0)</f>
        <v>#N/A</v>
      </c>
      <c r="AJ61" s="24" t="e" cm="1">
        <f t="array" ref="AJ61">_xlfn.IFS(N61="Pocos",1,N61="Los necesarios (ni muchos ni pocos)",0.5,N61="Muchos",0)</f>
        <v>#N/A</v>
      </c>
      <c r="AK61" s="24" t="e" cm="1">
        <f t="array" ref="AK61">_xlfn.IFS(O61="Barato",1,O61="Justo (ni caro ni barato)",0.5,O61="Caro",0)</f>
        <v>#N/A</v>
      </c>
      <c r="AL61" s="24" t="e" cm="1">
        <f t="array" ref="AL61">_xlfn.IFS(P61="Menos de 30 minutos",1,P61="Entre 31 minutos y 1 hora",0.8,P61="Entre 1 y 2 horas",0.6,P61="Entre 2 y 3 horas",0.4,P61="Más de 3 horas",0.2,P61="Me tomó más de un día",0)</f>
        <v>#N/A</v>
      </c>
      <c r="AM61" s="24" t="e" cm="1">
        <f t="array" ref="AM61">_xlfn.IFS(Q61="Poco",1,Q61="Normal (ni mucho ni poco)",0.5,Q61="Mucho",0)</f>
        <v>#N/A</v>
      </c>
      <c r="AN61" s="24" t="e" cm="1">
        <f t="array" ref="AN61">_xlfn.IFS(R61="Satisfecha (o)",1,R61="Normal",0.5,R61="Insatisfecha (o)",0)</f>
        <v>#N/A</v>
      </c>
      <c r="AO61" s="24" t="e" cm="1">
        <f t="array" ref="AO61">_xlfn.IFS(S61="Todas las personas reciben el mismo trato",1,S61="No estoy segura (o)",0.5,S61="Hay personas que reciben un trato diferente",0)</f>
        <v>#N/A</v>
      </c>
      <c r="AP61" s="8" t="e" cm="1">
        <f t="array" ref="AP61">_xlfn.IFS(T61="Es malo",0,T61="Es regular (ni bueno ni malo)",0.5,T61="Es bueno",1)</f>
        <v>#N/A</v>
      </c>
      <c r="AQ61" s="8" t="e" cm="1">
        <f t="array" ref="AQ61">_xlfn.IFS(U61="Sí",0,U61="No",1,U61="Prefieron no contestar",0.5)</f>
        <v>#N/A</v>
      </c>
    </row>
    <row r="62" spans="1:43" x14ac:dyDescent="0.2">
      <c r="A62" s="17">
        <v>114433773294</v>
      </c>
      <c r="B62" s="17"/>
      <c r="C62" s="8"/>
      <c r="D62" s="8"/>
      <c r="E62" s="8" t="s">
        <v>624</v>
      </c>
      <c r="F62" s="8"/>
      <c r="G62" s="8" t="s">
        <v>624</v>
      </c>
      <c r="H62" s="8" t="s">
        <v>624</v>
      </c>
      <c r="I62" s="8" t="s">
        <v>624</v>
      </c>
      <c r="J62" s="8" t="s">
        <v>624</v>
      </c>
      <c r="K62" s="8" t="s">
        <v>624</v>
      </c>
      <c r="L62" s="8" t="s">
        <v>624</v>
      </c>
      <c r="M62" s="8" t="s">
        <v>624</v>
      </c>
      <c r="N62" s="8" t="s">
        <v>624</v>
      </c>
      <c r="O62" s="8" t="s">
        <v>624</v>
      </c>
      <c r="P62" s="8" t="s">
        <v>624</v>
      </c>
      <c r="Q62" s="8" t="s">
        <v>624</v>
      </c>
      <c r="R62" s="8" t="s">
        <v>624</v>
      </c>
      <c r="S62" s="8"/>
      <c r="T62" s="25" t="s">
        <v>624</v>
      </c>
      <c r="U62" s="8"/>
      <c r="W62" s="17">
        <v>114433773294</v>
      </c>
      <c r="X62" s="17"/>
      <c r="Y62" s="8" t="e" cm="1">
        <f t="array" ref="Y62">_xlfn.IFS(C62="Fue fácil",1,C62="Más o menos (ni fácil ni difícil)",0.5,C62="Fue difícil",0)</f>
        <v>#N/A</v>
      </c>
      <c r="Z62" s="8" t="e" cm="1">
        <f t="array" ref="Z62">_xlfn.IFS(D62="Sí",1,D62="No",0)</f>
        <v>#N/A</v>
      </c>
      <c r="AA62" s="8" t="e" cm="1">
        <f t="array" ref="AA62">_xlfn.IFS(E62="Sí las conozco",1,E62="No las conozco",0)</f>
        <v>#N/A</v>
      </c>
      <c r="AB62" s="20" t="e" cm="1">
        <f t="array" ref="AB62">_xlfn.IFS(F62="Sí tenía pensado hacer el trámite",1,F62="No tenía pensado hacer el trámite",0)</f>
        <v>#N/A</v>
      </c>
      <c r="AC62" s="22" t="e" cm="1">
        <f t="array" ref="AC62">_xlfn.IFS(G62="Sí",1,G62="No",0)</f>
        <v>#N/A</v>
      </c>
      <c r="AD62" s="24" t="e" cm="1">
        <f t="array" ref="AD62">_xlfn.IFS(H62="Es fácil",1,H62="Más o menos (no es ni fácil ni difícil)",0.5,H62="Es difícil",0)</f>
        <v>#N/A</v>
      </c>
      <c r="AE62" s="25" t="e" cm="1">
        <f t="array" ref="AE62">_xlfn.IFS(I62="Cuando realicé el trámite para obtener la licencia de conducir en este municipio sí recibí toda la orientación que necesité para poder concluir el trámite",1,I62="Cuando realicé el trámite para obtener la licencia de conducir en este municipio no recibí toda la orientación que necesité para poder concluir el trámite",0)</f>
        <v>#N/A</v>
      </c>
      <c r="AF62" s="27" t="e" cm="1">
        <f t="array" ref="AF62">_xlfn.IFS(J62="Sí tienen la capacitación y los conocimientos suficientes para atender a la ciudadanía",1,J62="No tienen la capacitación ni los conocimientos suficientes para atender a la ciudadanía",0)</f>
        <v>#N/A</v>
      </c>
      <c r="AG62" s="24" t="e" cm="1">
        <f t="array" ref="AG62">_xlfn.IFS(K62="Sí",1,K62="No",0)</f>
        <v>#N/A</v>
      </c>
      <c r="AH62" s="20" t="e" cm="1">
        <f t="array" ref="AH62">_xlfn.IFS(L62="Muy probable",1,L62="Nada probable",0,L62="No sé",0.5)</f>
        <v>#N/A</v>
      </c>
      <c r="AI62" s="24" t="e" cm="1">
        <f t="array" ref="AI62">_xlfn.IFS(M62="Es más fácil",1,M62="Es igual",0.5,M62="Es más difícil",0)</f>
        <v>#N/A</v>
      </c>
      <c r="AJ62" s="24" t="e" cm="1">
        <f t="array" ref="AJ62">_xlfn.IFS(N62="Pocos",1,N62="Los necesarios (ni muchos ni pocos)",0.5,N62="Muchos",0)</f>
        <v>#N/A</v>
      </c>
      <c r="AK62" s="24" t="e" cm="1">
        <f t="array" ref="AK62">_xlfn.IFS(O62="Barato",1,O62="Justo (ni caro ni barato)",0.5,O62="Caro",0)</f>
        <v>#N/A</v>
      </c>
      <c r="AL62" s="24" t="e" cm="1">
        <f t="array" ref="AL62">_xlfn.IFS(P62="Menos de 30 minutos",1,P62="Entre 31 minutos y 1 hora",0.8,P62="Entre 1 y 2 horas",0.6,P62="Entre 2 y 3 horas",0.4,P62="Más de 3 horas",0.2,P62="Me tomó más de un día",0)</f>
        <v>#N/A</v>
      </c>
      <c r="AM62" s="24" t="e" cm="1">
        <f t="array" ref="AM62">_xlfn.IFS(Q62="Poco",1,Q62="Normal (ni mucho ni poco)",0.5,Q62="Mucho",0)</f>
        <v>#N/A</v>
      </c>
      <c r="AN62" s="24" t="e" cm="1">
        <f t="array" ref="AN62">_xlfn.IFS(R62="Satisfecha (o)",1,R62="Normal",0.5,R62="Insatisfecha (o)",0)</f>
        <v>#N/A</v>
      </c>
      <c r="AO62" s="24" t="e" cm="1">
        <f t="array" ref="AO62">_xlfn.IFS(S62="Todas las personas reciben el mismo trato",1,S62="No estoy segura (o)",0.5,S62="Hay personas que reciben un trato diferente",0)</f>
        <v>#N/A</v>
      </c>
      <c r="AP62" s="8" t="e" cm="1">
        <f t="array" ref="AP62">_xlfn.IFS(T62="Es malo",0,T62="Es regular (ni bueno ni malo)",0.5,T62="Es bueno",1)</f>
        <v>#N/A</v>
      </c>
      <c r="AQ62" s="8" t="e" cm="1">
        <f t="array" ref="AQ62">_xlfn.IFS(U62="Sí",0,U62="No",1,U62="Prefieron no contestar",0.5)</f>
        <v>#N/A</v>
      </c>
    </row>
    <row r="63" spans="1:43" x14ac:dyDescent="0.2">
      <c r="A63" s="17">
        <v>114433733075</v>
      </c>
      <c r="B63" s="17"/>
      <c r="C63" s="8"/>
      <c r="D63" s="8"/>
      <c r="E63" s="8" t="s">
        <v>624</v>
      </c>
      <c r="F63" s="8"/>
      <c r="G63" s="8" t="s">
        <v>624</v>
      </c>
      <c r="H63" s="8" t="s">
        <v>624</v>
      </c>
      <c r="I63" s="8" t="s">
        <v>624</v>
      </c>
      <c r="J63" s="8" t="s">
        <v>624</v>
      </c>
      <c r="K63" s="8" t="s">
        <v>624</v>
      </c>
      <c r="L63" s="8" t="s">
        <v>624</v>
      </c>
      <c r="M63" s="8" t="s">
        <v>624</v>
      </c>
      <c r="N63" s="8" t="s">
        <v>624</v>
      </c>
      <c r="O63" s="8" t="s">
        <v>624</v>
      </c>
      <c r="P63" s="8" t="s">
        <v>624</v>
      </c>
      <c r="Q63" s="8" t="s">
        <v>624</v>
      </c>
      <c r="R63" s="8" t="s">
        <v>624</v>
      </c>
      <c r="S63" s="8"/>
      <c r="T63" s="25" t="s">
        <v>624</v>
      </c>
      <c r="U63" s="8"/>
      <c r="W63" s="17">
        <v>114433733075</v>
      </c>
      <c r="X63" s="17"/>
      <c r="Y63" s="8" t="e" cm="1">
        <f t="array" ref="Y63">_xlfn.IFS(C63="Fue fácil",1,C63="Más o menos (ni fácil ni difícil)",0.5,C63="Fue difícil",0)</f>
        <v>#N/A</v>
      </c>
      <c r="Z63" s="8" t="e" cm="1">
        <f t="array" ref="Z63">_xlfn.IFS(D63="Sí",1,D63="No",0)</f>
        <v>#N/A</v>
      </c>
      <c r="AA63" s="8" t="e" cm="1">
        <f t="array" ref="AA63">_xlfn.IFS(E63="Sí las conozco",1,E63="No las conozco",0)</f>
        <v>#N/A</v>
      </c>
      <c r="AB63" s="20" t="e" cm="1">
        <f t="array" ref="AB63">_xlfn.IFS(F63="Sí tenía pensado hacer el trámite",1,F63="No tenía pensado hacer el trámite",0)</f>
        <v>#N/A</v>
      </c>
      <c r="AC63" s="22" t="e" cm="1">
        <f t="array" ref="AC63">_xlfn.IFS(G63="Sí",1,G63="No",0)</f>
        <v>#N/A</v>
      </c>
      <c r="AD63" s="24" t="e" cm="1">
        <f t="array" ref="AD63">_xlfn.IFS(H63="Es fácil",1,H63="Más o menos (no es ni fácil ni difícil)",0.5,H63="Es difícil",0)</f>
        <v>#N/A</v>
      </c>
      <c r="AE63" s="25" t="e" cm="1">
        <f t="array" ref="AE63">_xlfn.IFS(I63="Cuando realicé el trámite para obtener la licencia de conducir en este municipio sí recibí toda la orientación que necesité para poder concluir el trámite",1,I63="Cuando realicé el trámite para obtener la licencia de conducir en este municipio no recibí toda la orientación que necesité para poder concluir el trámite",0)</f>
        <v>#N/A</v>
      </c>
      <c r="AF63" s="27" t="e" cm="1">
        <f t="array" ref="AF63">_xlfn.IFS(J63="Sí tienen la capacitación y los conocimientos suficientes para atender a la ciudadanía",1,J63="No tienen la capacitación ni los conocimientos suficientes para atender a la ciudadanía",0)</f>
        <v>#N/A</v>
      </c>
      <c r="AG63" s="24" t="e" cm="1">
        <f t="array" ref="AG63">_xlfn.IFS(K63="Sí",1,K63="No",0)</f>
        <v>#N/A</v>
      </c>
      <c r="AH63" s="20" t="e" cm="1">
        <f t="array" ref="AH63">_xlfn.IFS(L63="Muy probable",1,L63="Nada probable",0,L63="No sé",0.5)</f>
        <v>#N/A</v>
      </c>
      <c r="AI63" s="24" t="e" cm="1">
        <f t="array" ref="AI63">_xlfn.IFS(M63="Es más fácil",1,M63="Es igual",0.5,M63="Es más difícil",0)</f>
        <v>#N/A</v>
      </c>
      <c r="AJ63" s="24" t="e" cm="1">
        <f t="array" ref="AJ63">_xlfn.IFS(N63="Pocos",1,N63="Los necesarios (ni muchos ni pocos)",0.5,N63="Muchos",0)</f>
        <v>#N/A</v>
      </c>
      <c r="AK63" s="24" t="e" cm="1">
        <f t="array" ref="AK63">_xlfn.IFS(O63="Barato",1,O63="Justo (ni caro ni barato)",0.5,O63="Caro",0)</f>
        <v>#N/A</v>
      </c>
      <c r="AL63" s="24" t="e" cm="1">
        <f t="array" ref="AL63">_xlfn.IFS(P63="Menos de 30 minutos",1,P63="Entre 31 minutos y 1 hora",0.8,P63="Entre 1 y 2 horas",0.6,P63="Entre 2 y 3 horas",0.4,P63="Más de 3 horas",0.2,P63="Me tomó más de un día",0)</f>
        <v>#N/A</v>
      </c>
      <c r="AM63" s="24" t="e" cm="1">
        <f t="array" ref="AM63">_xlfn.IFS(Q63="Poco",1,Q63="Normal (ni mucho ni poco)",0.5,Q63="Mucho",0)</f>
        <v>#N/A</v>
      </c>
      <c r="AN63" s="24" t="e" cm="1">
        <f t="array" ref="AN63">_xlfn.IFS(R63="Satisfecha (o)",1,R63="Normal",0.5,R63="Insatisfecha (o)",0)</f>
        <v>#N/A</v>
      </c>
      <c r="AO63" s="24" t="e" cm="1">
        <f t="array" ref="AO63">_xlfn.IFS(S63="Todas las personas reciben el mismo trato",1,S63="No estoy segura (o)",0.5,S63="Hay personas que reciben un trato diferente",0)</f>
        <v>#N/A</v>
      </c>
      <c r="AP63" s="8" t="e" cm="1">
        <f t="array" ref="AP63">_xlfn.IFS(T63="Es malo",0,T63="Es regular (ni bueno ni malo)",0.5,T63="Es bueno",1)</f>
        <v>#N/A</v>
      </c>
      <c r="AQ63" s="8" t="e" cm="1">
        <f t="array" ref="AQ63">_xlfn.IFS(U63="Sí",0,U63="No",1,U63="Prefieron no contestar",0.5)</f>
        <v>#N/A</v>
      </c>
    </row>
    <row r="64" spans="1:43" x14ac:dyDescent="0.2">
      <c r="A64" s="17">
        <v>114433635659</v>
      </c>
      <c r="B64" s="17"/>
      <c r="C64" s="8"/>
      <c r="D64" s="8"/>
      <c r="E64" s="8" t="s">
        <v>624</v>
      </c>
      <c r="F64" s="8"/>
      <c r="G64" s="8" t="s">
        <v>624</v>
      </c>
      <c r="H64" s="8" t="s">
        <v>624</v>
      </c>
      <c r="I64" s="8" t="s">
        <v>624</v>
      </c>
      <c r="J64" s="8" t="s">
        <v>624</v>
      </c>
      <c r="K64" s="8" t="s">
        <v>624</v>
      </c>
      <c r="L64" s="8" t="s">
        <v>624</v>
      </c>
      <c r="M64" s="8" t="s">
        <v>624</v>
      </c>
      <c r="N64" s="8" t="s">
        <v>624</v>
      </c>
      <c r="O64" s="8" t="s">
        <v>624</v>
      </c>
      <c r="P64" s="8" t="s">
        <v>624</v>
      </c>
      <c r="Q64" s="8" t="s">
        <v>624</v>
      </c>
      <c r="R64" s="8" t="s">
        <v>624</v>
      </c>
      <c r="S64" s="8"/>
      <c r="T64" s="25" t="s">
        <v>624</v>
      </c>
      <c r="U64" s="8"/>
      <c r="W64" s="17">
        <v>114433635659</v>
      </c>
      <c r="X64" s="17"/>
      <c r="Y64" s="8" t="e" cm="1">
        <f t="array" ref="Y64">_xlfn.IFS(C64="Fue fácil",1,C64="Más o menos (ni fácil ni difícil)",0.5,C64="Fue difícil",0)</f>
        <v>#N/A</v>
      </c>
      <c r="Z64" s="8" t="e" cm="1">
        <f t="array" ref="Z64">_xlfn.IFS(D64="Sí",1,D64="No",0)</f>
        <v>#N/A</v>
      </c>
      <c r="AA64" s="8" t="e" cm="1">
        <f t="array" ref="AA64">_xlfn.IFS(E64="Sí las conozco",1,E64="No las conozco",0)</f>
        <v>#N/A</v>
      </c>
      <c r="AB64" s="20" t="e" cm="1">
        <f t="array" ref="AB64">_xlfn.IFS(F64="Sí tenía pensado hacer el trámite",1,F64="No tenía pensado hacer el trámite",0)</f>
        <v>#N/A</v>
      </c>
      <c r="AC64" s="22" t="e" cm="1">
        <f t="array" ref="AC64">_xlfn.IFS(G64="Sí",1,G64="No",0)</f>
        <v>#N/A</v>
      </c>
      <c r="AD64" s="24" t="e" cm="1">
        <f t="array" ref="AD64">_xlfn.IFS(H64="Es fácil",1,H64="Más o menos (no es ni fácil ni difícil)",0.5,H64="Es difícil",0)</f>
        <v>#N/A</v>
      </c>
      <c r="AE64" s="25" t="e" cm="1">
        <f t="array" ref="AE64">_xlfn.IFS(I64="Cuando realicé el trámite para obtener la licencia de conducir en este municipio sí recibí toda la orientación que necesité para poder concluir el trámite",1,I64="Cuando realicé el trámite para obtener la licencia de conducir en este municipio no recibí toda la orientación que necesité para poder concluir el trámite",0)</f>
        <v>#N/A</v>
      </c>
      <c r="AF64" s="27" t="e" cm="1">
        <f t="array" ref="AF64">_xlfn.IFS(J64="Sí tienen la capacitación y los conocimientos suficientes para atender a la ciudadanía",1,J64="No tienen la capacitación ni los conocimientos suficientes para atender a la ciudadanía",0)</f>
        <v>#N/A</v>
      </c>
      <c r="AG64" s="24" t="e" cm="1">
        <f t="array" ref="AG64">_xlfn.IFS(K64="Sí",1,K64="No",0)</f>
        <v>#N/A</v>
      </c>
      <c r="AH64" s="20" t="e" cm="1">
        <f t="array" ref="AH64">_xlfn.IFS(L64="Muy probable",1,L64="Nada probable",0,L64="No sé",0.5)</f>
        <v>#N/A</v>
      </c>
      <c r="AI64" s="24" t="e" cm="1">
        <f t="array" ref="AI64">_xlfn.IFS(M64="Es más fácil",1,M64="Es igual",0.5,M64="Es más difícil",0)</f>
        <v>#N/A</v>
      </c>
      <c r="AJ64" s="24" t="e" cm="1">
        <f t="array" ref="AJ64">_xlfn.IFS(N64="Pocos",1,N64="Los necesarios (ni muchos ni pocos)",0.5,N64="Muchos",0)</f>
        <v>#N/A</v>
      </c>
      <c r="AK64" s="24" t="e" cm="1">
        <f t="array" ref="AK64">_xlfn.IFS(O64="Barato",1,O64="Justo (ni caro ni barato)",0.5,O64="Caro",0)</f>
        <v>#N/A</v>
      </c>
      <c r="AL64" s="24" t="e" cm="1">
        <f t="array" ref="AL64">_xlfn.IFS(P64="Menos de 30 minutos",1,P64="Entre 31 minutos y 1 hora",0.8,P64="Entre 1 y 2 horas",0.6,P64="Entre 2 y 3 horas",0.4,P64="Más de 3 horas",0.2,P64="Me tomó más de un día",0)</f>
        <v>#N/A</v>
      </c>
      <c r="AM64" s="24" t="e" cm="1">
        <f t="array" ref="AM64">_xlfn.IFS(Q64="Poco",1,Q64="Normal (ni mucho ni poco)",0.5,Q64="Mucho",0)</f>
        <v>#N/A</v>
      </c>
      <c r="AN64" s="24" t="e" cm="1">
        <f t="array" ref="AN64">_xlfn.IFS(R64="Satisfecha (o)",1,R64="Normal",0.5,R64="Insatisfecha (o)",0)</f>
        <v>#N/A</v>
      </c>
      <c r="AO64" s="24" t="e" cm="1">
        <f t="array" ref="AO64">_xlfn.IFS(S64="Todas las personas reciben el mismo trato",1,S64="No estoy segura (o)",0.5,S64="Hay personas que reciben un trato diferente",0)</f>
        <v>#N/A</v>
      </c>
      <c r="AP64" s="8" t="e" cm="1">
        <f t="array" ref="AP64">_xlfn.IFS(T64="Es malo",0,T64="Es regular (ni bueno ni malo)",0.5,T64="Es bueno",1)</f>
        <v>#N/A</v>
      </c>
      <c r="AQ64" s="8" t="e" cm="1">
        <f t="array" ref="AQ64">_xlfn.IFS(U64="Sí",0,U64="No",1,U64="Prefieron no contestar",0.5)</f>
        <v>#N/A</v>
      </c>
    </row>
    <row r="65" spans="1:43" x14ac:dyDescent="0.2">
      <c r="A65" s="17">
        <v>114433170040</v>
      </c>
      <c r="B65" s="17" t="s">
        <v>267</v>
      </c>
      <c r="C65" s="8" t="s">
        <v>177</v>
      </c>
      <c r="D65" s="8" t="s">
        <v>86</v>
      </c>
      <c r="E65" s="8" t="s">
        <v>74</v>
      </c>
      <c r="F65" s="8" t="s">
        <v>254</v>
      </c>
      <c r="G65" s="8" t="s">
        <v>85</v>
      </c>
      <c r="H65" s="8" t="s">
        <v>88</v>
      </c>
      <c r="I65" s="8" t="s">
        <v>91</v>
      </c>
      <c r="J65" s="8" t="s">
        <v>92</v>
      </c>
      <c r="K65" s="8" t="s">
        <v>85</v>
      </c>
      <c r="L65" s="8" t="s">
        <v>95</v>
      </c>
      <c r="M65" s="8" t="s">
        <v>100</v>
      </c>
      <c r="N65" s="8" t="s">
        <v>103</v>
      </c>
      <c r="O65" s="8" t="s">
        <v>107</v>
      </c>
      <c r="P65" s="8" t="s">
        <v>111</v>
      </c>
      <c r="Q65" s="8" t="s">
        <v>116</v>
      </c>
      <c r="R65" s="8" t="s">
        <v>117</v>
      </c>
      <c r="S65" s="8"/>
      <c r="T65" s="25" t="s">
        <v>131</v>
      </c>
      <c r="U65" s="8" t="s">
        <v>86</v>
      </c>
      <c r="W65" s="17">
        <v>114433170040</v>
      </c>
      <c r="X65" s="17" t="s">
        <v>267</v>
      </c>
      <c r="Y65" s="8" cm="1">
        <f t="array" ref="Y65">_xlfn.IFS(C65="Fue fácil",1,C65="Más o menos (ni fácil ni difícil)",0.5,C65="Fue difícil",0)</f>
        <v>0.5</v>
      </c>
      <c r="Z65" s="8" cm="1">
        <f t="array" ref="Z65">_xlfn.IFS(D65="Sí",1,D65="No",0)</f>
        <v>0</v>
      </c>
      <c r="AA65" s="8" cm="1">
        <f t="array" ref="AA65">_xlfn.IFS(E65="Sí las conozco",1,E65="No las conozco",0)</f>
        <v>0</v>
      </c>
      <c r="AB65" s="20" cm="1">
        <f t="array" ref="AB65">_xlfn.IFS(F65="Sí tenía pensado hacer el trámite",1,F65="No tenía pensado hacer el trámite",0)</f>
        <v>0</v>
      </c>
      <c r="AC65" s="22" cm="1">
        <f t="array" ref="AC65">_xlfn.IFS(G65="Sí",1,G65="No",0)</f>
        <v>1</v>
      </c>
      <c r="AD65" s="24" cm="1">
        <f t="array" ref="AD65">_xlfn.IFS(H65="Es fácil",1,H65="Más o menos (no es ni fácil ni difícil)",0.5,H65="Es difícil",0)</f>
        <v>0.5</v>
      </c>
      <c r="AE65" s="25" cm="1">
        <f t="array" ref="AE65">_xlfn.IFS(I65="Cuando realicé el trámite para obtener la licencia de conducir en este municipio sí recibí toda la orientación que necesité para poder concluir el trámite",1,I65="Cuando realicé el trámite para obtener la licencia de conducir en este municipio no recibí toda la orientación que necesité para poder concluir el trámite",0)</f>
        <v>0</v>
      </c>
      <c r="AF65" s="27" cm="1">
        <f t="array" ref="AF65">_xlfn.IFS(J65="Sí tienen la capacitación y los conocimientos suficientes para atender a la ciudadanía",1,J65="No tienen la capacitación ni los conocimientos suficientes para atender a la ciudadanía",0)</f>
        <v>1</v>
      </c>
      <c r="AG65" s="24" cm="1">
        <f t="array" ref="AG65">_xlfn.IFS(K65="Sí",1,K65="No",0)</f>
        <v>1</v>
      </c>
      <c r="AH65" s="20" cm="1">
        <f t="array" ref="AH65">_xlfn.IFS(L65="Muy probable",1,L65="Nada probable",0,L65="No sé",0.5)</f>
        <v>0.5</v>
      </c>
      <c r="AI65" s="24" cm="1">
        <f t="array" ref="AI65">_xlfn.IFS(M65="Es más fácil",1,M65="Es igual",0.5,M65="Es más difícil",0)</f>
        <v>0.5</v>
      </c>
      <c r="AJ65" s="24" cm="1">
        <f t="array" ref="AJ65">_xlfn.IFS(N65="Pocos",1,N65="Los necesarios (ni muchos ni pocos)",0.5,N65="Muchos",0)</f>
        <v>0.5</v>
      </c>
      <c r="AK65" s="24" cm="1">
        <f t="array" ref="AK65">_xlfn.IFS(O65="Barato",1,O65="Justo (ni caro ni barato)",0.5,O65="Caro",0)</f>
        <v>0</v>
      </c>
      <c r="AL65" s="24" cm="1">
        <f t="array" ref="AL65">_xlfn.IFS(P65="Menos de 30 minutos",1,P65="Entre 31 minutos y 1 hora",0.8,P65="Entre 1 y 2 horas",0.6,P65="Entre 2 y 3 horas",0.4,P65="Más de 3 horas",0.2,P65="Me tomó más de un día",0)</f>
        <v>0.4</v>
      </c>
      <c r="AM65" s="24" cm="1">
        <f t="array" ref="AM65">_xlfn.IFS(Q65="Poco",1,Q65="Normal (ni mucho ni poco)",0.5,Q65="Mucho",0)</f>
        <v>0</v>
      </c>
      <c r="AN65" s="24" cm="1">
        <f t="array" ref="AN65">_xlfn.IFS(R65="Satisfecha (o)",1,R65="Normal",0.5,R65="Insatisfecha (o)",0)</f>
        <v>1</v>
      </c>
      <c r="AO65" s="24"/>
      <c r="AP65" s="8" cm="1">
        <f t="array" ref="AP65">_xlfn.IFS(T65="Es malo",0,T65="Es regular (ni bueno ni malo)",0.5,T65="Es bueno",1)</f>
        <v>0.5</v>
      </c>
      <c r="AQ65" s="8" cm="1">
        <f t="array" ref="AQ65">_xlfn.IFS(U65="Sí",0,U65="No",1,U65="Prefieron no contestar",0.5)</f>
        <v>1</v>
      </c>
    </row>
    <row r="66" spans="1:43" x14ac:dyDescent="0.2">
      <c r="A66" s="17">
        <v>114433103920</v>
      </c>
      <c r="B66" s="17" t="s">
        <v>10</v>
      </c>
      <c r="C66" s="8"/>
      <c r="D66" s="8"/>
      <c r="E66" s="8" t="s">
        <v>624</v>
      </c>
      <c r="F66" s="8"/>
      <c r="G66" s="8" t="s">
        <v>624</v>
      </c>
      <c r="H66" s="8" t="s">
        <v>624</v>
      </c>
      <c r="I66" s="8" t="s">
        <v>624</v>
      </c>
      <c r="J66" s="8" t="s">
        <v>624</v>
      </c>
      <c r="K66" s="8" t="s">
        <v>624</v>
      </c>
      <c r="L66" s="8" t="s">
        <v>624</v>
      </c>
      <c r="M66" s="8" t="s">
        <v>624</v>
      </c>
      <c r="N66" s="8" t="s">
        <v>624</v>
      </c>
      <c r="O66" s="8" t="s">
        <v>624</v>
      </c>
      <c r="P66" s="8" t="s">
        <v>624</v>
      </c>
      <c r="Q66" s="8" t="s">
        <v>624</v>
      </c>
      <c r="R66" s="8" t="s">
        <v>624</v>
      </c>
      <c r="S66" s="8"/>
      <c r="T66" s="25" t="s">
        <v>624</v>
      </c>
      <c r="U66" s="8"/>
      <c r="W66" s="17">
        <v>114433103920</v>
      </c>
      <c r="X66" s="17" t="s">
        <v>10</v>
      </c>
      <c r="Y66" s="8" t="e" cm="1">
        <f t="array" ref="Y66">_xlfn.IFS(C66="Fue fácil",1,C66="Más o menos (ni fácil ni difícil)",0.5,C66="Fue difícil",0)</f>
        <v>#N/A</v>
      </c>
      <c r="Z66" s="8" t="e" cm="1">
        <f t="array" ref="Z66">_xlfn.IFS(D66="Sí",1,D66="No",0)</f>
        <v>#N/A</v>
      </c>
      <c r="AA66" s="8" t="e" cm="1">
        <f t="array" ref="AA66">_xlfn.IFS(E66="Sí las conozco",1,E66="No las conozco",0)</f>
        <v>#N/A</v>
      </c>
      <c r="AB66" s="20" t="e" cm="1">
        <f t="array" ref="AB66">_xlfn.IFS(F66="Sí tenía pensado hacer el trámite",1,F66="No tenía pensado hacer el trámite",0)</f>
        <v>#N/A</v>
      </c>
      <c r="AC66" s="22" t="e" cm="1">
        <f t="array" ref="AC66">_xlfn.IFS(G66="Sí",1,G66="No",0)</f>
        <v>#N/A</v>
      </c>
      <c r="AD66" s="24" t="e" cm="1">
        <f t="array" ref="AD66">_xlfn.IFS(H66="Es fácil",1,H66="Más o menos (no es ni fácil ni difícil)",0.5,H66="Es difícil",0)</f>
        <v>#N/A</v>
      </c>
      <c r="AE66" s="25" t="e" cm="1">
        <f t="array" ref="AE66">_xlfn.IFS(I66="Cuando realicé el trámite para obtener la licencia de conducir en este municipio sí recibí toda la orientación que necesité para poder concluir el trámite",1,I66="Cuando realicé el trámite para obtener la licencia de conducir en este municipio no recibí toda la orientación que necesité para poder concluir el trámite",0)</f>
        <v>#N/A</v>
      </c>
      <c r="AF66" s="27" t="e" cm="1">
        <f t="array" ref="AF66">_xlfn.IFS(J66="Sí tienen la capacitación y los conocimientos suficientes para atender a la ciudadanía",1,J66="No tienen la capacitación ni los conocimientos suficientes para atender a la ciudadanía",0)</f>
        <v>#N/A</v>
      </c>
      <c r="AG66" s="24" t="e" cm="1">
        <f t="array" ref="AG66">_xlfn.IFS(K66="Sí",1,K66="No",0)</f>
        <v>#N/A</v>
      </c>
      <c r="AH66" s="20" t="e" cm="1">
        <f t="array" ref="AH66">_xlfn.IFS(L66="Muy probable",1,L66="Nada probable",0,L66="No sé",0.5)</f>
        <v>#N/A</v>
      </c>
      <c r="AI66" s="24" t="e" cm="1">
        <f t="array" ref="AI66">_xlfn.IFS(M66="Es más fácil",1,M66="Es igual",0.5,M66="Es más difícil",0)</f>
        <v>#N/A</v>
      </c>
      <c r="AJ66" s="24" t="e" cm="1">
        <f t="array" ref="AJ66">_xlfn.IFS(N66="Pocos",1,N66="Los necesarios (ni muchos ni pocos)",0.5,N66="Muchos",0)</f>
        <v>#N/A</v>
      </c>
      <c r="AK66" s="24" t="e" cm="1">
        <f t="array" ref="AK66">_xlfn.IFS(O66="Barato",1,O66="Justo (ni caro ni barato)",0.5,O66="Caro",0)</f>
        <v>#N/A</v>
      </c>
      <c r="AL66" s="24" t="e" cm="1">
        <f t="array" ref="AL66">_xlfn.IFS(P66="Menos de 30 minutos",1,P66="Entre 31 minutos y 1 hora",0.8,P66="Entre 1 y 2 horas",0.6,P66="Entre 2 y 3 horas",0.4,P66="Más de 3 horas",0.2,P66="Me tomó más de un día",0)</f>
        <v>#N/A</v>
      </c>
      <c r="AM66" s="24" t="e" cm="1">
        <f t="array" ref="AM66">_xlfn.IFS(Q66="Poco",1,Q66="Normal (ni mucho ni poco)",0.5,Q66="Mucho",0)</f>
        <v>#N/A</v>
      </c>
      <c r="AN66" s="24" t="e" cm="1">
        <f t="array" ref="AN66">_xlfn.IFS(R66="Satisfecha (o)",1,R66="Normal",0.5,R66="Insatisfecha (o)",0)</f>
        <v>#N/A</v>
      </c>
      <c r="AO66" s="24" t="e" cm="1">
        <f t="array" ref="AO66">_xlfn.IFS(S66="Todas las personas reciben el mismo trato",1,S66="No estoy segura (o)",0.5,S66="Hay personas que reciben un trato diferente",0)</f>
        <v>#N/A</v>
      </c>
      <c r="AP66" s="8" t="e" cm="1">
        <f t="array" ref="AP66">_xlfn.IFS(T66="Es malo",0,T66="Es regular (ni bueno ni malo)",0.5,T66="Es bueno",1)</f>
        <v>#N/A</v>
      </c>
      <c r="AQ66" s="8" t="e" cm="1">
        <f t="array" ref="AQ66">_xlfn.IFS(U66="Sí",0,U66="No",1,U66="Prefieron no contestar",0.5)</f>
        <v>#N/A</v>
      </c>
    </row>
    <row r="67" spans="1:43" x14ac:dyDescent="0.2">
      <c r="A67" s="17">
        <v>114432957535</v>
      </c>
      <c r="B67" s="17"/>
      <c r="C67" s="8"/>
      <c r="D67" s="8"/>
      <c r="E67" s="8" t="s">
        <v>624</v>
      </c>
      <c r="F67" s="8"/>
      <c r="G67" s="8" t="s">
        <v>624</v>
      </c>
      <c r="H67" s="8" t="s">
        <v>624</v>
      </c>
      <c r="I67" s="8" t="s">
        <v>624</v>
      </c>
      <c r="J67" s="8" t="s">
        <v>624</v>
      </c>
      <c r="K67" s="8" t="s">
        <v>624</v>
      </c>
      <c r="L67" s="8" t="s">
        <v>624</v>
      </c>
      <c r="M67" s="8" t="s">
        <v>624</v>
      </c>
      <c r="N67" s="8" t="s">
        <v>624</v>
      </c>
      <c r="O67" s="8" t="s">
        <v>624</v>
      </c>
      <c r="P67" s="8" t="s">
        <v>624</v>
      </c>
      <c r="Q67" s="8" t="s">
        <v>624</v>
      </c>
      <c r="R67" s="8" t="s">
        <v>624</v>
      </c>
      <c r="S67" s="8"/>
      <c r="T67" s="25" t="s">
        <v>624</v>
      </c>
      <c r="U67" s="8"/>
      <c r="W67" s="17">
        <v>114432957535</v>
      </c>
      <c r="X67" s="17"/>
      <c r="Y67" s="8" t="e" cm="1">
        <f t="array" ref="Y67">_xlfn.IFS(C67="Fue fácil",1,C67="Más o menos (ni fácil ni difícil)",0.5,C67="Fue difícil",0)</f>
        <v>#N/A</v>
      </c>
      <c r="Z67" s="8" t="e" cm="1">
        <f t="array" ref="Z67">_xlfn.IFS(D67="Sí",1,D67="No",0)</f>
        <v>#N/A</v>
      </c>
      <c r="AA67" s="8" t="e" cm="1">
        <f t="array" ref="AA67">_xlfn.IFS(E67="Sí las conozco",1,E67="No las conozco",0)</f>
        <v>#N/A</v>
      </c>
      <c r="AB67" s="20" t="e" cm="1">
        <f t="array" ref="AB67">_xlfn.IFS(F67="Sí tenía pensado hacer el trámite",1,F67="No tenía pensado hacer el trámite",0)</f>
        <v>#N/A</v>
      </c>
      <c r="AC67" s="22" t="e" cm="1">
        <f t="array" ref="AC67">_xlfn.IFS(G67="Sí",1,G67="No",0)</f>
        <v>#N/A</v>
      </c>
      <c r="AD67" s="24" t="e" cm="1">
        <f t="array" ref="AD67">_xlfn.IFS(H67="Es fácil",1,H67="Más o menos (no es ni fácil ni difícil)",0.5,H67="Es difícil",0)</f>
        <v>#N/A</v>
      </c>
      <c r="AE67" s="25" t="e" cm="1">
        <f t="array" ref="AE67">_xlfn.IFS(I67="Cuando realicé el trámite para obtener la licencia de conducir en este municipio sí recibí toda la orientación que necesité para poder concluir el trámite",1,I67="Cuando realicé el trámite para obtener la licencia de conducir en este municipio no recibí toda la orientación que necesité para poder concluir el trámite",0)</f>
        <v>#N/A</v>
      </c>
      <c r="AF67" s="27" t="e" cm="1">
        <f t="array" ref="AF67">_xlfn.IFS(J67="Sí tienen la capacitación y los conocimientos suficientes para atender a la ciudadanía",1,J67="No tienen la capacitación ni los conocimientos suficientes para atender a la ciudadanía",0)</f>
        <v>#N/A</v>
      </c>
      <c r="AG67" s="24" t="e" cm="1">
        <f t="array" ref="AG67">_xlfn.IFS(K67="Sí",1,K67="No",0)</f>
        <v>#N/A</v>
      </c>
      <c r="AH67" s="20" t="e" cm="1">
        <f t="array" ref="AH67">_xlfn.IFS(L67="Muy probable",1,L67="Nada probable",0,L67="No sé",0.5)</f>
        <v>#N/A</v>
      </c>
      <c r="AI67" s="24" t="e" cm="1">
        <f t="array" ref="AI67">_xlfn.IFS(M67="Es más fácil",1,M67="Es igual",0.5,M67="Es más difícil",0)</f>
        <v>#N/A</v>
      </c>
      <c r="AJ67" s="24" t="e" cm="1">
        <f t="array" ref="AJ67">_xlfn.IFS(N67="Pocos",1,N67="Los necesarios (ni muchos ni pocos)",0.5,N67="Muchos",0)</f>
        <v>#N/A</v>
      </c>
      <c r="AK67" s="24" t="e" cm="1">
        <f t="array" ref="AK67">_xlfn.IFS(O67="Barato",1,O67="Justo (ni caro ni barato)",0.5,O67="Caro",0)</f>
        <v>#N/A</v>
      </c>
      <c r="AL67" s="24" t="e" cm="1">
        <f t="array" ref="AL67">_xlfn.IFS(P67="Menos de 30 minutos",1,P67="Entre 31 minutos y 1 hora",0.8,P67="Entre 1 y 2 horas",0.6,P67="Entre 2 y 3 horas",0.4,P67="Más de 3 horas",0.2,P67="Me tomó más de un día",0)</f>
        <v>#N/A</v>
      </c>
      <c r="AM67" s="24" t="e" cm="1">
        <f t="array" ref="AM67">_xlfn.IFS(Q67="Poco",1,Q67="Normal (ni mucho ni poco)",0.5,Q67="Mucho",0)</f>
        <v>#N/A</v>
      </c>
      <c r="AN67" s="24" t="e" cm="1">
        <f t="array" ref="AN67">_xlfn.IFS(R67="Satisfecha (o)",1,R67="Normal",0.5,R67="Insatisfecha (o)",0)</f>
        <v>#N/A</v>
      </c>
      <c r="AO67" s="24" t="e" cm="1">
        <f t="array" ref="AO67">_xlfn.IFS(S67="Todas las personas reciben el mismo trato",1,S67="No estoy segura (o)",0.5,S67="Hay personas que reciben un trato diferente",0)</f>
        <v>#N/A</v>
      </c>
      <c r="AP67" s="8" t="e" cm="1">
        <f t="array" ref="AP67">_xlfn.IFS(T67="Es malo",0,T67="Es regular (ni bueno ni malo)",0.5,T67="Es bueno",1)</f>
        <v>#N/A</v>
      </c>
      <c r="AQ67" s="8" t="e" cm="1">
        <f t="array" ref="AQ67">_xlfn.IFS(U67="Sí",0,U67="No",1,U67="Prefieron no contestar",0.5)</f>
        <v>#N/A</v>
      </c>
    </row>
    <row r="68" spans="1:43" x14ac:dyDescent="0.2">
      <c r="A68" s="17">
        <v>114432837764</v>
      </c>
      <c r="B68" s="17" t="s">
        <v>10</v>
      </c>
      <c r="C68" s="8"/>
      <c r="D68" s="8"/>
      <c r="E68" s="8" t="s">
        <v>624</v>
      </c>
      <c r="F68" s="8"/>
      <c r="G68" s="8" t="s">
        <v>624</v>
      </c>
      <c r="H68" s="8" t="s">
        <v>624</v>
      </c>
      <c r="I68" s="8" t="s">
        <v>624</v>
      </c>
      <c r="J68" s="8" t="s">
        <v>624</v>
      </c>
      <c r="K68" s="8" t="s">
        <v>624</v>
      </c>
      <c r="L68" s="8" t="s">
        <v>624</v>
      </c>
      <c r="M68" s="8" t="s">
        <v>624</v>
      </c>
      <c r="N68" s="8" t="s">
        <v>624</v>
      </c>
      <c r="O68" s="8" t="s">
        <v>624</v>
      </c>
      <c r="P68" s="8" t="s">
        <v>624</v>
      </c>
      <c r="Q68" s="8" t="s">
        <v>624</v>
      </c>
      <c r="R68" s="8" t="s">
        <v>624</v>
      </c>
      <c r="S68" s="8"/>
      <c r="T68" s="25" t="s">
        <v>624</v>
      </c>
      <c r="U68" s="8"/>
      <c r="W68" s="17">
        <v>114432837764</v>
      </c>
      <c r="X68" s="17" t="s">
        <v>10</v>
      </c>
      <c r="Y68" s="8" t="e" cm="1">
        <f t="array" ref="Y68">_xlfn.IFS(C68="Fue fácil",1,C68="Más o menos (ni fácil ni difícil)",0.5,C68="Fue difícil",0)</f>
        <v>#N/A</v>
      </c>
      <c r="Z68" s="8" t="e" cm="1">
        <f t="array" ref="Z68">_xlfn.IFS(D68="Sí",1,D68="No",0)</f>
        <v>#N/A</v>
      </c>
      <c r="AA68" s="8" t="e" cm="1">
        <f t="array" ref="AA68">_xlfn.IFS(E68="Sí las conozco",1,E68="No las conozco",0)</f>
        <v>#N/A</v>
      </c>
      <c r="AB68" s="20" t="e" cm="1">
        <f t="array" ref="AB68">_xlfn.IFS(F68="Sí tenía pensado hacer el trámite",1,F68="No tenía pensado hacer el trámite",0)</f>
        <v>#N/A</v>
      </c>
      <c r="AC68" s="22" t="e" cm="1">
        <f t="array" ref="AC68">_xlfn.IFS(G68="Sí",1,G68="No",0)</f>
        <v>#N/A</v>
      </c>
      <c r="AD68" s="24" t="e" cm="1">
        <f t="array" ref="AD68">_xlfn.IFS(H68="Es fácil",1,H68="Más o menos (no es ni fácil ni difícil)",0.5,H68="Es difícil",0)</f>
        <v>#N/A</v>
      </c>
      <c r="AE68" s="25" t="e" cm="1">
        <f t="array" ref="AE68">_xlfn.IFS(I68="Cuando realicé el trámite para obtener la licencia de conducir en este municipio sí recibí toda la orientación que necesité para poder concluir el trámite",1,I68="Cuando realicé el trámite para obtener la licencia de conducir en este municipio no recibí toda la orientación que necesité para poder concluir el trámite",0)</f>
        <v>#N/A</v>
      </c>
      <c r="AF68" s="27" t="e" cm="1">
        <f t="array" ref="AF68">_xlfn.IFS(J68="Sí tienen la capacitación y los conocimientos suficientes para atender a la ciudadanía",1,J68="No tienen la capacitación ni los conocimientos suficientes para atender a la ciudadanía",0)</f>
        <v>#N/A</v>
      </c>
      <c r="AG68" s="24" t="e" cm="1">
        <f t="array" ref="AG68">_xlfn.IFS(K68="Sí",1,K68="No",0)</f>
        <v>#N/A</v>
      </c>
      <c r="AH68" s="20" t="e" cm="1">
        <f t="array" ref="AH68">_xlfn.IFS(L68="Muy probable",1,L68="Nada probable",0,L68="No sé",0.5)</f>
        <v>#N/A</v>
      </c>
      <c r="AI68" s="24" t="e" cm="1">
        <f t="array" ref="AI68">_xlfn.IFS(M68="Es más fácil",1,M68="Es igual",0.5,M68="Es más difícil",0)</f>
        <v>#N/A</v>
      </c>
      <c r="AJ68" s="24" t="e" cm="1">
        <f t="array" ref="AJ68">_xlfn.IFS(N68="Pocos",1,N68="Los necesarios (ni muchos ni pocos)",0.5,N68="Muchos",0)</f>
        <v>#N/A</v>
      </c>
      <c r="AK68" s="24" t="e" cm="1">
        <f t="array" ref="AK68">_xlfn.IFS(O68="Barato",1,O68="Justo (ni caro ni barato)",0.5,O68="Caro",0)</f>
        <v>#N/A</v>
      </c>
      <c r="AL68" s="24" t="e" cm="1">
        <f t="array" ref="AL68">_xlfn.IFS(P68="Menos de 30 minutos",1,P68="Entre 31 minutos y 1 hora",0.8,P68="Entre 1 y 2 horas",0.6,P68="Entre 2 y 3 horas",0.4,P68="Más de 3 horas",0.2,P68="Me tomó más de un día",0)</f>
        <v>#N/A</v>
      </c>
      <c r="AM68" s="24" t="e" cm="1">
        <f t="array" ref="AM68">_xlfn.IFS(Q68="Poco",1,Q68="Normal (ni mucho ni poco)",0.5,Q68="Mucho",0)</f>
        <v>#N/A</v>
      </c>
      <c r="AN68" s="24" t="e" cm="1">
        <f t="array" ref="AN68">_xlfn.IFS(R68="Satisfecha (o)",1,R68="Normal",0.5,R68="Insatisfecha (o)",0)</f>
        <v>#N/A</v>
      </c>
      <c r="AO68" s="24" t="e" cm="1">
        <f t="array" ref="AO68">_xlfn.IFS(S68="Todas las personas reciben el mismo trato",1,S68="No estoy segura (o)",0.5,S68="Hay personas que reciben un trato diferente",0)</f>
        <v>#N/A</v>
      </c>
      <c r="AP68" s="8" t="e" cm="1">
        <f t="array" ref="AP68">_xlfn.IFS(T68="Es malo",0,T68="Es regular (ni bueno ni malo)",0.5,T68="Es bueno",1)</f>
        <v>#N/A</v>
      </c>
      <c r="AQ68" s="8" t="e" cm="1">
        <f t="array" ref="AQ68">_xlfn.IFS(U68="Sí",0,U68="No",1,U68="Prefieron no contestar",0.5)</f>
        <v>#N/A</v>
      </c>
    </row>
    <row r="69" spans="1:43" x14ac:dyDescent="0.2">
      <c r="A69" s="17">
        <v>114432836624</v>
      </c>
      <c r="B69" s="17"/>
      <c r="C69" s="8"/>
      <c r="D69" s="8"/>
      <c r="E69" s="8" t="s">
        <v>624</v>
      </c>
      <c r="F69" s="8"/>
      <c r="G69" s="8" t="s">
        <v>624</v>
      </c>
      <c r="H69" s="8" t="s">
        <v>624</v>
      </c>
      <c r="I69" s="8" t="s">
        <v>624</v>
      </c>
      <c r="J69" s="8" t="s">
        <v>624</v>
      </c>
      <c r="K69" s="8" t="s">
        <v>624</v>
      </c>
      <c r="L69" s="8" t="s">
        <v>624</v>
      </c>
      <c r="M69" s="8" t="s">
        <v>624</v>
      </c>
      <c r="N69" s="8" t="s">
        <v>624</v>
      </c>
      <c r="O69" s="8" t="s">
        <v>624</v>
      </c>
      <c r="P69" s="8" t="s">
        <v>624</v>
      </c>
      <c r="Q69" s="8" t="s">
        <v>624</v>
      </c>
      <c r="R69" s="8" t="s">
        <v>624</v>
      </c>
      <c r="S69" s="8"/>
      <c r="T69" s="25" t="s">
        <v>624</v>
      </c>
      <c r="U69" s="8"/>
      <c r="W69" s="17">
        <v>114432836624</v>
      </c>
      <c r="X69" s="17"/>
      <c r="Y69" s="8" t="e" cm="1">
        <f t="array" ref="Y69">_xlfn.IFS(C69="Fue fácil",1,C69="Más o menos (ni fácil ni difícil)",0.5,C69="Fue difícil",0)</f>
        <v>#N/A</v>
      </c>
      <c r="Z69" s="8" t="e" cm="1">
        <f t="array" ref="Z69">_xlfn.IFS(D69="Sí",1,D69="No",0)</f>
        <v>#N/A</v>
      </c>
      <c r="AA69" s="8" t="e" cm="1">
        <f t="array" ref="AA69">_xlfn.IFS(E69="Sí las conozco",1,E69="No las conozco",0)</f>
        <v>#N/A</v>
      </c>
      <c r="AB69" s="20" t="e" cm="1">
        <f t="array" ref="AB69">_xlfn.IFS(F69="Sí tenía pensado hacer el trámite",1,F69="No tenía pensado hacer el trámite",0)</f>
        <v>#N/A</v>
      </c>
      <c r="AC69" s="22" t="e" cm="1">
        <f t="array" ref="AC69">_xlfn.IFS(G69="Sí",1,G69="No",0)</f>
        <v>#N/A</v>
      </c>
      <c r="AD69" s="24" t="e" cm="1">
        <f t="array" ref="AD69">_xlfn.IFS(H69="Es fácil",1,H69="Más o menos (no es ni fácil ni difícil)",0.5,H69="Es difícil",0)</f>
        <v>#N/A</v>
      </c>
      <c r="AE69" s="25" t="e" cm="1">
        <f t="array" ref="AE69">_xlfn.IFS(I69="Cuando realicé el trámite para obtener la licencia de conducir en este municipio sí recibí toda la orientación que necesité para poder concluir el trámite",1,I69="Cuando realicé el trámite para obtener la licencia de conducir en este municipio no recibí toda la orientación que necesité para poder concluir el trámite",0)</f>
        <v>#N/A</v>
      </c>
      <c r="AF69" s="27" t="e" cm="1">
        <f t="array" ref="AF69">_xlfn.IFS(J69="Sí tienen la capacitación y los conocimientos suficientes para atender a la ciudadanía",1,J69="No tienen la capacitación ni los conocimientos suficientes para atender a la ciudadanía",0)</f>
        <v>#N/A</v>
      </c>
      <c r="AG69" s="24" t="e" cm="1">
        <f t="array" ref="AG69">_xlfn.IFS(K69="Sí",1,K69="No",0)</f>
        <v>#N/A</v>
      </c>
      <c r="AH69" s="20" t="e" cm="1">
        <f t="array" ref="AH69">_xlfn.IFS(L69="Muy probable",1,L69="Nada probable",0,L69="No sé",0.5)</f>
        <v>#N/A</v>
      </c>
      <c r="AI69" s="24" t="e" cm="1">
        <f t="array" ref="AI69">_xlfn.IFS(M69="Es más fácil",1,M69="Es igual",0.5,M69="Es más difícil",0)</f>
        <v>#N/A</v>
      </c>
      <c r="AJ69" s="24" t="e" cm="1">
        <f t="array" ref="AJ69">_xlfn.IFS(N69="Pocos",1,N69="Los necesarios (ni muchos ni pocos)",0.5,N69="Muchos",0)</f>
        <v>#N/A</v>
      </c>
      <c r="AK69" s="24" t="e" cm="1">
        <f t="array" ref="AK69">_xlfn.IFS(O69="Barato",1,O69="Justo (ni caro ni barato)",0.5,O69="Caro",0)</f>
        <v>#N/A</v>
      </c>
      <c r="AL69" s="24" t="e" cm="1">
        <f t="array" ref="AL69">_xlfn.IFS(P69="Menos de 30 minutos",1,P69="Entre 31 minutos y 1 hora",0.8,P69="Entre 1 y 2 horas",0.6,P69="Entre 2 y 3 horas",0.4,P69="Más de 3 horas",0.2,P69="Me tomó más de un día",0)</f>
        <v>#N/A</v>
      </c>
      <c r="AM69" s="24" t="e" cm="1">
        <f t="array" ref="AM69">_xlfn.IFS(Q69="Poco",1,Q69="Normal (ni mucho ni poco)",0.5,Q69="Mucho",0)</f>
        <v>#N/A</v>
      </c>
      <c r="AN69" s="24" t="e" cm="1">
        <f t="array" ref="AN69">_xlfn.IFS(R69="Satisfecha (o)",1,R69="Normal",0.5,R69="Insatisfecha (o)",0)</f>
        <v>#N/A</v>
      </c>
      <c r="AO69" s="24" t="e" cm="1">
        <f t="array" ref="AO69">_xlfn.IFS(S69="Todas las personas reciben el mismo trato",1,S69="No estoy segura (o)",0.5,S69="Hay personas que reciben un trato diferente",0)</f>
        <v>#N/A</v>
      </c>
      <c r="AP69" s="8" t="e" cm="1">
        <f t="array" ref="AP69">_xlfn.IFS(T69="Es malo",0,T69="Es regular (ni bueno ni malo)",0.5,T69="Es bueno",1)</f>
        <v>#N/A</v>
      </c>
      <c r="AQ69" s="8" t="e" cm="1">
        <f t="array" ref="AQ69">_xlfn.IFS(U69="Sí",0,U69="No",1,U69="Prefieron no contestar",0.5)</f>
        <v>#N/A</v>
      </c>
    </row>
    <row r="70" spans="1:43" x14ac:dyDescent="0.2">
      <c r="A70" s="17">
        <v>114432828942</v>
      </c>
      <c r="B70" s="17" t="s">
        <v>10</v>
      </c>
      <c r="C70" s="8" t="s">
        <v>177</v>
      </c>
      <c r="D70" s="8" t="s">
        <v>86</v>
      </c>
      <c r="E70" s="8" t="s">
        <v>73</v>
      </c>
      <c r="F70" s="8" t="s">
        <v>174</v>
      </c>
      <c r="G70" s="8" t="s">
        <v>86</v>
      </c>
      <c r="H70" s="8" t="s">
        <v>88</v>
      </c>
      <c r="I70" s="8" t="s">
        <v>90</v>
      </c>
      <c r="J70" s="8" t="s">
        <v>92</v>
      </c>
      <c r="K70" s="8" t="s">
        <v>86</v>
      </c>
      <c r="L70" s="8" t="s">
        <v>96</v>
      </c>
      <c r="M70" s="8" t="s">
        <v>100</v>
      </c>
      <c r="N70" s="8" t="s">
        <v>103</v>
      </c>
      <c r="O70" s="8" t="s">
        <v>107</v>
      </c>
      <c r="P70" s="8" t="s">
        <v>111</v>
      </c>
      <c r="Q70" s="8" t="s">
        <v>116</v>
      </c>
      <c r="R70" s="8" t="s">
        <v>119</v>
      </c>
      <c r="S70" s="8"/>
      <c r="T70" s="25" t="s">
        <v>131</v>
      </c>
      <c r="U70" s="8" t="s">
        <v>85</v>
      </c>
      <c r="W70" s="17">
        <v>114432828942</v>
      </c>
      <c r="X70" s="17" t="s">
        <v>10</v>
      </c>
      <c r="Y70" s="8" cm="1">
        <f t="array" ref="Y70">_xlfn.IFS(C70="Fue fácil",1,C70="Más o menos (ni fácil ni difícil)",0.5,C70="Fue difícil",0)</f>
        <v>0.5</v>
      </c>
      <c r="Z70" s="8" cm="1">
        <f t="array" ref="Z70">_xlfn.IFS(D70="Sí",1,D70="No",0)</f>
        <v>0</v>
      </c>
      <c r="AA70" s="8" cm="1">
        <f t="array" ref="AA70">_xlfn.IFS(E70="Sí las conozco",1,E70="No las conozco",0)</f>
        <v>1</v>
      </c>
      <c r="AB70" s="20" cm="1">
        <f t="array" ref="AB70">_xlfn.IFS(F70="Sí tenía pensado hacer el trámite",1,F70="No tenía pensado hacer el trámite",0)</f>
        <v>1</v>
      </c>
      <c r="AC70" s="22" cm="1">
        <f t="array" ref="AC70">_xlfn.IFS(G70="Sí",1,G70="No",0)</f>
        <v>0</v>
      </c>
      <c r="AD70" s="24" cm="1">
        <f t="array" ref="AD70">_xlfn.IFS(H70="Es fácil",1,H70="Más o menos (no es ni fácil ni difícil)",0.5,H70="Es difícil",0)</f>
        <v>0.5</v>
      </c>
      <c r="AE70" s="25" cm="1">
        <f t="array" ref="AE70">_xlfn.IFS(I70="Cuando realicé el trámite para obtener la licencia de conducir en este municipio sí recibí toda la orientación que necesité para poder concluir el trámite",1,I70="Cuando realicé el trámite para obtener la licencia de conducir en este municipio no recibí toda la orientación que necesité para poder concluir el trámite",0)</f>
        <v>1</v>
      </c>
      <c r="AF70" s="27" cm="1">
        <f t="array" ref="AF70">_xlfn.IFS(J70="Sí tienen la capacitación y los conocimientos suficientes para atender a la ciudadanía",1,J70="No tienen la capacitación ni los conocimientos suficientes para atender a la ciudadanía",0)</f>
        <v>1</v>
      </c>
      <c r="AG70" s="24" cm="1">
        <f t="array" ref="AG70">_xlfn.IFS(K70="Sí",1,K70="No",0)</f>
        <v>0</v>
      </c>
      <c r="AH70" s="20" cm="1">
        <f t="array" ref="AH70">_xlfn.IFS(L70="Muy probable",1,L70="Nada probable",0,L70="No sé",0.5)</f>
        <v>0</v>
      </c>
      <c r="AI70" s="24" cm="1">
        <f t="array" ref="AI70">_xlfn.IFS(M70="Es más fácil",1,M70="Es igual",0.5,M70="Es más difícil",0)</f>
        <v>0.5</v>
      </c>
      <c r="AJ70" s="24" cm="1">
        <f t="array" ref="AJ70">_xlfn.IFS(N70="Pocos",1,N70="Los necesarios (ni muchos ni pocos)",0.5,N70="Muchos",0)</f>
        <v>0.5</v>
      </c>
      <c r="AK70" s="24" cm="1">
        <f t="array" ref="AK70">_xlfn.IFS(O70="Barato",1,O70="Justo (ni caro ni barato)",0.5,O70="Caro",0)</f>
        <v>0</v>
      </c>
      <c r="AL70" s="24" cm="1">
        <f t="array" ref="AL70">_xlfn.IFS(P70="Menos de 30 minutos",1,P70="Entre 31 minutos y 1 hora",0.8,P70="Entre 1 y 2 horas",0.6,P70="Entre 2 y 3 horas",0.4,P70="Más de 3 horas",0.2,P70="Me tomó más de un día",0)</f>
        <v>0.4</v>
      </c>
      <c r="AM70" s="24" cm="1">
        <f t="array" ref="AM70">_xlfn.IFS(Q70="Poco",1,Q70="Normal (ni mucho ni poco)",0.5,Q70="Mucho",0)</f>
        <v>0</v>
      </c>
      <c r="AN70" s="24" cm="1">
        <f t="array" ref="AN70">_xlfn.IFS(R70="Satisfecha (o)",1,R70="Normal",0.5,R70="Insatisfecha (o)",0)</f>
        <v>0</v>
      </c>
      <c r="AO70" s="24"/>
      <c r="AP70" s="8" cm="1">
        <f t="array" ref="AP70">_xlfn.IFS(T70="Es malo",0,T70="Es regular (ni bueno ni malo)",0.5,T70="Es bueno",1)</f>
        <v>0.5</v>
      </c>
      <c r="AQ70" s="8" cm="1">
        <f t="array" ref="AQ70">_xlfn.IFS(U70="Sí",0,U70="No",1,U70="Prefieron no contestar",0.5)</f>
        <v>0</v>
      </c>
    </row>
    <row r="71" spans="1:43" x14ac:dyDescent="0.2">
      <c r="A71" s="17">
        <v>114432800937</v>
      </c>
      <c r="B71" s="17" t="s">
        <v>10</v>
      </c>
      <c r="C71" s="8" t="s">
        <v>189</v>
      </c>
      <c r="D71" s="8" t="s">
        <v>86</v>
      </c>
      <c r="E71" s="8" t="s">
        <v>73</v>
      </c>
      <c r="F71" s="8" t="s">
        <v>174</v>
      </c>
      <c r="G71" s="8" t="s">
        <v>86</v>
      </c>
      <c r="H71" s="8" t="s">
        <v>87</v>
      </c>
      <c r="I71" s="8" t="s">
        <v>90</v>
      </c>
      <c r="J71" s="8" t="s">
        <v>92</v>
      </c>
      <c r="K71" s="8" t="s">
        <v>85</v>
      </c>
      <c r="L71" s="8" t="s">
        <v>94</v>
      </c>
      <c r="M71" s="8" t="s">
        <v>99</v>
      </c>
      <c r="N71" s="8" t="s">
        <v>103</v>
      </c>
      <c r="O71" s="8" t="s">
        <v>107</v>
      </c>
      <c r="P71" s="8" t="s">
        <v>109</v>
      </c>
      <c r="Q71" s="8" t="s">
        <v>115</v>
      </c>
      <c r="R71" s="8" t="s">
        <v>117</v>
      </c>
      <c r="S71" s="8"/>
      <c r="T71" s="25" t="s">
        <v>130</v>
      </c>
      <c r="U71" s="8" t="s">
        <v>85</v>
      </c>
      <c r="W71" s="17">
        <v>114432800937</v>
      </c>
      <c r="X71" s="17" t="s">
        <v>10</v>
      </c>
      <c r="Y71" s="8" cm="1">
        <f t="array" ref="Y71">_xlfn.IFS(C71="Fue fácil",1,C71="Más o menos (ni fácil ni difícil)",0.5,C71="Fue difícil",0)</f>
        <v>1</v>
      </c>
      <c r="Z71" s="8" cm="1">
        <f t="array" ref="Z71">_xlfn.IFS(D71="Sí",1,D71="No",0)</f>
        <v>0</v>
      </c>
      <c r="AA71" s="8" cm="1">
        <f t="array" ref="AA71">_xlfn.IFS(E71="Sí las conozco",1,E71="No las conozco",0)</f>
        <v>1</v>
      </c>
      <c r="AB71" s="20" cm="1">
        <f t="array" ref="AB71">_xlfn.IFS(F71="Sí tenía pensado hacer el trámite",1,F71="No tenía pensado hacer el trámite",0)</f>
        <v>1</v>
      </c>
      <c r="AC71" s="22" cm="1">
        <f t="array" ref="AC71">_xlfn.IFS(G71="Sí",1,G71="No",0)</f>
        <v>0</v>
      </c>
      <c r="AD71" s="24" cm="1">
        <f t="array" ref="AD71">_xlfn.IFS(H71="Es fácil",1,H71="Más o menos (no es ni fácil ni difícil)",0.5,H71="Es difícil",0)</f>
        <v>1</v>
      </c>
      <c r="AE71" s="25" cm="1">
        <f t="array" ref="AE71">_xlfn.IFS(I71="Cuando realicé el trámite para obtener la licencia de conducir en este municipio sí recibí toda la orientación que necesité para poder concluir el trámite",1,I71="Cuando realicé el trámite para obtener la licencia de conducir en este municipio no recibí toda la orientación que necesité para poder concluir el trámite",0)</f>
        <v>1</v>
      </c>
      <c r="AF71" s="27" cm="1">
        <f t="array" ref="AF71">_xlfn.IFS(J71="Sí tienen la capacitación y los conocimientos suficientes para atender a la ciudadanía",1,J71="No tienen la capacitación ni los conocimientos suficientes para atender a la ciudadanía",0)</f>
        <v>1</v>
      </c>
      <c r="AG71" s="24" cm="1">
        <f t="array" ref="AG71">_xlfn.IFS(K71="Sí",1,K71="No",0)</f>
        <v>1</v>
      </c>
      <c r="AH71" s="20" cm="1">
        <f t="array" ref="AH71">_xlfn.IFS(L71="Muy probable",1,L71="Nada probable",0,L71="No sé",0.5)</f>
        <v>1</v>
      </c>
      <c r="AI71" s="24" cm="1">
        <f t="array" ref="AI71">_xlfn.IFS(M71="Es más fácil",1,M71="Es igual",0.5,M71="Es más difícil",0)</f>
        <v>1</v>
      </c>
      <c r="AJ71" s="24" cm="1">
        <f t="array" ref="AJ71">_xlfn.IFS(N71="Pocos",1,N71="Los necesarios (ni muchos ni pocos)",0.5,N71="Muchos",0)</f>
        <v>0.5</v>
      </c>
      <c r="AK71" s="24" cm="1">
        <f t="array" ref="AK71">_xlfn.IFS(O71="Barato",1,O71="Justo (ni caro ni barato)",0.5,O71="Caro",0)</f>
        <v>0</v>
      </c>
      <c r="AL71" s="24" cm="1">
        <f t="array" ref="AL71">_xlfn.IFS(P71="Menos de 30 minutos",1,P71="Entre 31 minutos y 1 hora",0.8,P71="Entre 1 y 2 horas",0.6,P71="Entre 2 y 3 horas",0.4,P71="Más de 3 horas",0.2,P71="Me tomó más de un día",0)</f>
        <v>0.8</v>
      </c>
      <c r="AM71" s="24" cm="1">
        <f t="array" ref="AM71">_xlfn.IFS(Q71="Poco",1,Q71="Normal (ni mucho ni poco)",0.5,Q71="Mucho",0)</f>
        <v>0.5</v>
      </c>
      <c r="AN71" s="24" cm="1">
        <f t="array" ref="AN71">_xlfn.IFS(R71="Satisfecha (o)",1,R71="Normal",0.5,R71="Insatisfecha (o)",0)</f>
        <v>1</v>
      </c>
      <c r="AO71" s="24"/>
      <c r="AP71" s="8" cm="1">
        <f t="array" ref="AP71">_xlfn.IFS(T71="Es malo",0,T71="Es regular (ni bueno ni malo)",0.5,T71="Es bueno",1)</f>
        <v>0</v>
      </c>
      <c r="AQ71" s="8" cm="1">
        <f t="array" ref="AQ71">_xlfn.IFS(U71="Sí",0,U71="No",1,U71="Prefieron no contestar",0.5)</f>
        <v>0</v>
      </c>
    </row>
    <row r="72" spans="1:43" x14ac:dyDescent="0.2">
      <c r="A72" s="17">
        <v>114432771737</v>
      </c>
      <c r="B72" s="17" t="s">
        <v>15</v>
      </c>
      <c r="C72" s="8" t="s">
        <v>177</v>
      </c>
      <c r="D72" s="8" t="s">
        <v>86</v>
      </c>
      <c r="E72" s="8" t="s">
        <v>73</v>
      </c>
      <c r="F72" s="8"/>
      <c r="G72" s="8" t="s">
        <v>624</v>
      </c>
      <c r="H72" s="8" t="s">
        <v>624</v>
      </c>
      <c r="I72" s="8" t="s">
        <v>624</v>
      </c>
      <c r="J72" s="8" t="s">
        <v>624</v>
      </c>
      <c r="K72" s="8" t="s">
        <v>624</v>
      </c>
      <c r="L72" s="8" t="s">
        <v>624</v>
      </c>
      <c r="M72" s="8" t="s">
        <v>624</v>
      </c>
      <c r="N72" s="8" t="s">
        <v>624</v>
      </c>
      <c r="O72" s="8" t="s">
        <v>624</v>
      </c>
      <c r="P72" s="8" t="s">
        <v>624</v>
      </c>
      <c r="Q72" s="8" t="s">
        <v>624</v>
      </c>
      <c r="R72" s="8" t="s">
        <v>624</v>
      </c>
      <c r="S72" s="8"/>
      <c r="T72" s="25" t="s">
        <v>624</v>
      </c>
      <c r="U72" s="8"/>
      <c r="W72" s="17">
        <v>114432771737</v>
      </c>
      <c r="X72" s="17" t="s">
        <v>15</v>
      </c>
      <c r="Y72" s="8" cm="1">
        <f t="array" ref="Y72">_xlfn.IFS(C72="Fue fácil",1,C72="Más o menos (ni fácil ni difícil)",0.5,C72="Fue difícil",0)</f>
        <v>0.5</v>
      </c>
      <c r="Z72" s="8" cm="1">
        <f t="array" ref="Z72">_xlfn.IFS(D72="Sí",1,D72="No",0)</f>
        <v>0</v>
      </c>
      <c r="AA72" s="8" cm="1">
        <f t="array" ref="AA72">_xlfn.IFS(E72="Sí las conozco",1,E72="No las conozco",0)</f>
        <v>1</v>
      </c>
      <c r="AB72" s="20" t="e" cm="1">
        <f t="array" ref="AB72">_xlfn.IFS(F72="Sí tenía pensado hacer el trámite",1,F72="No tenía pensado hacer el trámite",0)</f>
        <v>#N/A</v>
      </c>
      <c r="AC72" s="22" t="e" cm="1">
        <f t="array" ref="AC72">_xlfn.IFS(G72="Sí",1,G72="No",0)</f>
        <v>#N/A</v>
      </c>
      <c r="AD72" s="24" t="e" cm="1">
        <f t="array" ref="AD72">_xlfn.IFS(H72="Es fácil",1,H72="Más o menos (no es ni fácil ni difícil)",0.5,H72="Es difícil",0)</f>
        <v>#N/A</v>
      </c>
      <c r="AE72" s="25" t="e" cm="1">
        <f t="array" ref="AE72">_xlfn.IFS(I72="Cuando realicé el trámite para obtener la licencia de conducir en este municipio sí recibí toda la orientación que necesité para poder concluir el trámite",1,I72="Cuando realicé el trámite para obtener la licencia de conducir en este municipio no recibí toda la orientación que necesité para poder concluir el trámite",0)</f>
        <v>#N/A</v>
      </c>
      <c r="AF72" s="27" t="e" cm="1">
        <f t="array" ref="AF72">_xlfn.IFS(J72="Sí tienen la capacitación y los conocimientos suficientes para atender a la ciudadanía",1,J72="No tienen la capacitación ni los conocimientos suficientes para atender a la ciudadanía",0)</f>
        <v>#N/A</v>
      </c>
      <c r="AG72" s="24" t="e" cm="1">
        <f t="array" ref="AG72">_xlfn.IFS(K72="Sí",1,K72="No",0)</f>
        <v>#N/A</v>
      </c>
      <c r="AH72" s="20" t="e" cm="1">
        <f t="array" ref="AH72">_xlfn.IFS(L72="Muy probable",1,L72="Nada probable",0,L72="No sé",0.5)</f>
        <v>#N/A</v>
      </c>
      <c r="AI72" s="24" t="e" cm="1">
        <f t="array" ref="AI72">_xlfn.IFS(M72="Es más fácil",1,M72="Es igual",0.5,M72="Es más difícil",0)</f>
        <v>#N/A</v>
      </c>
      <c r="AJ72" s="24" t="e" cm="1">
        <f t="array" ref="AJ72">_xlfn.IFS(N72="Pocos",1,N72="Los necesarios (ni muchos ni pocos)",0.5,N72="Muchos",0)</f>
        <v>#N/A</v>
      </c>
      <c r="AK72" s="24" t="e" cm="1">
        <f t="array" ref="AK72">_xlfn.IFS(O72="Barato",1,O72="Justo (ni caro ni barato)",0.5,O72="Caro",0)</f>
        <v>#N/A</v>
      </c>
      <c r="AL72" s="24" t="e" cm="1">
        <f t="array" ref="AL72">_xlfn.IFS(P72="Menos de 30 minutos",1,P72="Entre 31 minutos y 1 hora",0.8,P72="Entre 1 y 2 horas",0.6,P72="Entre 2 y 3 horas",0.4,P72="Más de 3 horas",0.2,P72="Me tomó más de un día",0)</f>
        <v>#N/A</v>
      </c>
      <c r="AM72" s="24" t="e" cm="1">
        <f t="array" ref="AM72">_xlfn.IFS(Q72="Poco",1,Q72="Normal (ni mucho ni poco)",0.5,Q72="Mucho",0)</f>
        <v>#N/A</v>
      </c>
      <c r="AN72" s="24" t="e" cm="1">
        <f t="array" ref="AN72">_xlfn.IFS(R72="Satisfecha (o)",1,R72="Normal",0.5,R72="Insatisfecha (o)",0)</f>
        <v>#N/A</v>
      </c>
      <c r="AO72" s="24" t="e" cm="1">
        <f t="array" ref="AO72">_xlfn.IFS(S72="Todas las personas reciben el mismo trato",1,S72="No estoy segura (o)",0.5,S72="Hay personas que reciben un trato diferente",0)</f>
        <v>#N/A</v>
      </c>
      <c r="AP72" s="8" t="e" cm="1">
        <f t="array" ref="AP72">_xlfn.IFS(T72="Es malo",0,T72="Es regular (ni bueno ni malo)",0.5,T72="Es bueno",1)</f>
        <v>#N/A</v>
      </c>
      <c r="AQ72" s="8" t="e" cm="1">
        <f t="array" ref="AQ72">_xlfn.IFS(U72="Sí",0,U72="No",1,U72="Prefieron no contestar",0.5)</f>
        <v>#N/A</v>
      </c>
    </row>
    <row r="73" spans="1:43" x14ac:dyDescent="0.2">
      <c r="A73" s="17">
        <v>114432764375</v>
      </c>
      <c r="B73" s="17"/>
      <c r="C73" s="8"/>
      <c r="D73" s="8"/>
      <c r="E73" s="8" t="s">
        <v>624</v>
      </c>
      <c r="F73" s="8"/>
      <c r="G73" s="8" t="s">
        <v>624</v>
      </c>
      <c r="H73" s="8" t="s">
        <v>624</v>
      </c>
      <c r="I73" s="8" t="s">
        <v>624</v>
      </c>
      <c r="J73" s="8" t="s">
        <v>624</v>
      </c>
      <c r="K73" s="8" t="s">
        <v>624</v>
      </c>
      <c r="L73" s="8" t="s">
        <v>624</v>
      </c>
      <c r="M73" s="8" t="s">
        <v>624</v>
      </c>
      <c r="N73" s="8" t="s">
        <v>624</v>
      </c>
      <c r="O73" s="8" t="s">
        <v>624</v>
      </c>
      <c r="P73" s="8" t="s">
        <v>624</v>
      </c>
      <c r="Q73" s="8" t="s">
        <v>624</v>
      </c>
      <c r="R73" s="8" t="s">
        <v>624</v>
      </c>
      <c r="S73" s="8"/>
      <c r="T73" s="25" t="s">
        <v>624</v>
      </c>
      <c r="U73" s="8"/>
      <c r="W73" s="17">
        <v>114432764375</v>
      </c>
      <c r="X73" s="17"/>
      <c r="Y73" s="8" t="e" cm="1">
        <f t="array" ref="Y73">_xlfn.IFS(C73="Fue fácil",1,C73="Más o menos (ni fácil ni difícil)",0.5,C73="Fue difícil",0)</f>
        <v>#N/A</v>
      </c>
      <c r="Z73" s="8" t="e" cm="1">
        <f t="array" ref="Z73">_xlfn.IFS(D73="Sí",1,D73="No",0)</f>
        <v>#N/A</v>
      </c>
      <c r="AA73" s="8" t="e" cm="1">
        <f t="array" ref="AA73">_xlfn.IFS(E73="Sí las conozco",1,E73="No las conozco",0)</f>
        <v>#N/A</v>
      </c>
      <c r="AB73" s="20" t="e" cm="1">
        <f t="array" ref="AB73">_xlfn.IFS(F73="Sí tenía pensado hacer el trámite",1,F73="No tenía pensado hacer el trámite",0)</f>
        <v>#N/A</v>
      </c>
      <c r="AC73" s="22" t="e" cm="1">
        <f t="array" ref="AC73">_xlfn.IFS(G73="Sí",1,G73="No",0)</f>
        <v>#N/A</v>
      </c>
      <c r="AD73" s="24" t="e" cm="1">
        <f t="array" ref="AD73">_xlfn.IFS(H73="Es fácil",1,H73="Más o menos (no es ni fácil ni difícil)",0.5,H73="Es difícil",0)</f>
        <v>#N/A</v>
      </c>
      <c r="AE73" s="25" t="e" cm="1">
        <f t="array" ref="AE73">_xlfn.IFS(I73="Cuando realicé el trámite para obtener la licencia de conducir en este municipio sí recibí toda la orientación que necesité para poder concluir el trámite",1,I73="Cuando realicé el trámite para obtener la licencia de conducir en este municipio no recibí toda la orientación que necesité para poder concluir el trámite",0)</f>
        <v>#N/A</v>
      </c>
      <c r="AF73" s="27" t="e" cm="1">
        <f t="array" ref="AF73">_xlfn.IFS(J73="Sí tienen la capacitación y los conocimientos suficientes para atender a la ciudadanía",1,J73="No tienen la capacitación ni los conocimientos suficientes para atender a la ciudadanía",0)</f>
        <v>#N/A</v>
      </c>
      <c r="AG73" s="24" t="e" cm="1">
        <f t="array" ref="AG73">_xlfn.IFS(K73="Sí",1,K73="No",0)</f>
        <v>#N/A</v>
      </c>
      <c r="AH73" s="20" t="e" cm="1">
        <f t="array" ref="AH73">_xlfn.IFS(L73="Muy probable",1,L73="Nada probable",0,L73="No sé",0.5)</f>
        <v>#N/A</v>
      </c>
      <c r="AI73" s="24" t="e" cm="1">
        <f t="array" ref="AI73">_xlfn.IFS(M73="Es más fácil",1,M73="Es igual",0.5,M73="Es más difícil",0)</f>
        <v>#N/A</v>
      </c>
      <c r="AJ73" s="24" t="e" cm="1">
        <f t="array" ref="AJ73">_xlfn.IFS(N73="Pocos",1,N73="Los necesarios (ni muchos ni pocos)",0.5,N73="Muchos",0)</f>
        <v>#N/A</v>
      </c>
      <c r="AK73" s="24" t="e" cm="1">
        <f t="array" ref="AK73">_xlfn.IFS(O73="Barato",1,O73="Justo (ni caro ni barato)",0.5,O73="Caro",0)</f>
        <v>#N/A</v>
      </c>
      <c r="AL73" s="24" t="e" cm="1">
        <f t="array" ref="AL73">_xlfn.IFS(P73="Menos de 30 minutos",1,P73="Entre 31 minutos y 1 hora",0.8,P73="Entre 1 y 2 horas",0.6,P73="Entre 2 y 3 horas",0.4,P73="Más de 3 horas",0.2,P73="Me tomó más de un día",0)</f>
        <v>#N/A</v>
      </c>
      <c r="AM73" s="24" t="e" cm="1">
        <f t="array" ref="AM73">_xlfn.IFS(Q73="Poco",1,Q73="Normal (ni mucho ni poco)",0.5,Q73="Mucho",0)</f>
        <v>#N/A</v>
      </c>
      <c r="AN73" s="24" t="e" cm="1">
        <f t="array" ref="AN73">_xlfn.IFS(R73="Satisfecha (o)",1,R73="Normal",0.5,R73="Insatisfecha (o)",0)</f>
        <v>#N/A</v>
      </c>
      <c r="AO73" s="24" t="e" cm="1">
        <f t="array" ref="AO73">_xlfn.IFS(S73="Todas las personas reciben el mismo trato",1,S73="No estoy segura (o)",0.5,S73="Hay personas que reciben un trato diferente",0)</f>
        <v>#N/A</v>
      </c>
      <c r="AP73" s="8" t="e" cm="1">
        <f t="array" ref="AP73">_xlfn.IFS(T73="Es malo",0,T73="Es regular (ni bueno ni malo)",0.5,T73="Es bueno",1)</f>
        <v>#N/A</v>
      </c>
      <c r="AQ73" s="8" t="e" cm="1">
        <f t="array" ref="AQ73">_xlfn.IFS(U73="Sí",0,U73="No",1,U73="Prefieron no contestar",0.5)</f>
        <v>#N/A</v>
      </c>
    </row>
  </sheetData>
  <pageMargins left="0.7" right="0.7" top="0.75" bottom="0.75" header="0.3" footer="0.3"/>
  <ignoredErrors>
    <ignoredError sqref="Y3:AQ3 Y6:AQ7 Y4:AH4 AJ4:AQ4 Y5:AH5 AJ5:AQ5 Y8:AQ8 Y2:AQ2 Y10:AQ14 Y9:AN9 Y16:AQ20 Y15:AN15 Y23:AQ29 Y21:AH21 AJ21:AN21 Y22:AH22 AJ22:AQ22 Y31:AQ45 Y30:AH30 AJ30:AQ30 Y47:AQ49 Y46:AH46 AJ46:AQ46 Y51:AQ59 Y50:AH50 AJ50:AQ50 Y61:AQ64 Y60:AH60 AJ60:AQ60 Y66:AQ69 Y65:AN65 AP65:AQ65 Y72:AQ73 Y70:AN71 AP70:AQ71"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95BD4-A318-144D-B5B8-E6EB45435F1C}">
  <sheetPr codeName="Hoja9"/>
  <dimension ref="A1:CF31"/>
  <sheetViews>
    <sheetView workbookViewId="0"/>
  </sheetViews>
  <sheetFormatPr baseColWidth="10" defaultColWidth="8.83203125" defaultRowHeight="15" x14ac:dyDescent="0.2"/>
  <cols>
    <col min="1" max="2" width="8.83203125" style="5"/>
    <col min="3" max="4" width="17.6640625" style="5" bestFit="1" customWidth="1"/>
    <col min="5" max="5" width="14.6640625" style="5" bestFit="1" customWidth="1"/>
    <col min="6" max="36" width="8.83203125" style="5"/>
    <col min="37" max="37" width="99" style="5" bestFit="1" customWidth="1"/>
    <col min="38" max="16384" width="8.83203125" style="5"/>
  </cols>
  <sheetData>
    <row r="1" spans="1:84" s="4" customFormat="1" ht="14" x14ac:dyDescent="0.15">
      <c r="A1" s="4" t="s">
        <v>17</v>
      </c>
      <c r="B1" s="4" t="s">
        <v>18</v>
      </c>
      <c r="C1" s="4" t="s">
        <v>19</v>
      </c>
      <c r="D1" s="4" t="s">
        <v>20</v>
      </c>
      <c r="E1" s="4" t="s">
        <v>21</v>
      </c>
      <c r="F1" s="4" t="s">
        <v>22</v>
      </c>
      <c r="G1" s="4" t="s">
        <v>23</v>
      </c>
      <c r="H1" s="4" t="s">
        <v>24</v>
      </c>
      <c r="I1" s="4" t="s">
        <v>25</v>
      </c>
      <c r="J1" s="4" t="s">
        <v>756</v>
      </c>
      <c r="K1" s="4" t="s">
        <v>60</v>
      </c>
      <c r="L1" s="4" t="s">
        <v>61</v>
      </c>
      <c r="M1" s="4" t="s">
        <v>757</v>
      </c>
      <c r="N1" s="4" t="s">
        <v>758</v>
      </c>
      <c r="O1" s="4" t="s">
        <v>759</v>
      </c>
      <c r="S1" s="4" t="s">
        <v>760</v>
      </c>
      <c r="T1" s="4" t="s">
        <v>761</v>
      </c>
      <c r="U1" s="4" t="s">
        <v>762</v>
      </c>
      <c r="V1" s="4" t="s">
        <v>763</v>
      </c>
      <c r="W1" s="4" t="s">
        <v>764</v>
      </c>
      <c r="X1" s="4" t="s">
        <v>765</v>
      </c>
      <c r="Y1" s="4" t="s">
        <v>766</v>
      </c>
      <c r="Z1" s="4" t="s">
        <v>767</v>
      </c>
      <c r="AA1" s="4" t="s">
        <v>768</v>
      </c>
      <c r="AB1" s="4" t="s">
        <v>769</v>
      </c>
      <c r="AC1" s="4" t="s">
        <v>40</v>
      </c>
      <c r="AD1" s="4" t="s">
        <v>770</v>
      </c>
      <c r="AE1" s="4" t="s">
        <v>771</v>
      </c>
      <c r="AJ1" s="4" t="s">
        <v>772</v>
      </c>
      <c r="AK1" s="4" t="s">
        <v>40</v>
      </c>
      <c r="AL1" s="4" t="s">
        <v>773</v>
      </c>
      <c r="AN1" s="4" t="s">
        <v>774</v>
      </c>
      <c r="AO1" s="4" t="s">
        <v>775</v>
      </c>
      <c r="AU1" s="4" t="s">
        <v>776</v>
      </c>
      <c r="AV1" s="4" t="s">
        <v>40</v>
      </c>
      <c r="AW1" s="4" t="s">
        <v>777</v>
      </c>
      <c r="AX1" s="4" t="s">
        <v>778</v>
      </c>
      <c r="AY1" s="4" t="s">
        <v>779</v>
      </c>
      <c r="AZ1" s="4" t="s">
        <v>780</v>
      </c>
      <c r="BA1" s="4" t="s">
        <v>781</v>
      </c>
      <c r="BB1" s="4" t="s">
        <v>782</v>
      </c>
      <c r="BC1" s="4" t="s">
        <v>783</v>
      </c>
      <c r="BD1" s="4" t="s">
        <v>784</v>
      </c>
      <c r="BE1" s="4" t="s">
        <v>785</v>
      </c>
      <c r="BF1" s="4" t="s">
        <v>786</v>
      </c>
      <c r="BG1" s="4" t="s">
        <v>787</v>
      </c>
      <c r="BH1" s="4" t="s">
        <v>788</v>
      </c>
      <c r="BI1" s="4" t="s">
        <v>789</v>
      </c>
      <c r="BJ1" s="4" t="s">
        <v>790</v>
      </c>
      <c r="BK1" s="4" t="s">
        <v>791</v>
      </c>
      <c r="BM1" s="4" t="s">
        <v>792</v>
      </c>
      <c r="BN1" s="4" t="s">
        <v>793</v>
      </c>
      <c r="BP1" s="4" t="s">
        <v>794</v>
      </c>
      <c r="BQ1" s="4" t="s">
        <v>795</v>
      </c>
      <c r="BR1" s="4" t="s">
        <v>40</v>
      </c>
      <c r="BS1" s="4" t="s">
        <v>796</v>
      </c>
      <c r="BU1" s="4" t="s">
        <v>797</v>
      </c>
    </row>
    <row r="2" spans="1:84" s="4" customFormat="1" ht="14" x14ac:dyDescent="0.15">
      <c r="J2" s="4" t="s">
        <v>65</v>
      </c>
      <c r="K2" s="4" t="s">
        <v>65</v>
      </c>
      <c r="L2" s="4" t="s">
        <v>65</v>
      </c>
      <c r="M2" s="4" t="s">
        <v>65</v>
      </c>
      <c r="N2" s="4" t="s">
        <v>65</v>
      </c>
      <c r="O2" s="4" t="s">
        <v>798</v>
      </c>
      <c r="P2" s="4" t="s">
        <v>799</v>
      </c>
      <c r="Q2" s="4" t="s">
        <v>800</v>
      </c>
      <c r="R2" s="4" t="s">
        <v>72</v>
      </c>
      <c r="S2" s="4" t="s">
        <v>801</v>
      </c>
      <c r="T2" s="4" t="s">
        <v>65</v>
      </c>
      <c r="U2" s="4" t="s">
        <v>65</v>
      </c>
      <c r="V2" s="4" t="s">
        <v>65</v>
      </c>
      <c r="W2" s="4" t="s">
        <v>65</v>
      </c>
      <c r="X2" s="4" t="s">
        <v>65</v>
      </c>
      <c r="Y2" s="4" t="s">
        <v>65</v>
      </c>
      <c r="Z2" s="4" t="s">
        <v>801</v>
      </c>
      <c r="AA2" s="4" t="s">
        <v>65</v>
      </c>
      <c r="AB2" s="4" t="s">
        <v>801</v>
      </c>
      <c r="AC2" s="4" t="s">
        <v>65</v>
      </c>
      <c r="AD2" s="4" t="s">
        <v>801</v>
      </c>
      <c r="AE2" s="4" t="s">
        <v>802</v>
      </c>
      <c r="AF2" s="4" t="s">
        <v>803</v>
      </c>
      <c r="AG2" s="4" t="s">
        <v>804</v>
      </c>
      <c r="AH2" s="4" t="s">
        <v>805</v>
      </c>
      <c r="AI2" s="4" t="s">
        <v>72</v>
      </c>
      <c r="AJ2" s="4" t="s">
        <v>65</v>
      </c>
      <c r="AK2" s="4" t="s">
        <v>65</v>
      </c>
      <c r="AL2" s="4" t="s">
        <v>65</v>
      </c>
      <c r="AM2" s="4" t="s">
        <v>72</v>
      </c>
      <c r="AN2" s="4" t="s">
        <v>65</v>
      </c>
      <c r="AO2" s="4" t="s">
        <v>806</v>
      </c>
      <c r="AP2" s="4" t="s">
        <v>807</v>
      </c>
      <c r="AQ2" s="4" t="s">
        <v>808</v>
      </c>
      <c r="AR2" s="4" t="s">
        <v>809</v>
      </c>
      <c r="AS2" s="4" t="s">
        <v>810</v>
      </c>
      <c r="AT2" s="4" t="s">
        <v>811</v>
      </c>
      <c r="AU2" s="4" t="s">
        <v>65</v>
      </c>
      <c r="AV2" s="4" t="s">
        <v>65</v>
      </c>
      <c r="AW2" s="4" t="s">
        <v>65</v>
      </c>
      <c r="AX2" s="4" t="s">
        <v>801</v>
      </c>
      <c r="AY2" s="4" t="s">
        <v>801</v>
      </c>
      <c r="AZ2" s="4" t="s">
        <v>65</v>
      </c>
      <c r="BA2" s="4" t="s">
        <v>65</v>
      </c>
      <c r="BB2" s="4" t="s">
        <v>65</v>
      </c>
      <c r="BC2" s="4" t="s">
        <v>65</v>
      </c>
      <c r="BD2" s="4" t="s">
        <v>65</v>
      </c>
      <c r="BE2" s="4" t="s">
        <v>65</v>
      </c>
      <c r="BF2" s="4" t="s">
        <v>65</v>
      </c>
      <c r="BG2" s="4" t="s">
        <v>65</v>
      </c>
      <c r="BH2" s="4" t="s">
        <v>65</v>
      </c>
      <c r="BI2" s="4" t="s">
        <v>65</v>
      </c>
      <c r="BJ2" s="4" t="s">
        <v>65</v>
      </c>
      <c r="BK2" s="4" t="s">
        <v>85</v>
      </c>
      <c r="BL2" s="4" t="s">
        <v>86</v>
      </c>
      <c r="BM2" s="4" t="s">
        <v>801</v>
      </c>
      <c r="BN2" s="4" t="s">
        <v>85</v>
      </c>
      <c r="BO2" s="4" t="s">
        <v>86</v>
      </c>
      <c r="BP2" s="4" t="s">
        <v>65</v>
      </c>
      <c r="BQ2" s="4" t="s">
        <v>65</v>
      </c>
      <c r="BR2" s="4" t="s">
        <v>65</v>
      </c>
      <c r="BS2" s="4" t="s">
        <v>65</v>
      </c>
      <c r="BT2" s="4" t="s">
        <v>72</v>
      </c>
      <c r="BU2" s="4" t="s">
        <v>812</v>
      </c>
      <c r="BV2" s="4" t="s">
        <v>813</v>
      </c>
      <c r="BW2" s="4" t="s">
        <v>814</v>
      </c>
      <c r="BX2" s="4" t="s">
        <v>815</v>
      </c>
      <c r="BY2" s="4" t="s">
        <v>816</v>
      </c>
      <c r="BZ2" s="4" t="s">
        <v>817</v>
      </c>
      <c r="CA2" s="4" t="s">
        <v>818</v>
      </c>
      <c r="CB2" s="4" t="s">
        <v>819</v>
      </c>
      <c r="CC2" s="4" t="s">
        <v>820</v>
      </c>
      <c r="CD2" s="4" t="s">
        <v>821</v>
      </c>
      <c r="CE2" s="4" t="s">
        <v>822</v>
      </c>
      <c r="CF2" s="4" t="s">
        <v>823</v>
      </c>
    </row>
    <row r="3" spans="1:84" x14ac:dyDescent="0.2">
      <c r="A3" s="5">
        <v>118511397719</v>
      </c>
      <c r="B3" s="5">
        <v>453753464</v>
      </c>
      <c r="C3" s="6">
        <v>45303.358252314814</v>
      </c>
      <c r="D3" s="6">
        <v>45303.358587962961</v>
      </c>
      <c r="E3" s="5" t="s">
        <v>824</v>
      </c>
      <c r="J3" s="5" t="s">
        <v>825</v>
      </c>
      <c r="K3" s="5" t="s">
        <v>154</v>
      </c>
      <c r="L3" s="5" t="s">
        <v>159</v>
      </c>
      <c r="M3" s="5" t="s">
        <v>85</v>
      </c>
    </row>
    <row r="4" spans="1:84" x14ac:dyDescent="0.2">
      <c r="A4" s="5">
        <v>118510806124</v>
      </c>
      <c r="B4" s="5">
        <v>453753464</v>
      </c>
      <c r="C4" s="6">
        <v>45302.629340277781</v>
      </c>
      <c r="D4" s="6">
        <v>45302.828310185185</v>
      </c>
      <c r="E4" s="5" t="s">
        <v>826</v>
      </c>
      <c r="J4" s="5" t="s">
        <v>825</v>
      </c>
      <c r="K4" s="5" t="s">
        <v>154</v>
      </c>
      <c r="L4" s="5" t="s">
        <v>159</v>
      </c>
      <c r="M4" s="5" t="s">
        <v>85</v>
      </c>
      <c r="N4" s="5" t="s">
        <v>14</v>
      </c>
      <c r="O4" s="5" t="s">
        <v>798</v>
      </c>
      <c r="S4" s="5">
        <v>2</v>
      </c>
      <c r="T4" s="5" t="s">
        <v>116</v>
      </c>
      <c r="U4" s="5" t="s">
        <v>86</v>
      </c>
      <c r="V4" s="5" t="s">
        <v>827</v>
      </c>
      <c r="W4" s="5" t="s">
        <v>828</v>
      </c>
      <c r="X4" s="5" t="s">
        <v>829</v>
      </c>
      <c r="Y4" s="5" t="s">
        <v>86</v>
      </c>
      <c r="AA4" s="5" t="s">
        <v>85</v>
      </c>
      <c r="AC4" s="5" t="s">
        <v>830</v>
      </c>
      <c r="AD4" s="5">
        <v>30</v>
      </c>
      <c r="AE4" s="5" t="s">
        <v>802</v>
      </c>
      <c r="AJ4" s="5" t="s">
        <v>831</v>
      </c>
      <c r="AK4" s="5" t="s">
        <v>832</v>
      </c>
      <c r="AL4" s="5" t="s">
        <v>833</v>
      </c>
      <c r="AN4" s="5" t="s">
        <v>85</v>
      </c>
      <c r="AO4" s="5" t="s">
        <v>85</v>
      </c>
      <c r="AP4" s="5" t="s">
        <v>85</v>
      </c>
      <c r="AQ4" s="5" t="s">
        <v>85</v>
      </c>
      <c r="AR4" s="5" t="s">
        <v>85</v>
      </c>
      <c r="AS4" s="5" t="s">
        <v>85</v>
      </c>
      <c r="AT4" s="5" t="s">
        <v>85</v>
      </c>
      <c r="AU4" s="5" t="s">
        <v>834</v>
      </c>
      <c r="AV4" s="5" t="s">
        <v>835</v>
      </c>
      <c r="AW4" s="5" t="s">
        <v>836</v>
      </c>
      <c r="AX4" s="5" t="s">
        <v>479</v>
      </c>
      <c r="BA4" s="5" t="s">
        <v>837</v>
      </c>
      <c r="BB4" s="5" t="s">
        <v>838</v>
      </c>
      <c r="BC4" s="5" t="s">
        <v>839</v>
      </c>
      <c r="BD4" s="5" t="s">
        <v>840</v>
      </c>
      <c r="BE4" s="5" t="s">
        <v>85</v>
      </c>
      <c r="BF4" s="5" t="s">
        <v>841</v>
      </c>
      <c r="BG4" s="5" t="s">
        <v>842</v>
      </c>
      <c r="BH4" s="5" t="s">
        <v>85</v>
      </c>
      <c r="BI4" s="5" t="s">
        <v>85</v>
      </c>
      <c r="BJ4" s="5" t="s">
        <v>85</v>
      </c>
      <c r="BK4" s="5" t="s">
        <v>85</v>
      </c>
      <c r="BN4" s="5" t="s">
        <v>85</v>
      </c>
      <c r="BP4" s="5" t="s">
        <v>843</v>
      </c>
      <c r="BQ4" s="5" t="s">
        <v>844</v>
      </c>
      <c r="BR4" s="5" t="s">
        <v>845</v>
      </c>
      <c r="BS4" s="5" t="s">
        <v>846</v>
      </c>
      <c r="BU4" s="5" t="s">
        <v>847</v>
      </c>
      <c r="BV4" s="5" t="s">
        <v>847</v>
      </c>
      <c r="BW4" s="5" t="s">
        <v>847</v>
      </c>
      <c r="BX4" s="5" t="s">
        <v>848</v>
      </c>
      <c r="BY4" s="5" t="s">
        <v>848</v>
      </c>
      <c r="BZ4" s="5" t="s">
        <v>847</v>
      </c>
      <c r="CA4" s="5" t="s">
        <v>847</v>
      </c>
      <c r="CB4" s="5" t="s">
        <v>848</v>
      </c>
      <c r="CC4" s="5" t="s">
        <v>848</v>
      </c>
      <c r="CD4" s="5" t="s">
        <v>848</v>
      </c>
      <c r="CE4" s="5" t="s">
        <v>847</v>
      </c>
      <c r="CF4" s="5" t="s">
        <v>848</v>
      </c>
    </row>
    <row r="5" spans="1:84" x14ac:dyDescent="0.2">
      <c r="A5" s="5">
        <v>118511027915</v>
      </c>
      <c r="B5" s="5">
        <v>453753464</v>
      </c>
      <c r="C5" s="6">
        <v>45302.823738425926</v>
      </c>
      <c r="D5" s="6">
        <v>45302.825509259259</v>
      </c>
      <c r="E5" s="5" t="s">
        <v>849</v>
      </c>
      <c r="J5" s="5" t="s">
        <v>850</v>
      </c>
      <c r="K5" s="5" t="s">
        <v>154</v>
      </c>
      <c r="L5" s="5" t="s">
        <v>159</v>
      </c>
      <c r="M5" s="5" t="s">
        <v>85</v>
      </c>
      <c r="N5" s="5" t="s">
        <v>14</v>
      </c>
      <c r="O5" s="5" t="s">
        <v>798</v>
      </c>
      <c r="S5" s="5">
        <v>2</v>
      </c>
      <c r="T5" s="5" t="s">
        <v>116</v>
      </c>
      <c r="U5" s="5" t="s">
        <v>851</v>
      </c>
      <c r="V5" s="5" t="s">
        <v>852</v>
      </c>
      <c r="W5" s="5" t="s">
        <v>828</v>
      </c>
      <c r="X5" s="5" t="s">
        <v>829</v>
      </c>
      <c r="Y5" s="5" t="s">
        <v>86</v>
      </c>
      <c r="AA5" s="5" t="s">
        <v>85</v>
      </c>
      <c r="AB5" s="5" t="s">
        <v>853</v>
      </c>
    </row>
    <row r="6" spans="1:84" x14ac:dyDescent="0.2">
      <c r="A6" s="5">
        <v>118510886098</v>
      </c>
      <c r="B6" s="5">
        <v>453753464</v>
      </c>
      <c r="C6" s="6">
        <v>45302.716620370367</v>
      </c>
      <c r="D6" s="6">
        <v>45302.725868055553</v>
      </c>
      <c r="E6" s="5" t="s">
        <v>854</v>
      </c>
      <c r="J6" s="5" t="s">
        <v>855</v>
      </c>
      <c r="K6" s="5" t="s">
        <v>154</v>
      </c>
      <c r="L6" s="5" t="s">
        <v>158</v>
      </c>
      <c r="M6" s="5" t="s">
        <v>85</v>
      </c>
      <c r="N6" s="5" t="s">
        <v>14</v>
      </c>
      <c r="O6" s="5" t="s">
        <v>798</v>
      </c>
      <c r="S6" s="5">
        <v>1</v>
      </c>
      <c r="T6" s="5" t="s">
        <v>116</v>
      </c>
      <c r="U6" s="5" t="s">
        <v>86</v>
      </c>
      <c r="V6" s="5" t="s">
        <v>827</v>
      </c>
      <c r="W6" s="5" t="s">
        <v>828</v>
      </c>
      <c r="X6" s="5" t="s">
        <v>829</v>
      </c>
      <c r="Y6" s="5" t="s">
        <v>86</v>
      </c>
      <c r="AA6" s="5" t="s">
        <v>86</v>
      </c>
      <c r="AC6" s="5" t="s">
        <v>856</v>
      </c>
      <c r="AD6" s="5">
        <v>10</v>
      </c>
      <c r="AE6" s="5" t="s">
        <v>802</v>
      </c>
      <c r="AJ6" s="5" t="s">
        <v>831</v>
      </c>
      <c r="AK6" s="5" t="s">
        <v>832</v>
      </c>
      <c r="AL6" s="5" t="s">
        <v>857</v>
      </c>
      <c r="AN6" s="5" t="s">
        <v>85</v>
      </c>
      <c r="AO6" s="5" t="s">
        <v>86</v>
      </c>
      <c r="AP6" s="5" t="s">
        <v>86</v>
      </c>
      <c r="AQ6" s="5" t="s">
        <v>86</v>
      </c>
      <c r="AR6" s="5" t="s">
        <v>86</v>
      </c>
      <c r="AS6" s="5" t="s">
        <v>86</v>
      </c>
      <c r="AT6" s="5" t="s">
        <v>86</v>
      </c>
      <c r="AU6" s="5" t="s">
        <v>858</v>
      </c>
      <c r="AV6" s="5" t="s">
        <v>859</v>
      </c>
      <c r="AW6" s="5" t="s">
        <v>836</v>
      </c>
      <c r="AX6" s="5" t="s">
        <v>860</v>
      </c>
      <c r="BA6" s="5" t="s">
        <v>183</v>
      </c>
      <c r="BB6" s="5" t="s">
        <v>861</v>
      </c>
      <c r="BC6" s="5" t="s">
        <v>862</v>
      </c>
      <c r="BD6" s="5" t="s">
        <v>863</v>
      </c>
      <c r="BE6" s="5" t="s">
        <v>85</v>
      </c>
      <c r="BF6" s="5" t="s">
        <v>841</v>
      </c>
      <c r="BG6" s="5" t="s">
        <v>842</v>
      </c>
      <c r="BH6" s="5" t="s">
        <v>86</v>
      </c>
      <c r="BI6" s="5" t="s">
        <v>85</v>
      </c>
      <c r="BJ6" s="5" t="s">
        <v>86</v>
      </c>
      <c r="BK6" s="5" t="s">
        <v>85</v>
      </c>
      <c r="BN6" s="5" t="s">
        <v>85</v>
      </c>
      <c r="BP6" s="5" t="s">
        <v>843</v>
      </c>
      <c r="BQ6" s="5" t="s">
        <v>844</v>
      </c>
      <c r="BR6" s="5" t="s">
        <v>845</v>
      </c>
      <c r="BS6" s="5" t="s">
        <v>846</v>
      </c>
      <c r="BU6" s="5" t="s">
        <v>848</v>
      </c>
      <c r="BV6" s="5" t="s">
        <v>847</v>
      </c>
      <c r="BW6" s="5" t="s">
        <v>847</v>
      </c>
      <c r="BX6" s="5" t="s">
        <v>848</v>
      </c>
      <c r="BY6" s="5" t="s">
        <v>848</v>
      </c>
      <c r="BZ6" s="5" t="s">
        <v>847</v>
      </c>
      <c r="CA6" s="5" t="s">
        <v>847</v>
      </c>
      <c r="CB6" s="5" t="s">
        <v>847</v>
      </c>
      <c r="CC6" s="5" t="s">
        <v>848</v>
      </c>
      <c r="CD6" s="5" t="s">
        <v>848</v>
      </c>
      <c r="CE6" s="5" t="s">
        <v>847</v>
      </c>
      <c r="CF6" s="5" t="s">
        <v>848</v>
      </c>
    </row>
    <row r="7" spans="1:84" x14ac:dyDescent="0.2">
      <c r="A7" s="5">
        <v>118510885131</v>
      </c>
      <c r="B7" s="5">
        <v>453753464</v>
      </c>
      <c r="C7" s="6">
        <v>45302.715810185182</v>
      </c>
      <c r="D7" s="6">
        <v>45302.725451388891</v>
      </c>
      <c r="E7" s="5" t="s">
        <v>864</v>
      </c>
      <c r="J7" s="5" t="s">
        <v>825</v>
      </c>
      <c r="K7" s="5" t="s">
        <v>154</v>
      </c>
      <c r="L7" s="5" t="s">
        <v>159</v>
      </c>
      <c r="M7" s="5" t="s">
        <v>85</v>
      </c>
      <c r="N7" s="5" t="s">
        <v>14</v>
      </c>
      <c r="O7" s="5" t="s">
        <v>798</v>
      </c>
      <c r="S7" s="5">
        <v>2</v>
      </c>
      <c r="T7" s="5" t="s">
        <v>116</v>
      </c>
      <c r="U7" s="5" t="s">
        <v>86</v>
      </c>
      <c r="V7" s="5" t="s">
        <v>827</v>
      </c>
      <c r="W7" s="5" t="s">
        <v>828</v>
      </c>
      <c r="X7" s="5" t="s">
        <v>865</v>
      </c>
      <c r="Y7" s="5" t="s">
        <v>86</v>
      </c>
      <c r="AA7" s="5" t="s">
        <v>85</v>
      </c>
      <c r="AB7" s="5" t="s">
        <v>866</v>
      </c>
      <c r="AC7" s="5" t="s">
        <v>856</v>
      </c>
      <c r="AD7" s="5">
        <v>10</v>
      </c>
      <c r="AE7" s="5" t="s">
        <v>802</v>
      </c>
      <c r="AJ7" s="5" t="s">
        <v>831</v>
      </c>
      <c r="AK7" s="5" t="s">
        <v>867</v>
      </c>
      <c r="AL7" s="5" t="s">
        <v>833</v>
      </c>
      <c r="AN7" s="5" t="s">
        <v>85</v>
      </c>
      <c r="AO7" s="5" t="s">
        <v>85</v>
      </c>
      <c r="AP7" s="5" t="s">
        <v>85</v>
      </c>
      <c r="AQ7" s="5" t="s">
        <v>85</v>
      </c>
      <c r="AR7" s="5" t="s">
        <v>85</v>
      </c>
      <c r="AS7" s="5" t="s">
        <v>85</v>
      </c>
      <c r="AT7" s="5" t="s">
        <v>85</v>
      </c>
      <c r="AU7" s="5" t="s">
        <v>834</v>
      </c>
      <c r="AV7" s="5" t="s">
        <v>835</v>
      </c>
      <c r="AW7" s="5" t="s">
        <v>836</v>
      </c>
      <c r="AX7" s="5" t="s">
        <v>868</v>
      </c>
      <c r="BA7" s="5" t="s">
        <v>837</v>
      </c>
      <c r="BB7" s="5" t="s">
        <v>861</v>
      </c>
      <c r="BC7" s="5" t="s">
        <v>839</v>
      </c>
      <c r="BD7" s="5" t="s">
        <v>840</v>
      </c>
      <c r="BE7" s="5" t="s">
        <v>86</v>
      </c>
      <c r="BF7" s="5" t="s">
        <v>869</v>
      </c>
      <c r="BG7" s="5" t="s">
        <v>842</v>
      </c>
      <c r="BH7" s="5" t="s">
        <v>85</v>
      </c>
      <c r="BI7" s="5" t="s">
        <v>85</v>
      </c>
      <c r="BJ7" s="5" t="s">
        <v>85</v>
      </c>
      <c r="BK7" s="5" t="s">
        <v>85</v>
      </c>
      <c r="BN7" s="5" t="s">
        <v>85</v>
      </c>
      <c r="BP7" s="5" t="s">
        <v>843</v>
      </c>
      <c r="BQ7" s="5" t="s">
        <v>844</v>
      </c>
      <c r="BR7" s="5" t="s">
        <v>845</v>
      </c>
      <c r="BS7" s="5" t="s">
        <v>846</v>
      </c>
      <c r="BU7" s="5" t="s">
        <v>848</v>
      </c>
      <c r="BV7" s="5" t="s">
        <v>847</v>
      </c>
      <c r="BW7" s="5" t="s">
        <v>847</v>
      </c>
      <c r="BX7" s="5" t="s">
        <v>848</v>
      </c>
      <c r="BY7" s="5" t="s">
        <v>848</v>
      </c>
      <c r="BZ7" s="5" t="s">
        <v>847</v>
      </c>
      <c r="CA7" s="5" t="s">
        <v>847</v>
      </c>
      <c r="CB7" s="5" t="s">
        <v>870</v>
      </c>
      <c r="CC7" s="5" t="s">
        <v>848</v>
      </c>
      <c r="CD7" s="5" t="s">
        <v>848</v>
      </c>
      <c r="CE7" s="5" t="s">
        <v>847</v>
      </c>
      <c r="CF7" s="5" t="s">
        <v>848</v>
      </c>
    </row>
    <row r="8" spans="1:84" x14ac:dyDescent="0.2">
      <c r="A8" s="5">
        <v>118510883483</v>
      </c>
      <c r="B8" s="5">
        <v>453753464</v>
      </c>
      <c r="C8" s="6">
        <v>45302.713425925926</v>
      </c>
      <c r="D8" s="6">
        <v>45302.724976851852</v>
      </c>
      <c r="E8" s="5" t="s">
        <v>871</v>
      </c>
      <c r="J8" s="5" t="s">
        <v>855</v>
      </c>
      <c r="K8" s="5" t="s">
        <v>153</v>
      </c>
      <c r="L8" s="5" t="s">
        <v>160</v>
      </c>
      <c r="M8" s="5" t="s">
        <v>85</v>
      </c>
      <c r="N8" s="5" t="s">
        <v>14</v>
      </c>
      <c r="O8" s="5" t="s">
        <v>798</v>
      </c>
      <c r="R8" s="5" t="s">
        <v>872</v>
      </c>
      <c r="S8" s="5">
        <v>2</v>
      </c>
      <c r="T8" s="5" t="s">
        <v>116</v>
      </c>
      <c r="U8" s="5" t="s">
        <v>85</v>
      </c>
      <c r="V8" s="5" t="s">
        <v>852</v>
      </c>
      <c r="W8" s="5" t="s">
        <v>873</v>
      </c>
      <c r="X8" s="5" t="s">
        <v>829</v>
      </c>
      <c r="Y8" s="5" t="s">
        <v>85</v>
      </c>
      <c r="Z8" s="5" t="s">
        <v>874</v>
      </c>
      <c r="AA8" s="5" t="s">
        <v>95</v>
      </c>
      <c r="AC8" s="5" t="s">
        <v>830</v>
      </c>
      <c r="AD8" s="5">
        <v>50</v>
      </c>
      <c r="AE8" s="5" t="s">
        <v>802</v>
      </c>
      <c r="AJ8" s="5" t="s">
        <v>831</v>
      </c>
      <c r="AK8" s="5" t="s">
        <v>832</v>
      </c>
      <c r="AL8" s="5" t="s">
        <v>833</v>
      </c>
      <c r="AN8" s="5" t="s">
        <v>85</v>
      </c>
      <c r="AO8" s="5" t="s">
        <v>85</v>
      </c>
      <c r="AP8" s="5" t="s">
        <v>86</v>
      </c>
      <c r="AQ8" s="5" t="s">
        <v>85</v>
      </c>
      <c r="AR8" s="5" t="s">
        <v>86</v>
      </c>
      <c r="AS8" s="5" t="s">
        <v>86</v>
      </c>
      <c r="AT8" s="5" t="s">
        <v>85</v>
      </c>
      <c r="AU8" s="5" t="s">
        <v>834</v>
      </c>
      <c r="AV8" s="5" t="s">
        <v>859</v>
      </c>
      <c r="AW8" s="5" t="s">
        <v>836</v>
      </c>
      <c r="AX8" s="5" t="s">
        <v>875</v>
      </c>
      <c r="BA8" s="5" t="s">
        <v>837</v>
      </c>
      <c r="BB8" s="5" t="s">
        <v>861</v>
      </c>
      <c r="BC8" s="5" t="s">
        <v>839</v>
      </c>
      <c r="BD8" s="5" t="s">
        <v>863</v>
      </c>
      <c r="BE8" s="5" t="s">
        <v>86</v>
      </c>
      <c r="BH8" s="5" t="s">
        <v>85</v>
      </c>
      <c r="BI8" s="5" t="s">
        <v>86</v>
      </c>
      <c r="BJ8" s="5" t="s">
        <v>86</v>
      </c>
      <c r="BK8" s="5" t="s">
        <v>85</v>
      </c>
      <c r="BN8" s="5" t="s">
        <v>85</v>
      </c>
      <c r="BP8" s="5" t="s">
        <v>843</v>
      </c>
      <c r="BQ8" s="5" t="s">
        <v>844</v>
      </c>
      <c r="BR8" s="5" t="s">
        <v>845</v>
      </c>
      <c r="BS8" s="5" t="s">
        <v>876</v>
      </c>
      <c r="BU8" s="5" t="s">
        <v>848</v>
      </c>
      <c r="BV8" s="5" t="s">
        <v>847</v>
      </c>
      <c r="BW8" s="5" t="s">
        <v>847</v>
      </c>
      <c r="BX8" s="5" t="s">
        <v>848</v>
      </c>
      <c r="BY8" s="5" t="s">
        <v>870</v>
      </c>
      <c r="BZ8" s="5" t="s">
        <v>847</v>
      </c>
      <c r="CA8" s="5" t="s">
        <v>847</v>
      </c>
      <c r="CB8" s="5" t="s">
        <v>848</v>
      </c>
      <c r="CC8" s="5" t="s">
        <v>848</v>
      </c>
      <c r="CD8" s="5" t="s">
        <v>848</v>
      </c>
      <c r="CE8" s="5" t="s">
        <v>847</v>
      </c>
      <c r="CF8" s="5" t="s">
        <v>848</v>
      </c>
    </row>
    <row r="9" spans="1:84" x14ac:dyDescent="0.2">
      <c r="A9" s="5">
        <v>118510885248</v>
      </c>
      <c r="B9" s="5">
        <v>453753464</v>
      </c>
      <c r="C9" s="6">
        <v>45302.715891203705</v>
      </c>
      <c r="D9" s="6">
        <v>45302.721365740741</v>
      </c>
      <c r="E9" s="5" t="s">
        <v>877</v>
      </c>
      <c r="J9" s="5" t="s">
        <v>825</v>
      </c>
      <c r="K9" s="5" t="s">
        <v>154</v>
      </c>
      <c r="L9" s="5" t="s">
        <v>159</v>
      </c>
      <c r="M9" s="5" t="s">
        <v>85</v>
      </c>
      <c r="N9" s="5" t="s">
        <v>14</v>
      </c>
      <c r="O9" s="5" t="s">
        <v>798</v>
      </c>
      <c r="S9" s="5">
        <v>1</v>
      </c>
      <c r="T9" s="5" t="s">
        <v>116</v>
      </c>
      <c r="U9" s="5" t="s">
        <v>86</v>
      </c>
      <c r="V9" s="5" t="s">
        <v>852</v>
      </c>
      <c r="W9" s="5" t="s">
        <v>873</v>
      </c>
      <c r="X9" s="5" t="s">
        <v>878</v>
      </c>
      <c r="Y9" s="5" t="s">
        <v>86</v>
      </c>
      <c r="AA9" s="5" t="s">
        <v>95</v>
      </c>
      <c r="AB9" s="5" t="s">
        <v>879</v>
      </c>
    </row>
    <row r="10" spans="1:84" x14ac:dyDescent="0.2">
      <c r="A10" s="5">
        <v>118510842313</v>
      </c>
      <c r="B10" s="5">
        <v>453753464</v>
      </c>
      <c r="C10" s="6">
        <v>45302.665451388886</v>
      </c>
      <c r="D10" s="6">
        <v>45302.679907407408</v>
      </c>
      <c r="E10" s="5" t="s">
        <v>880</v>
      </c>
      <c r="J10" s="5" t="s">
        <v>881</v>
      </c>
      <c r="K10" s="5" t="s">
        <v>154</v>
      </c>
      <c r="L10" s="5" t="s">
        <v>159</v>
      </c>
      <c r="M10" s="5" t="s">
        <v>85</v>
      </c>
      <c r="N10" s="5" t="s">
        <v>14</v>
      </c>
      <c r="O10" s="5" t="s">
        <v>798</v>
      </c>
      <c r="S10" s="5">
        <v>4</v>
      </c>
      <c r="T10" s="5" t="s">
        <v>116</v>
      </c>
      <c r="U10" s="5" t="s">
        <v>86</v>
      </c>
      <c r="V10" s="5" t="s">
        <v>852</v>
      </c>
      <c r="W10" s="5" t="s">
        <v>873</v>
      </c>
      <c r="X10" s="5" t="s">
        <v>829</v>
      </c>
      <c r="Y10" s="5" t="s">
        <v>86</v>
      </c>
      <c r="AA10" s="5" t="s">
        <v>85</v>
      </c>
      <c r="AB10" s="5" t="s">
        <v>882</v>
      </c>
      <c r="AC10" s="5" t="s">
        <v>830</v>
      </c>
      <c r="AD10" s="5">
        <v>5</v>
      </c>
      <c r="AE10" s="5" t="s">
        <v>802</v>
      </c>
      <c r="AJ10" s="5" t="s">
        <v>883</v>
      </c>
      <c r="AK10" s="5" t="s">
        <v>867</v>
      </c>
      <c r="AL10" s="5" t="s">
        <v>833</v>
      </c>
      <c r="AN10" s="5" t="s">
        <v>86</v>
      </c>
      <c r="AV10" s="5" t="s">
        <v>835</v>
      </c>
      <c r="AW10" s="5" t="s">
        <v>836</v>
      </c>
      <c r="AX10" s="5" t="s">
        <v>884</v>
      </c>
      <c r="BA10" s="5" t="s">
        <v>837</v>
      </c>
      <c r="BB10" s="5" t="s">
        <v>838</v>
      </c>
      <c r="BC10" s="5" t="s">
        <v>839</v>
      </c>
      <c r="BD10" s="5" t="s">
        <v>840</v>
      </c>
      <c r="BE10" s="5" t="s">
        <v>85</v>
      </c>
      <c r="BF10" s="5" t="s">
        <v>841</v>
      </c>
      <c r="BG10" s="5" t="s">
        <v>885</v>
      </c>
      <c r="BH10" s="5" t="s">
        <v>85</v>
      </c>
      <c r="BI10" s="5" t="s">
        <v>85</v>
      </c>
      <c r="BJ10" s="5" t="s">
        <v>85</v>
      </c>
      <c r="BK10" s="5" t="s">
        <v>85</v>
      </c>
      <c r="BN10" s="5" t="s">
        <v>85</v>
      </c>
      <c r="BP10" s="5" t="s">
        <v>843</v>
      </c>
      <c r="BQ10" s="5" t="s">
        <v>844</v>
      </c>
      <c r="BR10" s="5" t="s">
        <v>845</v>
      </c>
      <c r="BS10" s="5" t="s">
        <v>886</v>
      </c>
      <c r="BU10" s="5" t="s">
        <v>848</v>
      </c>
      <c r="BV10" s="5" t="s">
        <v>847</v>
      </c>
      <c r="BW10" s="5" t="s">
        <v>847</v>
      </c>
      <c r="BX10" s="5" t="s">
        <v>848</v>
      </c>
      <c r="BY10" s="5" t="s">
        <v>848</v>
      </c>
      <c r="BZ10" s="5" t="s">
        <v>847</v>
      </c>
      <c r="CA10" s="5" t="s">
        <v>847</v>
      </c>
      <c r="CB10" s="5" t="s">
        <v>848</v>
      </c>
      <c r="CC10" s="5" t="s">
        <v>848</v>
      </c>
      <c r="CD10" s="5" t="s">
        <v>848</v>
      </c>
      <c r="CE10" s="5" t="s">
        <v>847</v>
      </c>
      <c r="CF10" s="5" t="s">
        <v>848</v>
      </c>
    </row>
    <row r="11" spans="1:84" x14ac:dyDescent="0.2">
      <c r="A11" s="5">
        <v>118510821078</v>
      </c>
      <c r="B11" s="5">
        <v>453753464</v>
      </c>
      <c r="C11" s="6">
        <v>45302.643321759257</v>
      </c>
      <c r="D11" s="6">
        <v>45302.659756944442</v>
      </c>
      <c r="E11" s="5" t="s">
        <v>887</v>
      </c>
      <c r="J11" s="5" t="s">
        <v>825</v>
      </c>
      <c r="K11" s="5" t="s">
        <v>154</v>
      </c>
      <c r="L11" s="5" t="s">
        <v>159</v>
      </c>
      <c r="M11" s="5" t="s">
        <v>85</v>
      </c>
      <c r="N11" s="5" t="s">
        <v>14</v>
      </c>
      <c r="O11" s="5" t="s">
        <v>798</v>
      </c>
      <c r="S11" s="5">
        <v>1</v>
      </c>
      <c r="T11" s="5" t="s">
        <v>116</v>
      </c>
      <c r="U11" s="5" t="s">
        <v>86</v>
      </c>
      <c r="V11" s="5" t="s">
        <v>827</v>
      </c>
      <c r="W11" s="5" t="s">
        <v>828</v>
      </c>
      <c r="X11" s="5" t="s">
        <v>829</v>
      </c>
      <c r="Y11" s="5" t="s">
        <v>86</v>
      </c>
      <c r="AA11" s="5" t="s">
        <v>85</v>
      </c>
      <c r="AB11" s="5" t="s">
        <v>888</v>
      </c>
      <c r="AC11" s="5" t="s">
        <v>830</v>
      </c>
      <c r="AD11" s="5">
        <v>3</v>
      </c>
      <c r="AE11" s="5" t="s">
        <v>802</v>
      </c>
      <c r="AJ11" s="5" t="s">
        <v>831</v>
      </c>
      <c r="AK11" s="5" t="s">
        <v>867</v>
      </c>
      <c r="AL11" s="5" t="s">
        <v>833</v>
      </c>
      <c r="AN11" s="5" t="s">
        <v>85</v>
      </c>
      <c r="AO11" s="5" t="s">
        <v>85</v>
      </c>
      <c r="AP11" s="5" t="s">
        <v>163</v>
      </c>
      <c r="AQ11" s="5" t="s">
        <v>85</v>
      </c>
      <c r="AR11" s="5" t="s">
        <v>85</v>
      </c>
      <c r="AS11" s="5" t="s">
        <v>163</v>
      </c>
      <c r="AT11" s="5" t="s">
        <v>85</v>
      </c>
      <c r="AU11" s="5" t="s">
        <v>834</v>
      </c>
      <c r="AV11" s="5" t="s">
        <v>859</v>
      </c>
      <c r="AW11" s="5" t="s">
        <v>836</v>
      </c>
      <c r="AX11" s="5" t="s">
        <v>889</v>
      </c>
      <c r="BA11" s="5" t="s">
        <v>837</v>
      </c>
      <c r="BB11" s="5" t="s">
        <v>861</v>
      </c>
      <c r="BC11" s="5" t="s">
        <v>839</v>
      </c>
      <c r="BD11" s="5" t="s">
        <v>840</v>
      </c>
      <c r="BE11" s="5" t="s">
        <v>85</v>
      </c>
      <c r="BF11" s="5" t="s">
        <v>869</v>
      </c>
      <c r="BG11" s="5" t="s">
        <v>842</v>
      </c>
      <c r="BH11" s="5" t="s">
        <v>85</v>
      </c>
      <c r="BI11" s="5" t="s">
        <v>85</v>
      </c>
      <c r="BJ11" s="5" t="s">
        <v>85</v>
      </c>
      <c r="BK11" s="5" t="s">
        <v>85</v>
      </c>
      <c r="BN11" s="5" t="s">
        <v>85</v>
      </c>
      <c r="BP11" s="5" t="s">
        <v>843</v>
      </c>
      <c r="BQ11" s="5" t="s">
        <v>844</v>
      </c>
      <c r="BR11" s="5" t="s">
        <v>845</v>
      </c>
      <c r="BS11" s="5" t="s">
        <v>890</v>
      </c>
      <c r="BU11" s="5" t="s">
        <v>847</v>
      </c>
      <c r="BV11" s="5" t="s">
        <v>847</v>
      </c>
      <c r="BW11" s="5" t="s">
        <v>847</v>
      </c>
      <c r="BX11" s="5" t="s">
        <v>848</v>
      </c>
      <c r="BY11" s="5" t="s">
        <v>848</v>
      </c>
      <c r="BZ11" s="5" t="s">
        <v>847</v>
      </c>
      <c r="CA11" s="5" t="s">
        <v>847</v>
      </c>
      <c r="CB11" s="5" t="s">
        <v>848</v>
      </c>
      <c r="CC11" s="5" t="s">
        <v>848</v>
      </c>
      <c r="CD11" s="5" t="s">
        <v>848</v>
      </c>
      <c r="CE11" s="5" t="s">
        <v>847</v>
      </c>
      <c r="CF11" s="5" t="s">
        <v>848</v>
      </c>
    </row>
    <row r="12" spans="1:84" x14ac:dyDescent="0.2">
      <c r="A12" s="5">
        <v>118510804866</v>
      </c>
      <c r="B12" s="5">
        <v>453753464</v>
      </c>
      <c r="C12" s="6">
        <v>45302.628275462965</v>
      </c>
      <c r="D12" s="6">
        <v>45302.646678240744</v>
      </c>
      <c r="E12" s="5" t="s">
        <v>891</v>
      </c>
      <c r="J12" s="5" t="s">
        <v>881</v>
      </c>
      <c r="K12" s="5" t="s">
        <v>154</v>
      </c>
      <c r="L12" s="5" t="s">
        <v>158</v>
      </c>
      <c r="M12" s="5" t="s">
        <v>85</v>
      </c>
      <c r="N12" s="5" t="s">
        <v>14</v>
      </c>
      <c r="O12" s="5" t="s">
        <v>798</v>
      </c>
      <c r="S12" s="5">
        <v>2</v>
      </c>
      <c r="T12" s="5" t="s">
        <v>116</v>
      </c>
      <c r="U12" s="5" t="s">
        <v>86</v>
      </c>
      <c r="V12" s="5" t="s">
        <v>827</v>
      </c>
      <c r="W12" s="5" t="s">
        <v>828</v>
      </c>
      <c r="X12" s="5" t="s">
        <v>829</v>
      </c>
      <c r="Y12" s="5" t="s">
        <v>86</v>
      </c>
      <c r="AA12" s="5" t="s">
        <v>85</v>
      </c>
      <c r="AB12" s="5" t="s">
        <v>892</v>
      </c>
      <c r="AC12" s="5" t="s">
        <v>830</v>
      </c>
      <c r="AD12" s="5">
        <v>90</v>
      </c>
      <c r="AE12" s="5" t="s">
        <v>802</v>
      </c>
      <c r="AJ12" s="5" t="s">
        <v>883</v>
      </c>
      <c r="AK12" s="5" t="s">
        <v>867</v>
      </c>
      <c r="AL12" s="5" t="s">
        <v>833</v>
      </c>
      <c r="AN12" s="5" t="s">
        <v>85</v>
      </c>
      <c r="AO12" s="5" t="s">
        <v>85</v>
      </c>
      <c r="AP12" s="5" t="s">
        <v>85</v>
      </c>
      <c r="AQ12" s="5" t="s">
        <v>85</v>
      </c>
      <c r="AR12" s="5" t="s">
        <v>85</v>
      </c>
      <c r="AS12" s="5" t="s">
        <v>85</v>
      </c>
      <c r="AT12" s="5" t="s">
        <v>85</v>
      </c>
      <c r="AU12" s="5" t="s">
        <v>834</v>
      </c>
      <c r="AV12" s="5" t="s">
        <v>835</v>
      </c>
      <c r="AW12" s="5" t="s">
        <v>836</v>
      </c>
      <c r="AX12" s="5" t="s">
        <v>893</v>
      </c>
      <c r="BA12" s="5" t="s">
        <v>837</v>
      </c>
      <c r="BB12" s="5" t="s">
        <v>838</v>
      </c>
      <c r="BC12" s="5" t="s">
        <v>839</v>
      </c>
      <c r="BD12" s="5" t="s">
        <v>840</v>
      </c>
      <c r="BE12" s="5" t="s">
        <v>85</v>
      </c>
      <c r="BF12" s="5" t="s">
        <v>841</v>
      </c>
      <c r="BG12" s="5" t="s">
        <v>885</v>
      </c>
      <c r="BH12" s="5" t="s">
        <v>85</v>
      </c>
      <c r="BI12" s="5" t="s">
        <v>85</v>
      </c>
      <c r="BJ12" s="5" t="s">
        <v>85</v>
      </c>
      <c r="BK12" s="5" t="s">
        <v>85</v>
      </c>
      <c r="BN12" s="5" t="s">
        <v>85</v>
      </c>
      <c r="BP12" s="5" t="s">
        <v>843</v>
      </c>
      <c r="BQ12" s="5" t="s">
        <v>844</v>
      </c>
      <c r="BR12" s="5" t="s">
        <v>845</v>
      </c>
      <c r="BS12" s="5" t="s">
        <v>894</v>
      </c>
      <c r="BU12" s="5" t="s">
        <v>847</v>
      </c>
      <c r="BV12" s="5" t="s">
        <v>847</v>
      </c>
      <c r="BW12" s="5" t="s">
        <v>847</v>
      </c>
      <c r="BX12" s="5" t="s">
        <v>848</v>
      </c>
      <c r="BY12" s="5" t="s">
        <v>848</v>
      </c>
      <c r="BZ12" s="5" t="s">
        <v>847</v>
      </c>
      <c r="CA12" s="5" t="s">
        <v>847</v>
      </c>
      <c r="CB12" s="5" t="s">
        <v>848</v>
      </c>
      <c r="CC12" s="5" t="s">
        <v>848</v>
      </c>
      <c r="CD12" s="5" t="s">
        <v>848</v>
      </c>
      <c r="CE12" s="5" t="s">
        <v>847</v>
      </c>
      <c r="CF12" s="5" t="s">
        <v>848</v>
      </c>
    </row>
    <row r="13" spans="1:84" x14ac:dyDescent="0.2">
      <c r="A13" s="5">
        <v>118510820892</v>
      </c>
      <c r="B13" s="5">
        <v>453753464</v>
      </c>
      <c r="C13" s="6">
        <v>45302.643078703702</v>
      </c>
      <c r="D13" s="6">
        <v>45302.643460648149</v>
      </c>
      <c r="E13" s="5" t="s">
        <v>895</v>
      </c>
      <c r="J13" s="5" t="s">
        <v>850</v>
      </c>
      <c r="K13" s="5" t="s">
        <v>154</v>
      </c>
      <c r="L13" s="5" t="s">
        <v>159</v>
      </c>
      <c r="M13" s="5" t="s">
        <v>85</v>
      </c>
    </row>
    <row r="14" spans="1:84" x14ac:dyDescent="0.2">
      <c r="A14" s="5">
        <v>118510787614</v>
      </c>
      <c r="B14" s="5">
        <v>453753464</v>
      </c>
      <c r="C14" s="6">
        <v>45302.613402777781</v>
      </c>
      <c r="D14" s="6">
        <v>45302.641932870371</v>
      </c>
      <c r="E14" s="5" t="s">
        <v>896</v>
      </c>
      <c r="J14" s="5" t="s">
        <v>881</v>
      </c>
      <c r="K14" s="5" t="s">
        <v>154</v>
      </c>
      <c r="L14" s="5" t="s">
        <v>158</v>
      </c>
      <c r="M14" s="5" t="s">
        <v>85</v>
      </c>
      <c r="N14" s="5" t="s">
        <v>14</v>
      </c>
      <c r="O14" s="5" t="s">
        <v>798</v>
      </c>
      <c r="S14" s="5">
        <v>1</v>
      </c>
      <c r="T14" s="5" t="s">
        <v>116</v>
      </c>
      <c r="U14" s="5" t="s">
        <v>86</v>
      </c>
      <c r="V14" s="5" t="s">
        <v>827</v>
      </c>
      <c r="W14" s="5" t="s">
        <v>828</v>
      </c>
      <c r="X14" s="5" t="s">
        <v>829</v>
      </c>
      <c r="Y14" s="5" t="s">
        <v>86</v>
      </c>
      <c r="AA14" s="5" t="s">
        <v>95</v>
      </c>
      <c r="AC14" s="5" t="s">
        <v>830</v>
      </c>
      <c r="AD14" s="5">
        <v>5</v>
      </c>
      <c r="AE14" s="5" t="s">
        <v>802</v>
      </c>
      <c r="AJ14" s="5" t="s">
        <v>883</v>
      </c>
      <c r="AK14" s="5" t="s">
        <v>867</v>
      </c>
      <c r="AL14" s="5" t="s">
        <v>833</v>
      </c>
      <c r="AN14" s="5" t="s">
        <v>86</v>
      </c>
      <c r="AV14" s="5" t="s">
        <v>859</v>
      </c>
      <c r="AW14" s="5" t="s">
        <v>836</v>
      </c>
      <c r="AX14" s="5" t="s">
        <v>897</v>
      </c>
      <c r="BA14" s="5" t="s">
        <v>837</v>
      </c>
      <c r="BB14" s="5" t="s">
        <v>861</v>
      </c>
      <c r="BC14" s="5" t="s">
        <v>839</v>
      </c>
      <c r="BD14" s="5" t="s">
        <v>840</v>
      </c>
      <c r="BE14" s="5" t="s">
        <v>85</v>
      </c>
      <c r="BF14" s="5" t="s">
        <v>841</v>
      </c>
      <c r="BG14" s="5" t="s">
        <v>885</v>
      </c>
      <c r="BH14" s="5" t="s">
        <v>85</v>
      </c>
      <c r="BI14" s="5" t="s">
        <v>85</v>
      </c>
      <c r="BJ14" s="5" t="s">
        <v>86</v>
      </c>
      <c r="BK14" s="5" t="s">
        <v>85</v>
      </c>
      <c r="BN14" s="5" t="s">
        <v>85</v>
      </c>
      <c r="BP14" s="5" t="s">
        <v>843</v>
      </c>
      <c r="BQ14" s="5" t="s">
        <v>844</v>
      </c>
      <c r="BR14" s="5" t="s">
        <v>845</v>
      </c>
      <c r="BS14" s="5" t="s">
        <v>890</v>
      </c>
      <c r="BU14" s="5" t="s">
        <v>847</v>
      </c>
      <c r="BV14" s="5" t="s">
        <v>847</v>
      </c>
      <c r="BW14" s="5" t="s">
        <v>847</v>
      </c>
      <c r="BX14" s="5" t="s">
        <v>848</v>
      </c>
      <c r="BY14" s="5" t="s">
        <v>848</v>
      </c>
      <c r="BZ14" s="5" t="s">
        <v>847</v>
      </c>
      <c r="CA14" s="5" t="s">
        <v>847</v>
      </c>
      <c r="CB14" s="5" t="s">
        <v>847</v>
      </c>
      <c r="CC14" s="5" t="s">
        <v>870</v>
      </c>
      <c r="CD14" s="5" t="s">
        <v>870</v>
      </c>
      <c r="CE14" s="5" t="s">
        <v>847</v>
      </c>
      <c r="CF14" s="5" t="s">
        <v>848</v>
      </c>
    </row>
    <row r="15" spans="1:84" x14ac:dyDescent="0.2">
      <c r="A15" s="5">
        <v>118510806636</v>
      </c>
      <c r="B15" s="5">
        <v>453753464</v>
      </c>
      <c r="C15" s="6">
        <v>45302.629699074074</v>
      </c>
      <c r="D15" s="6">
        <v>45302.63521990741</v>
      </c>
      <c r="E15" s="5" t="s">
        <v>898</v>
      </c>
      <c r="J15" s="5" t="s">
        <v>855</v>
      </c>
      <c r="K15" s="5" t="s">
        <v>154</v>
      </c>
      <c r="L15" s="5" t="s">
        <v>158</v>
      </c>
      <c r="M15" s="5" t="s">
        <v>85</v>
      </c>
    </row>
    <row r="16" spans="1:84" x14ac:dyDescent="0.2">
      <c r="A16" s="5">
        <v>118510787562</v>
      </c>
      <c r="B16" s="5">
        <v>453753464</v>
      </c>
      <c r="C16" s="6">
        <v>45302.613321759258</v>
      </c>
      <c r="D16" s="6">
        <v>45302.626805555556</v>
      </c>
      <c r="E16" s="5" t="s">
        <v>899</v>
      </c>
      <c r="J16" s="5" t="s">
        <v>881</v>
      </c>
      <c r="K16" s="5" t="s">
        <v>154</v>
      </c>
      <c r="L16" s="5" t="s">
        <v>159</v>
      </c>
      <c r="M16" s="5" t="s">
        <v>85</v>
      </c>
      <c r="N16" s="5" t="s">
        <v>14</v>
      </c>
      <c r="O16" s="5" t="s">
        <v>798</v>
      </c>
      <c r="S16" s="5">
        <v>2</v>
      </c>
      <c r="T16" s="5" t="s">
        <v>116</v>
      </c>
      <c r="U16" s="5" t="s">
        <v>86</v>
      </c>
      <c r="V16" s="5" t="s">
        <v>827</v>
      </c>
      <c r="W16" s="5" t="s">
        <v>828</v>
      </c>
      <c r="X16" s="5" t="s">
        <v>829</v>
      </c>
      <c r="Y16" s="5" t="s">
        <v>85</v>
      </c>
      <c r="Z16" s="5" t="s">
        <v>900</v>
      </c>
      <c r="AA16" s="5" t="s">
        <v>85</v>
      </c>
      <c r="AB16" s="5" t="s">
        <v>901</v>
      </c>
      <c r="AC16" s="5" t="s">
        <v>830</v>
      </c>
      <c r="AD16" s="5">
        <v>5</v>
      </c>
      <c r="AE16" s="5" t="s">
        <v>802</v>
      </c>
      <c r="AJ16" s="5" t="s">
        <v>831</v>
      </c>
      <c r="AK16" s="5" t="s">
        <v>832</v>
      </c>
      <c r="AL16" s="5" t="s">
        <v>833</v>
      </c>
      <c r="AN16" s="5" t="s">
        <v>85</v>
      </c>
      <c r="AO16" s="5" t="s">
        <v>85</v>
      </c>
      <c r="AP16" s="5" t="s">
        <v>85</v>
      </c>
      <c r="AQ16" s="5" t="s">
        <v>85</v>
      </c>
      <c r="AR16" s="5" t="s">
        <v>85</v>
      </c>
      <c r="AS16" s="5" t="s">
        <v>85</v>
      </c>
      <c r="AT16" s="5" t="s">
        <v>85</v>
      </c>
      <c r="AU16" s="5" t="s">
        <v>834</v>
      </c>
      <c r="AV16" s="5" t="s">
        <v>859</v>
      </c>
      <c r="AW16" s="5" t="s">
        <v>836</v>
      </c>
      <c r="AX16" s="5" t="s">
        <v>902</v>
      </c>
      <c r="BA16" s="5" t="s">
        <v>837</v>
      </c>
      <c r="BB16" s="5" t="s">
        <v>861</v>
      </c>
      <c r="BC16" s="5" t="s">
        <v>839</v>
      </c>
      <c r="BD16" s="5" t="s">
        <v>840</v>
      </c>
      <c r="BE16" s="5" t="s">
        <v>85</v>
      </c>
      <c r="BF16" s="5" t="s">
        <v>841</v>
      </c>
      <c r="BG16" s="5" t="s">
        <v>842</v>
      </c>
      <c r="BH16" s="5" t="s">
        <v>85</v>
      </c>
      <c r="BI16" s="5" t="s">
        <v>85</v>
      </c>
      <c r="BJ16" s="5" t="s">
        <v>85</v>
      </c>
      <c r="BK16" s="5" t="s">
        <v>85</v>
      </c>
      <c r="BN16" s="5" t="s">
        <v>85</v>
      </c>
      <c r="BP16" s="5" t="s">
        <v>843</v>
      </c>
      <c r="BQ16" s="5" t="s">
        <v>844</v>
      </c>
      <c r="BR16" s="5" t="s">
        <v>845</v>
      </c>
      <c r="BS16" s="5" t="s">
        <v>846</v>
      </c>
      <c r="BU16" s="5" t="s">
        <v>847</v>
      </c>
      <c r="BV16" s="5" t="s">
        <v>847</v>
      </c>
      <c r="BW16" s="5" t="s">
        <v>847</v>
      </c>
      <c r="BX16" s="5" t="s">
        <v>848</v>
      </c>
      <c r="BY16" s="5" t="s">
        <v>848</v>
      </c>
      <c r="BZ16" s="5" t="s">
        <v>847</v>
      </c>
      <c r="CA16" s="5" t="s">
        <v>847</v>
      </c>
      <c r="CB16" s="5" t="s">
        <v>848</v>
      </c>
      <c r="CC16" s="5" t="s">
        <v>848</v>
      </c>
      <c r="CD16" s="5" t="s">
        <v>870</v>
      </c>
      <c r="CE16" s="5" t="s">
        <v>847</v>
      </c>
      <c r="CF16" s="5" t="s">
        <v>848</v>
      </c>
    </row>
    <row r="17" spans="1:84" x14ac:dyDescent="0.2">
      <c r="A17" s="5">
        <v>118510787767</v>
      </c>
      <c r="B17" s="5">
        <v>453753464</v>
      </c>
      <c r="C17" s="6">
        <v>45302.613599537035</v>
      </c>
      <c r="D17" s="6">
        <v>45302.613877314812</v>
      </c>
      <c r="E17" s="5" t="s">
        <v>903</v>
      </c>
      <c r="J17" s="5" t="s">
        <v>825</v>
      </c>
      <c r="K17" s="5" t="s">
        <v>154</v>
      </c>
      <c r="L17" s="5" t="s">
        <v>158</v>
      </c>
      <c r="M17" s="5" t="s">
        <v>86</v>
      </c>
    </row>
    <row r="18" spans="1:84" x14ac:dyDescent="0.2">
      <c r="A18" s="5">
        <v>118480113982</v>
      </c>
      <c r="B18" s="5">
        <v>453753464</v>
      </c>
      <c r="C18" s="6">
        <v>45258.384247685186</v>
      </c>
      <c r="D18" s="6">
        <v>45258.407858796294</v>
      </c>
      <c r="E18" s="5" t="s">
        <v>904</v>
      </c>
      <c r="J18" s="5" t="s">
        <v>881</v>
      </c>
      <c r="K18" s="5" t="s">
        <v>154</v>
      </c>
      <c r="L18" s="5" t="s">
        <v>905</v>
      </c>
      <c r="M18" s="5" t="s">
        <v>85</v>
      </c>
      <c r="N18" s="5" t="s">
        <v>267</v>
      </c>
      <c r="O18" s="5" t="s">
        <v>798</v>
      </c>
      <c r="S18" s="5">
        <v>11</v>
      </c>
      <c r="T18" s="5" t="s">
        <v>116</v>
      </c>
      <c r="U18" s="5" t="s">
        <v>86</v>
      </c>
      <c r="V18" s="5" t="s">
        <v>827</v>
      </c>
      <c r="W18" s="5" t="s">
        <v>828</v>
      </c>
      <c r="X18" s="5" t="s">
        <v>829</v>
      </c>
      <c r="Y18" s="5" t="s">
        <v>86</v>
      </c>
      <c r="AA18" s="5" t="s">
        <v>85</v>
      </c>
      <c r="AB18" s="5" t="s">
        <v>906</v>
      </c>
      <c r="AC18" s="5" t="s">
        <v>856</v>
      </c>
      <c r="AD18" s="5">
        <v>2</v>
      </c>
      <c r="AE18" s="5" t="s">
        <v>802</v>
      </c>
      <c r="AG18" s="5" t="s">
        <v>804</v>
      </c>
      <c r="AJ18" s="5" t="s">
        <v>831</v>
      </c>
      <c r="AK18" s="5" t="s">
        <v>832</v>
      </c>
      <c r="AL18" s="5" t="s">
        <v>907</v>
      </c>
      <c r="AN18" s="5" t="s">
        <v>85</v>
      </c>
      <c r="AO18" s="5" t="s">
        <v>85</v>
      </c>
      <c r="AP18" s="5" t="s">
        <v>86</v>
      </c>
      <c r="AQ18" s="5" t="s">
        <v>86</v>
      </c>
      <c r="AR18" s="5" t="s">
        <v>86</v>
      </c>
      <c r="AS18" s="5" t="s">
        <v>86</v>
      </c>
      <c r="AT18" s="5" t="s">
        <v>86</v>
      </c>
      <c r="AU18" s="5" t="s">
        <v>834</v>
      </c>
      <c r="AV18" s="5" t="s">
        <v>859</v>
      </c>
      <c r="AW18" s="5" t="s">
        <v>836</v>
      </c>
      <c r="AX18" s="5" t="s">
        <v>908</v>
      </c>
      <c r="BA18" s="5" t="s">
        <v>837</v>
      </c>
      <c r="BB18" s="5" t="s">
        <v>861</v>
      </c>
      <c r="BC18" s="5" t="s">
        <v>839</v>
      </c>
      <c r="BD18" s="5" t="s">
        <v>840</v>
      </c>
      <c r="BE18" s="5" t="s">
        <v>85</v>
      </c>
      <c r="BF18" s="5" t="s">
        <v>841</v>
      </c>
      <c r="BG18" s="5" t="s">
        <v>885</v>
      </c>
      <c r="BH18" s="5" t="s">
        <v>85</v>
      </c>
      <c r="BI18" s="5" t="s">
        <v>85</v>
      </c>
      <c r="BJ18" s="5" t="s">
        <v>85</v>
      </c>
      <c r="BK18" s="5" t="s">
        <v>85</v>
      </c>
      <c r="BN18" s="5" t="s">
        <v>85</v>
      </c>
      <c r="BP18" s="5" t="s">
        <v>843</v>
      </c>
      <c r="BQ18" s="5" t="s">
        <v>844</v>
      </c>
      <c r="BR18" s="5" t="s">
        <v>845</v>
      </c>
      <c r="BS18" s="5" t="s">
        <v>876</v>
      </c>
      <c r="BU18" s="5" t="s">
        <v>848</v>
      </c>
      <c r="BV18" s="5" t="s">
        <v>870</v>
      </c>
      <c r="BW18" s="5" t="s">
        <v>847</v>
      </c>
      <c r="BX18" s="5" t="s">
        <v>848</v>
      </c>
      <c r="BY18" s="5" t="s">
        <v>848</v>
      </c>
      <c r="BZ18" s="5" t="s">
        <v>847</v>
      </c>
      <c r="CA18" s="5" t="s">
        <v>847</v>
      </c>
      <c r="CB18" s="5" t="s">
        <v>870</v>
      </c>
      <c r="CC18" s="5" t="s">
        <v>847</v>
      </c>
      <c r="CD18" s="5" t="s">
        <v>870</v>
      </c>
      <c r="CE18" s="5" t="s">
        <v>847</v>
      </c>
      <c r="CF18" s="5" t="s">
        <v>870</v>
      </c>
    </row>
    <row r="19" spans="1:84" x14ac:dyDescent="0.2">
      <c r="A19" s="5">
        <v>118477970366</v>
      </c>
      <c r="B19" s="5">
        <v>453753464</v>
      </c>
      <c r="C19" s="6">
        <v>45254.517314814817</v>
      </c>
      <c r="D19" s="6">
        <v>45254.549814814818</v>
      </c>
      <c r="E19" s="5" t="s">
        <v>417</v>
      </c>
      <c r="J19" s="5" t="s">
        <v>850</v>
      </c>
      <c r="K19" s="5" t="s">
        <v>154</v>
      </c>
      <c r="L19" s="5" t="s">
        <v>159</v>
      </c>
      <c r="M19" s="5" t="s">
        <v>85</v>
      </c>
      <c r="N19" s="5" t="s">
        <v>11</v>
      </c>
      <c r="O19" s="5" t="s">
        <v>798</v>
      </c>
      <c r="S19" s="5">
        <v>1</v>
      </c>
      <c r="T19" s="5" t="s">
        <v>116</v>
      </c>
      <c r="U19" s="5" t="s">
        <v>86</v>
      </c>
      <c r="V19" s="5" t="s">
        <v>827</v>
      </c>
      <c r="W19" s="5" t="s">
        <v>828</v>
      </c>
      <c r="X19" s="5" t="s">
        <v>878</v>
      </c>
      <c r="Y19" s="5" t="s">
        <v>86</v>
      </c>
      <c r="AA19" s="5" t="s">
        <v>85</v>
      </c>
      <c r="AB19" s="5" t="s">
        <v>909</v>
      </c>
      <c r="AC19" s="5" t="s">
        <v>830</v>
      </c>
      <c r="AD19" s="5">
        <v>1</v>
      </c>
      <c r="AE19" s="5" t="s">
        <v>802</v>
      </c>
      <c r="AJ19" s="5" t="s">
        <v>831</v>
      </c>
      <c r="AK19" s="5" t="s">
        <v>867</v>
      </c>
      <c r="AL19" s="5" t="s">
        <v>907</v>
      </c>
      <c r="AN19" s="5" t="s">
        <v>86</v>
      </c>
      <c r="AV19" s="5" t="s">
        <v>859</v>
      </c>
      <c r="AW19" s="5" t="s">
        <v>836</v>
      </c>
      <c r="AX19" s="5" t="s">
        <v>910</v>
      </c>
      <c r="BA19" s="5" t="s">
        <v>837</v>
      </c>
      <c r="BB19" s="5" t="s">
        <v>861</v>
      </c>
      <c r="BC19" s="5" t="s">
        <v>839</v>
      </c>
      <c r="BD19" s="5" t="s">
        <v>863</v>
      </c>
      <c r="BE19" s="5" t="s">
        <v>86</v>
      </c>
      <c r="BH19" s="5" t="s">
        <v>86</v>
      </c>
      <c r="BI19" s="5" t="s">
        <v>85</v>
      </c>
      <c r="BJ19" s="5" t="s">
        <v>85</v>
      </c>
      <c r="BK19" s="5" t="s">
        <v>85</v>
      </c>
      <c r="BN19" s="5" t="s">
        <v>85</v>
      </c>
      <c r="BP19" s="5" t="s">
        <v>843</v>
      </c>
      <c r="BQ19" s="5" t="s">
        <v>844</v>
      </c>
      <c r="BR19" s="5" t="s">
        <v>845</v>
      </c>
      <c r="BS19" s="5" t="s">
        <v>886</v>
      </c>
      <c r="BU19" s="5" t="s">
        <v>848</v>
      </c>
      <c r="BV19" s="5" t="s">
        <v>847</v>
      </c>
      <c r="BW19" s="5" t="s">
        <v>870</v>
      </c>
      <c r="BX19" s="5" t="s">
        <v>848</v>
      </c>
      <c r="BY19" s="5" t="s">
        <v>870</v>
      </c>
      <c r="BZ19" s="5" t="s">
        <v>847</v>
      </c>
      <c r="CA19" s="5" t="s">
        <v>847</v>
      </c>
      <c r="CB19" s="5" t="s">
        <v>848</v>
      </c>
      <c r="CC19" s="5" t="s">
        <v>848</v>
      </c>
      <c r="CD19" s="5" t="s">
        <v>848</v>
      </c>
      <c r="CE19" s="5" t="s">
        <v>847</v>
      </c>
      <c r="CF19" s="5" t="s">
        <v>848</v>
      </c>
    </row>
    <row r="20" spans="1:84" x14ac:dyDescent="0.2">
      <c r="A20" s="5">
        <v>118477976578</v>
      </c>
      <c r="B20" s="5">
        <v>453753464</v>
      </c>
      <c r="C20" s="6">
        <v>45254.52721064815</v>
      </c>
      <c r="D20" s="6">
        <v>45254.549375000002</v>
      </c>
      <c r="E20" s="5" t="s">
        <v>417</v>
      </c>
      <c r="J20" s="5" t="s">
        <v>855</v>
      </c>
      <c r="K20" s="5" t="s">
        <v>154</v>
      </c>
      <c r="L20" s="5" t="s">
        <v>158</v>
      </c>
      <c r="M20" s="5" t="s">
        <v>85</v>
      </c>
      <c r="N20" s="5" t="s">
        <v>11</v>
      </c>
      <c r="O20" s="5" t="s">
        <v>798</v>
      </c>
      <c r="S20" s="5">
        <v>1</v>
      </c>
      <c r="T20" s="5" t="s">
        <v>116</v>
      </c>
      <c r="U20" s="5" t="s">
        <v>86</v>
      </c>
      <c r="V20" s="5" t="s">
        <v>827</v>
      </c>
      <c r="W20" s="5" t="s">
        <v>828</v>
      </c>
      <c r="X20" s="5" t="s">
        <v>829</v>
      </c>
      <c r="Y20" s="5" t="s">
        <v>86</v>
      </c>
      <c r="AA20" s="5" t="s">
        <v>85</v>
      </c>
      <c r="AB20" s="5" t="s">
        <v>911</v>
      </c>
      <c r="AC20" s="5" t="s">
        <v>830</v>
      </c>
      <c r="AD20" s="5">
        <v>1</v>
      </c>
      <c r="AE20" s="5" t="s">
        <v>802</v>
      </c>
      <c r="AJ20" s="5" t="s">
        <v>831</v>
      </c>
      <c r="AK20" s="5" t="s">
        <v>832</v>
      </c>
      <c r="AL20" s="5" t="s">
        <v>907</v>
      </c>
      <c r="AN20" s="5" t="s">
        <v>86</v>
      </c>
      <c r="AV20" s="5" t="s">
        <v>859</v>
      </c>
      <c r="AW20" s="5" t="s">
        <v>836</v>
      </c>
      <c r="AX20" s="5" t="s">
        <v>912</v>
      </c>
      <c r="BA20" s="5" t="s">
        <v>837</v>
      </c>
      <c r="BB20" s="5" t="s">
        <v>861</v>
      </c>
      <c r="BC20" s="5" t="s">
        <v>839</v>
      </c>
      <c r="BD20" s="5" t="s">
        <v>840</v>
      </c>
      <c r="BE20" s="5" t="s">
        <v>86</v>
      </c>
      <c r="BF20" s="5" t="s">
        <v>869</v>
      </c>
      <c r="BG20" s="5" t="s">
        <v>842</v>
      </c>
      <c r="BH20" s="5" t="s">
        <v>85</v>
      </c>
      <c r="BI20" s="5" t="s">
        <v>85</v>
      </c>
      <c r="BJ20" s="5" t="s">
        <v>86</v>
      </c>
      <c r="BK20" s="5" t="s">
        <v>85</v>
      </c>
      <c r="BN20" s="5" t="s">
        <v>85</v>
      </c>
      <c r="BP20" s="5" t="s">
        <v>843</v>
      </c>
      <c r="BQ20" s="5" t="s">
        <v>844</v>
      </c>
      <c r="BR20" s="5" t="s">
        <v>845</v>
      </c>
      <c r="BS20" s="5" t="s">
        <v>886</v>
      </c>
      <c r="BU20" s="5" t="s">
        <v>848</v>
      </c>
      <c r="BV20" s="5" t="s">
        <v>847</v>
      </c>
      <c r="BW20" s="5" t="s">
        <v>847</v>
      </c>
      <c r="BX20" s="5" t="s">
        <v>848</v>
      </c>
      <c r="BY20" s="5" t="s">
        <v>848</v>
      </c>
      <c r="BZ20" s="5" t="s">
        <v>847</v>
      </c>
      <c r="CA20" s="5" t="s">
        <v>847</v>
      </c>
      <c r="CB20" s="5" t="s">
        <v>848</v>
      </c>
      <c r="CC20" s="5" t="s">
        <v>848</v>
      </c>
      <c r="CD20" s="5" t="s">
        <v>848</v>
      </c>
      <c r="CE20" s="5" t="s">
        <v>847</v>
      </c>
      <c r="CF20" s="5" t="s">
        <v>848</v>
      </c>
    </row>
    <row r="21" spans="1:84" x14ac:dyDescent="0.2">
      <c r="A21" s="5">
        <v>118477968295</v>
      </c>
      <c r="B21" s="5">
        <v>453753464</v>
      </c>
      <c r="C21" s="6">
        <v>45254.515752314815</v>
      </c>
      <c r="D21" s="6">
        <v>45254.548472222225</v>
      </c>
      <c r="E21" s="5" t="s">
        <v>289</v>
      </c>
      <c r="J21" s="5" t="s">
        <v>850</v>
      </c>
      <c r="K21" s="5" t="s">
        <v>154</v>
      </c>
      <c r="L21" s="5" t="s">
        <v>159</v>
      </c>
      <c r="M21" s="5" t="s">
        <v>85</v>
      </c>
      <c r="N21" s="5" t="s">
        <v>11</v>
      </c>
      <c r="O21" s="5" t="s">
        <v>798</v>
      </c>
      <c r="S21" s="5">
        <v>5</v>
      </c>
      <c r="T21" s="5" t="s">
        <v>116</v>
      </c>
      <c r="U21" s="5" t="s">
        <v>86</v>
      </c>
      <c r="V21" s="5" t="s">
        <v>852</v>
      </c>
      <c r="W21" s="5" t="s">
        <v>873</v>
      </c>
      <c r="X21" s="5" t="s">
        <v>878</v>
      </c>
      <c r="Y21" s="5" t="s">
        <v>86</v>
      </c>
      <c r="AA21" s="5" t="s">
        <v>85</v>
      </c>
      <c r="AB21" s="5" t="s">
        <v>913</v>
      </c>
      <c r="AC21" s="5" t="s">
        <v>830</v>
      </c>
      <c r="AD21" s="5">
        <v>1</v>
      </c>
      <c r="AE21" s="5" t="s">
        <v>802</v>
      </c>
      <c r="AJ21" s="5" t="s">
        <v>831</v>
      </c>
      <c r="AK21" s="5" t="s">
        <v>867</v>
      </c>
      <c r="AL21" s="5" t="s">
        <v>833</v>
      </c>
      <c r="AN21" s="5" t="s">
        <v>85</v>
      </c>
      <c r="AO21" s="5" t="s">
        <v>85</v>
      </c>
      <c r="AP21" s="5" t="s">
        <v>86</v>
      </c>
      <c r="AQ21" s="5" t="s">
        <v>85</v>
      </c>
      <c r="AR21" s="5" t="s">
        <v>86</v>
      </c>
      <c r="AS21" s="5" t="s">
        <v>85</v>
      </c>
      <c r="AT21" s="5" t="s">
        <v>85</v>
      </c>
      <c r="AU21" s="5" t="s">
        <v>834</v>
      </c>
      <c r="AV21" s="5" t="s">
        <v>859</v>
      </c>
      <c r="AW21" s="5" t="s">
        <v>836</v>
      </c>
      <c r="AX21" s="5" t="s">
        <v>914</v>
      </c>
      <c r="BA21" s="5" t="s">
        <v>837</v>
      </c>
      <c r="BB21" s="5" t="s">
        <v>838</v>
      </c>
      <c r="BC21" s="5" t="s">
        <v>839</v>
      </c>
      <c r="BD21" s="5" t="s">
        <v>840</v>
      </c>
      <c r="BE21" s="5" t="s">
        <v>86</v>
      </c>
      <c r="BF21" s="5" t="s">
        <v>869</v>
      </c>
      <c r="BG21" s="5" t="s">
        <v>842</v>
      </c>
      <c r="BH21" s="5" t="s">
        <v>86</v>
      </c>
      <c r="BI21" s="5" t="s">
        <v>85</v>
      </c>
      <c r="BJ21" s="5" t="s">
        <v>85</v>
      </c>
      <c r="BK21" s="5" t="s">
        <v>85</v>
      </c>
      <c r="BN21" s="5" t="s">
        <v>85</v>
      </c>
      <c r="BP21" s="5" t="s">
        <v>843</v>
      </c>
      <c r="BQ21" s="5" t="s">
        <v>844</v>
      </c>
      <c r="BR21" s="5" t="s">
        <v>845</v>
      </c>
      <c r="BS21" s="5" t="s">
        <v>846</v>
      </c>
      <c r="BU21" s="5" t="s">
        <v>848</v>
      </c>
      <c r="BV21" s="5" t="s">
        <v>847</v>
      </c>
      <c r="BW21" s="5" t="s">
        <v>847</v>
      </c>
      <c r="BX21" s="5" t="s">
        <v>848</v>
      </c>
      <c r="BY21" s="5" t="s">
        <v>848</v>
      </c>
      <c r="BZ21" s="5" t="s">
        <v>847</v>
      </c>
      <c r="CA21" s="5" t="s">
        <v>847</v>
      </c>
      <c r="CB21" s="5" t="s">
        <v>848</v>
      </c>
      <c r="CC21" s="5" t="s">
        <v>848</v>
      </c>
      <c r="CD21" s="5" t="s">
        <v>848</v>
      </c>
      <c r="CE21" s="5" t="s">
        <v>847</v>
      </c>
      <c r="CF21" s="5" t="s">
        <v>848</v>
      </c>
    </row>
    <row r="22" spans="1:84" x14ac:dyDescent="0.2">
      <c r="A22" s="5">
        <v>118477368697</v>
      </c>
      <c r="B22" s="5">
        <v>453753464</v>
      </c>
      <c r="C22" s="6">
        <v>45253.563333333332</v>
      </c>
      <c r="D22" s="6">
        <v>45253.574097222219</v>
      </c>
      <c r="E22" s="5" t="s">
        <v>915</v>
      </c>
      <c r="J22" s="5" t="s">
        <v>825</v>
      </c>
      <c r="K22" s="5" t="s">
        <v>154</v>
      </c>
      <c r="L22" s="5" t="s">
        <v>158</v>
      </c>
      <c r="M22" s="5" t="s">
        <v>85</v>
      </c>
      <c r="N22" s="5" t="s">
        <v>12</v>
      </c>
      <c r="O22" s="5" t="s">
        <v>798</v>
      </c>
      <c r="R22" s="5" t="s">
        <v>916</v>
      </c>
      <c r="S22" s="5">
        <v>1</v>
      </c>
      <c r="T22" s="5" t="s">
        <v>116</v>
      </c>
      <c r="U22" s="5" t="s">
        <v>85</v>
      </c>
      <c r="V22" s="5" t="s">
        <v>852</v>
      </c>
      <c r="W22" s="5" t="s">
        <v>828</v>
      </c>
      <c r="X22" s="5" t="s">
        <v>878</v>
      </c>
      <c r="Y22" s="5" t="s">
        <v>86</v>
      </c>
      <c r="AA22" s="5" t="s">
        <v>85</v>
      </c>
      <c r="AB22" s="5" t="s">
        <v>917</v>
      </c>
      <c r="AC22" s="5" t="s">
        <v>856</v>
      </c>
      <c r="AD22" s="5">
        <v>5</v>
      </c>
      <c r="AE22" s="5" t="s">
        <v>802</v>
      </c>
      <c r="AJ22" s="5" t="s">
        <v>883</v>
      </c>
      <c r="AK22" s="5" t="s">
        <v>867</v>
      </c>
      <c r="AL22" s="5" t="s">
        <v>907</v>
      </c>
      <c r="AN22" s="5" t="s">
        <v>86</v>
      </c>
      <c r="AV22" s="5" t="s">
        <v>859</v>
      </c>
      <c r="AW22" s="5" t="s">
        <v>836</v>
      </c>
      <c r="AX22" s="5" t="s">
        <v>918</v>
      </c>
      <c r="BA22" s="5" t="s">
        <v>837</v>
      </c>
      <c r="BB22" s="5" t="s">
        <v>838</v>
      </c>
      <c r="BC22" s="5" t="s">
        <v>862</v>
      </c>
      <c r="BD22" s="5" t="s">
        <v>863</v>
      </c>
      <c r="BE22" s="5" t="s">
        <v>86</v>
      </c>
      <c r="BF22" s="5" t="s">
        <v>869</v>
      </c>
      <c r="BG22" s="5" t="s">
        <v>885</v>
      </c>
      <c r="BH22" s="5" t="s">
        <v>86</v>
      </c>
      <c r="BI22" s="5" t="s">
        <v>85</v>
      </c>
      <c r="BJ22" s="5" t="s">
        <v>86</v>
      </c>
      <c r="BK22" s="5" t="s">
        <v>85</v>
      </c>
      <c r="BN22" s="5" t="s">
        <v>85</v>
      </c>
      <c r="BP22" s="5" t="s">
        <v>843</v>
      </c>
      <c r="BQ22" s="5" t="s">
        <v>844</v>
      </c>
      <c r="BR22" s="5" t="s">
        <v>919</v>
      </c>
      <c r="BS22" s="5" t="s">
        <v>894</v>
      </c>
      <c r="BU22" s="5" t="s">
        <v>848</v>
      </c>
      <c r="BV22" s="5" t="s">
        <v>847</v>
      </c>
      <c r="BW22" s="5" t="s">
        <v>847</v>
      </c>
      <c r="BX22" s="5" t="s">
        <v>848</v>
      </c>
      <c r="BY22" s="5" t="s">
        <v>848</v>
      </c>
      <c r="BZ22" s="5" t="s">
        <v>847</v>
      </c>
      <c r="CA22" s="5" t="s">
        <v>847</v>
      </c>
      <c r="CB22" s="5" t="s">
        <v>847</v>
      </c>
      <c r="CC22" s="5" t="s">
        <v>848</v>
      </c>
      <c r="CD22" s="5" t="s">
        <v>848</v>
      </c>
      <c r="CE22" s="5" t="s">
        <v>847</v>
      </c>
      <c r="CF22" s="5" t="s">
        <v>848</v>
      </c>
    </row>
    <row r="23" spans="1:84" x14ac:dyDescent="0.2">
      <c r="A23" s="5">
        <v>118477334369</v>
      </c>
      <c r="B23" s="5">
        <v>453753464</v>
      </c>
      <c r="C23" s="6">
        <v>45253.512037037035</v>
      </c>
      <c r="D23" s="6">
        <v>45253.549409722225</v>
      </c>
      <c r="E23" s="5" t="s">
        <v>920</v>
      </c>
      <c r="J23" s="5" t="s">
        <v>825</v>
      </c>
      <c r="K23" s="5" t="s">
        <v>153</v>
      </c>
      <c r="L23" s="5" t="s">
        <v>158</v>
      </c>
      <c r="M23" s="5" t="s">
        <v>85</v>
      </c>
      <c r="N23" s="5" t="s">
        <v>12</v>
      </c>
      <c r="O23" s="5" t="s">
        <v>798</v>
      </c>
      <c r="S23" s="5">
        <v>2</v>
      </c>
      <c r="T23" s="5" t="s">
        <v>116</v>
      </c>
      <c r="U23" s="5" t="s">
        <v>86</v>
      </c>
      <c r="V23" s="5" t="s">
        <v>827</v>
      </c>
      <c r="W23" s="5" t="s">
        <v>828</v>
      </c>
      <c r="X23" s="5" t="s">
        <v>829</v>
      </c>
      <c r="Y23" s="5" t="s">
        <v>86</v>
      </c>
      <c r="AA23" s="5" t="s">
        <v>85</v>
      </c>
      <c r="AB23" s="5" t="s">
        <v>921</v>
      </c>
      <c r="AC23" s="5" t="s">
        <v>830</v>
      </c>
      <c r="AD23" s="5">
        <v>10</v>
      </c>
      <c r="AI23" s="5" t="s">
        <v>922</v>
      </c>
      <c r="AJ23" s="5" t="s">
        <v>831</v>
      </c>
      <c r="AK23" s="5" t="s">
        <v>867</v>
      </c>
      <c r="AL23" s="5" t="s">
        <v>907</v>
      </c>
      <c r="AN23" s="5" t="s">
        <v>86</v>
      </c>
      <c r="AV23" s="5" t="s">
        <v>859</v>
      </c>
      <c r="AW23" s="5" t="s">
        <v>836</v>
      </c>
      <c r="AX23" s="5" t="s">
        <v>923</v>
      </c>
      <c r="BA23" s="5" t="s">
        <v>183</v>
      </c>
      <c r="BB23" s="5" t="s">
        <v>838</v>
      </c>
      <c r="BC23" s="5" t="s">
        <v>839</v>
      </c>
      <c r="BD23" s="5" t="s">
        <v>863</v>
      </c>
      <c r="BE23" s="5" t="s">
        <v>86</v>
      </c>
      <c r="BH23" s="5" t="s">
        <v>85</v>
      </c>
      <c r="BI23" s="5" t="s">
        <v>85</v>
      </c>
      <c r="BJ23" s="5" t="s">
        <v>85</v>
      </c>
      <c r="BK23" s="5" t="s">
        <v>85</v>
      </c>
      <c r="BN23" s="5" t="s">
        <v>85</v>
      </c>
      <c r="BP23" s="5" t="s">
        <v>843</v>
      </c>
      <c r="BQ23" s="5" t="s">
        <v>844</v>
      </c>
      <c r="BR23" s="5" t="s">
        <v>845</v>
      </c>
      <c r="BS23" s="5" t="s">
        <v>876</v>
      </c>
      <c r="BU23" s="5" t="s">
        <v>847</v>
      </c>
      <c r="BV23" s="5" t="s">
        <v>847</v>
      </c>
      <c r="BW23" s="5" t="s">
        <v>847</v>
      </c>
      <c r="BX23" s="5" t="s">
        <v>848</v>
      </c>
      <c r="BY23" s="5" t="s">
        <v>848</v>
      </c>
      <c r="BZ23" s="5" t="s">
        <v>870</v>
      </c>
      <c r="CA23" s="5" t="s">
        <v>847</v>
      </c>
      <c r="CB23" s="5" t="s">
        <v>870</v>
      </c>
      <c r="CC23" s="5" t="s">
        <v>848</v>
      </c>
      <c r="CD23" s="5" t="s">
        <v>848</v>
      </c>
      <c r="CE23" s="5" t="s">
        <v>847</v>
      </c>
      <c r="CF23" s="5" t="s">
        <v>848</v>
      </c>
    </row>
    <row r="24" spans="1:84" x14ac:dyDescent="0.2">
      <c r="A24" s="5">
        <v>118477350308</v>
      </c>
      <c r="B24" s="5">
        <v>453753464</v>
      </c>
      <c r="C24" s="6">
        <v>45253.535138888888</v>
      </c>
      <c r="D24" s="6">
        <v>45253.544490740744</v>
      </c>
      <c r="E24" s="5" t="s">
        <v>924</v>
      </c>
      <c r="J24" s="5" t="s">
        <v>850</v>
      </c>
      <c r="K24" s="5" t="s">
        <v>154</v>
      </c>
      <c r="L24" s="5" t="s">
        <v>158</v>
      </c>
      <c r="M24" s="5" t="s">
        <v>85</v>
      </c>
      <c r="N24" s="5" t="s">
        <v>12</v>
      </c>
      <c r="O24" s="5" t="s">
        <v>798</v>
      </c>
      <c r="S24" s="5">
        <v>2</v>
      </c>
      <c r="T24" s="5" t="s">
        <v>925</v>
      </c>
      <c r="U24" s="5" t="s">
        <v>86</v>
      </c>
      <c r="V24" s="5" t="s">
        <v>827</v>
      </c>
      <c r="W24" s="5" t="s">
        <v>828</v>
      </c>
      <c r="X24" s="5" t="s">
        <v>865</v>
      </c>
      <c r="Y24" s="5" t="s">
        <v>86</v>
      </c>
      <c r="AA24" s="5" t="s">
        <v>95</v>
      </c>
      <c r="AC24" s="5" t="s">
        <v>830</v>
      </c>
      <c r="AD24" s="5">
        <v>10</v>
      </c>
      <c r="AE24" s="5" t="s">
        <v>802</v>
      </c>
      <c r="AG24" s="5" t="s">
        <v>804</v>
      </c>
      <c r="AJ24" s="5" t="s">
        <v>883</v>
      </c>
      <c r="AK24" s="5" t="s">
        <v>832</v>
      </c>
      <c r="AL24" s="5" t="s">
        <v>907</v>
      </c>
      <c r="AN24" s="5" t="s">
        <v>86</v>
      </c>
      <c r="AV24" s="5" t="s">
        <v>835</v>
      </c>
      <c r="AW24" s="5" t="s">
        <v>926</v>
      </c>
      <c r="AY24" s="5" t="s">
        <v>927</v>
      </c>
      <c r="AZ24" s="5" t="s">
        <v>85</v>
      </c>
      <c r="BA24" s="5" t="s">
        <v>837</v>
      </c>
      <c r="BB24" s="5" t="s">
        <v>861</v>
      </c>
      <c r="BC24" s="5" t="s">
        <v>839</v>
      </c>
      <c r="BD24" s="5" t="s">
        <v>840</v>
      </c>
      <c r="BE24" s="5" t="s">
        <v>86</v>
      </c>
      <c r="BH24" s="5" t="s">
        <v>85</v>
      </c>
      <c r="BI24" s="5" t="s">
        <v>86</v>
      </c>
      <c r="BJ24" s="5" t="s">
        <v>86</v>
      </c>
      <c r="BK24" s="5" t="s">
        <v>85</v>
      </c>
      <c r="BN24" s="5" t="s">
        <v>85</v>
      </c>
      <c r="BP24" s="5" t="s">
        <v>843</v>
      </c>
      <c r="BQ24" s="5" t="s">
        <v>844</v>
      </c>
      <c r="BR24" s="5" t="s">
        <v>919</v>
      </c>
      <c r="BS24" s="5" t="s">
        <v>894</v>
      </c>
      <c r="BU24" s="5" t="s">
        <v>870</v>
      </c>
      <c r="BV24" s="5" t="s">
        <v>870</v>
      </c>
      <c r="BW24" s="5" t="s">
        <v>870</v>
      </c>
      <c r="BX24" s="5" t="s">
        <v>847</v>
      </c>
      <c r="BY24" s="5" t="s">
        <v>870</v>
      </c>
      <c r="BZ24" s="5" t="s">
        <v>847</v>
      </c>
      <c r="CA24" s="5" t="s">
        <v>847</v>
      </c>
      <c r="CB24" s="5" t="s">
        <v>848</v>
      </c>
      <c r="CC24" s="5" t="s">
        <v>848</v>
      </c>
      <c r="CD24" s="5" t="s">
        <v>848</v>
      </c>
      <c r="CE24" s="5" t="s">
        <v>870</v>
      </c>
      <c r="CF24" s="5" t="s">
        <v>848</v>
      </c>
    </row>
    <row r="25" spans="1:84" x14ac:dyDescent="0.2">
      <c r="A25" s="5">
        <v>118477334731</v>
      </c>
      <c r="B25" s="5">
        <v>453753464</v>
      </c>
      <c r="C25" s="6">
        <v>45253.512789351851</v>
      </c>
      <c r="D25" s="6">
        <v>45253.543495370373</v>
      </c>
      <c r="E25" s="5" t="s">
        <v>928</v>
      </c>
      <c r="J25" s="5" t="s">
        <v>825</v>
      </c>
      <c r="K25" s="5" t="s">
        <v>154</v>
      </c>
      <c r="L25" s="5" t="s">
        <v>158</v>
      </c>
      <c r="M25" s="5" t="s">
        <v>85</v>
      </c>
      <c r="N25" s="5" t="s">
        <v>12</v>
      </c>
      <c r="O25" s="5" t="s">
        <v>798</v>
      </c>
      <c r="S25" s="5">
        <v>4</v>
      </c>
      <c r="T25" s="5" t="s">
        <v>116</v>
      </c>
      <c r="U25" s="5" t="s">
        <v>86</v>
      </c>
      <c r="V25" s="5" t="s">
        <v>827</v>
      </c>
      <c r="W25" s="5" t="s">
        <v>828</v>
      </c>
      <c r="X25" s="5" t="s">
        <v>829</v>
      </c>
      <c r="Y25" s="5" t="s">
        <v>86</v>
      </c>
      <c r="AA25" s="5" t="s">
        <v>85</v>
      </c>
      <c r="AB25" s="5" t="s">
        <v>929</v>
      </c>
      <c r="AC25" s="5" t="s">
        <v>830</v>
      </c>
      <c r="AD25" s="5">
        <v>25</v>
      </c>
      <c r="AE25" s="5" t="s">
        <v>802</v>
      </c>
      <c r="AJ25" s="5" t="s">
        <v>883</v>
      </c>
      <c r="AK25" s="5" t="s">
        <v>832</v>
      </c>
      <c r="AL25" s="5" t="s">
        <v>907</v>
      </c>
      <c r="AN25" s="5" t="s">
        <v>86</v>
      </c>
      <c r="AV25" s="5" t="s">
        <v>859</v>
      </c>
      <c r="AW25" s="5" t="s">
        <v>836</v>
      </c>
      <c r="AX25" s="5" t="s">
        <v>930</v>
      </c>
      <c r="BA25" s="5" t="s">
        <v>837</v>
      </c>
      <c r="BB25" s="5" t="s">
        <v>861</v>
      </c>
      <c r="BC25" s="5" t="s">
        <v>839</v>
      </c>
      <c r="BD25" s="5" t="s">
        <v>840</v>
      </c>
      <c r="BE25" s="5" t="s">
        <v>86</v>
      </c>
      <c r="BH25" s="5" t="s">
        <v>85</v>
      </c>
      <c r="BI25" s="5" t="s">
        <v>85</v>
      </c>
      <c r="BJ25" s="5" t="s">
        <v>85</v>
      </c>
      <c r="BK25" s="5" t="s">
        <v>85</v>
      </c>
      <c r="BN25" s="5" t="s">
        <v>85</v>
      </c>
      <c r="BP25" s="5" t="s">
        <v>843</v>
      </c>
      <c r="BQ25" s="5" t="s">
        <v>844</v>
      </c>
      <c r="BR25" s="5" t="s">
        <v>845</v>
      </c>
      <c r="BS25" s="5" t="s">
        <v>931</v>
      </c>
      <c r="BU25" s="5" t="s">
        <v>848</v>
      </c>
      <c r="BV25" s="5" t="s">
        <v>847</v>
      </c>
      <c r="BW25" s="5" t="s">
        <v>847</v>
      </c>
      <c r="BX25" s="5" t="s">
        <v>848</v>
      </c>
      <c r="BY25" s="5" t="s">
        <v>848</v>
      </c>
      <c r="BZ25" s="5" t="s">
        <v>847</v>
      </c>
      <c r="CA25" s="5" t="s">
        <v>847</v>
      </c>
      <c r="CB25" s="5" t="s">
        <v>848</v>
      </c>
      <c r="CC25" s="5" t="s">
        <v>848</v>
      </c>
      <c r="CD25" s="5" t="s">
        <v>848</v>
      </c>
      <c r="CE25" s="5" t="s">
        <v>847</v>
      </c>
      <c r="CF25" s="5" t="s">
        <v>848</v>
      </c>
    </row>
    <row r="26" spans="1:84" x14ac:dyDescent="0.2">
      <c r="A26" s="5">
        <v>118477341330</v>
      </c>
      <c r="B26" s="5">
        <v>453753464</v>
      </c>
      <c r="C26" s="6">
        <v>45253.522314814814</v>
      </c>
      <c r="D26" s="6">
        <v>45253.543495370373</v>
      </c>
      <c r="E26" s="5" t="s">
        <v>932</v>
      </c>
      <c r="J26" s="5" t="s">
        <v>881</v>
      </c>
      <c r="K26" s="5" t="s">
        <v>154</v>
      </c>
      <c r="L26" s="5" t="s">
        <v>158</v>
      </c>
      <c r="M26" s="5" t="s">
        <v>85</v>
      </c>
      <c r="N26" s="5" t="s">
        <v>12</v>
      </c>
      <c r="O26" s="5" t="s">
        <v>798</v>
      </c>
      <c r="S26" s="5">
        <v>5</v>
      </c>
      <c r="T26" s="5" t="s">
        <v>116</v>
      </c>
      <c r="U26" s="5" t="s">
        <v>86</v>
      </c>
      <c r="V26" s="5" t="s">
        <v>827</v>
      </c>
      <c r="W26" s="5" t="s">
        <v>828</v>
      </c>
      <c r="X26" s="5" t="s">
        <v>829</v>
      </c>
      <c r="Y26" s="5" t="s">
        <v>86</v>
      </c>
      <c r="AA26" s="5" t="s">
        <v>85</v>
      </c>
      <c r="AB26" s="5" t="s">
        <v>933</v>
      </c>
      <c r="AC26" s="5" t="s">
        <v>830</v>
      </c>
      <c r="AD26" s="5">
        <v>20</v>
      </c>
      <c r="AE26" s="5" t="s">
        <v>802</v>
      </c>
      <c r="AJ26" s="5" t="s">
        <v>883</v>
      </c>
      <c r="AK26" s="5" t="s">
        <v>832</v>
      </c>
      <c r="AL26" s="5" t="s">
        <v>833</v>
      </c>
      <c r="AN26" s="5" t="s">
        <v>86</v>
      </c>
      <c r="AV26" s="5" t="s">
        <v>859</v>
      </c>
      <c r="AW26" s="5" t="s">
        <v>836</v>
      </c>
      <c r="AX26" s="5" t="s">
        <v>934</v>
      </c>
      <c r="BA26" s="5" t="s">
        <v>183</v>
      </c>
      <c r="BB26" s="5" t="s">
        <v>861</v>
      </c>
      <c r="BC26" s="5" t="s">
        <v>839</v>
      </c>
      <c r="BD26" s="5" t="s">
        <v>840</v>
      </c>
      <c r="BE26" s="5" t="s">
        <v>86</v>
      </c>
      <c r="BH26" s="5" t="s">
        <v>85</v>
      </c>
      <c r="BI26" s="5" t="s">
        <v>85</v>
      </c>
      <c r="BJ26" s="5" t="s">
        <v>85</v>
      </c>
      <c r="BK26" s="5" t="s">
        <v>85</v>
      </c>
      <c r="BN26" s="5" t="s">
        <v>85</v>
      </c>
      <c r="BP26" s="5" t="s">
        <v>843</v>
      </c>
      <c r="BQ26" s="5" t="s">
        <v>844</v>
      </c>
      <c r="BR26" s="5" t="s">
        <v>845</v>
      </c>
      <c r="BS26" s="5" t="s">
        <v>931</v>
      </c>
      <c r="BU26" s="5" t="s">
        <v>848</v>
      </c>
      <c r="BV26" s="5" t="s">
        <v>847</v>
      </c>
      <c r="BW26" s="5" t="s">
        <v>847</v>
      </c>
      <c r="BX26" s="5" t="s">
        <v>848</v>
      </c>
      <c r="BY26" s="5" t="s">
        <v>848</v>
      </c>
      <c r="BZ26" s="5" t="s">
        <v>847</v>
      </c>
      <c r="CA26" s="5" t="s">
        <v>847</v>
      </c>
      <c r="CB26" s="5" t="s">
        <v>848</v>
      </c>
      <c r="CC26" s="5" t="s">
        <v>848</v>
      </c>
      <c r="CD26" s="5" t="s">
        <v>848</v>
      </c>
      <c r="CE26" s="5" t="s">
        <v>847</v>
      </c>
      <c r="CF26" s="5" t="s">
        <v>848</v>
      </c>
    </row>
    <row r="27" spans="1:84" x14ac:dyDescent="0.2">
      <c r="A27" s="5">
        <v>118471057529</v>
      </c>
      <c r="B27" s="5">
        <v>453753464</v>
      </c>
      <c r="C27" s="6">
        <v>45245.679293981484</v>
      </c>
      <c r="D27" s="6">
        <v>45248.048368055555</v>
      </c>
      <c r="E27" s="5" t="s">
        <v>935</v>
      </c>
      <c r="J27" s="5" t="s">
        <v>850</v>
      </c>
      <c r="K27" s="5" t="s">
        <v>154</v>
      </c>
      <c r="L27" s="5" t="s">
        <v>158</v>
      </c>
      <c r="M27" s="5" t="s">
        <v>85</v>
      </c>
      <c r="N27" s="5" t="s">
        <v>15</v>
      </c>
      <c r="O27" s="5" t="s">
        <v>798</v>
      </c>
      <c r="S27" s="5">
        <v>5</v>
      </c>
      <c r="T27" s="5" t="s">
        <v>116</v>
      </c>
      <c r="U27" s="5" t="s">
        <v>851</v>
      </c>
      <c r="V27" s="5" t="s">
        <v>827</v>
      </c>
      <c r="W27" s="5" t="s">
        <v>828</v>
      </c>
      <c r="X27" s="5" t="s">
        <v>829</v>
      </c>
      <c r="Y27" s="5" t="s">
        <v>86</v>
      </c>
      <c r="AA27" s="5" t="s">
        <v>85</v>
      </c>
      <c r="AB27" s="5" t="s">
        <v>936</v>
      </c>
      <c r="AC27" s="5" t="s">
        <v>830</v>
      </c>
      <c r="AD27" s="5">
        <v>2</v>
      </c>
      <c r="AE27" s="5" t="s">
        <v>802</v>
      </c>
      <c r="AJ27" s="5" t="s">
        <v>883</v>
      </c>
      <c r="AK27" s="5" t="s">
        <v>867</v>
      </c>
      <c r="AL27" s="5" t="s">
        <v>833</v>
      </c>
      <c r="AN27" s="5" t="s">
        <v>86</v>
      </c>
      <c r="AV27" s="5" t="s">
        <v>859</v>
      </c>
      <c r="AW27" s="5" t="s">
        <v>836</v>
      </c>
    </row>
    <row r="28" spans="1:84" x14ac:dyDescent="0.2">
      <c r="A28" s="5">
        <v>118473082503</v>
      </c>
      <c r="B28" s="5">
        <v>453753464</v>
      </c>
      <c r="C28" s="6">
        <v>45247.667291666665</v>
      </c>
      <c r="D28" s="6">
        <v>45247.679351851853</v>
      </c>
      <c r="E28" s="5" t="s">
        <v>937</v>
      </c>
      <c r="J28" s="5" t="s">
        <v>825</v>
      </c>
      <c r="K28" s="5" t="s">
        <v>153</v>
      </c>
      <c r="L28" s="5" t="s">
        <v>159</v>
      </c>
      <c r="M28" s="5" t="s">
        <v>85</v>
      </c>
      <c r="N28" s="5" t="s">
        <v>15</v>
      </c>
      <c r="O28" s="5" t="s">
        <v>798</v>
      </c>
      <c r="S28" s="5">
        <v>11</v>
      </c>
      <c r="T28" s="5" t="s">
        <v>116</v>
      </c>
      <c r="U28" s="5" t="s">
        <v>86</v>
      </c>
      <c r="V28" s="5" t="s">
        <v>827</v>
      </c>
      <c r="W28" s="5" t="s">
        <v>828</v>
      </c>
      <c r="X28" s="5" t="s">
        <v>829</v>
      </c>
      <c r="Y28" s="5" t="s">
        <v>86</v>
      </c>
      <c r="AA28" s="5" t="s">
        <v>85</v>
      </c>
      <c r="AB28" s="5" t="s">
        <v>938</v>
      </c>
      <c r="AC28" s="5" t="s">
        <v>830</v>
      </c>
      <c r="AD28" s="5">
        <v>10</v>
      </c>
      <c r="AF28" s="5" t="s">
        <v>803</v>
      </c>
      <c r="AJ28" s="5" t="s">
        <v>831</v>
      </c>
      <c r="AK28" s="5" t="s">
        <v>867</v>
      </c>
      <c r="AL28" s="5" t="s">
        <v>833</v>
      </c>
      <c r="AN28" s="5" t="s">
        <v>85</v>
      </c>
      <c r="AO28" s="5" t="s">
        <v>86</v>
      </c>
      <c r="AP28" s="5" t="s">
        <v>86</v>
      </c>
      <c r="AQ28" s="5" t="s">
        <v>86</v>
      </c>
      <c r="AR28" s="5" t="s">
        <v>85</v>
      </c>
      <c r="AS28" s="5" t="s">
        <v>85</v>
      </c>
      <c r="AT28" s="5" t="s">
        <v>85</v>
      </c>
      <c r="AU28" s="5" t="s">
        <v>834</v>
      </c>
      <c r="AV28" s="5" t="s">
        <v>859</v>
      </c>
      <c r="AW28" s="5" t="s">
        <v>836</v>
      </c>
      <c r="AX28" s="5" t="s">
        <v>939</v>
      </c>
      <c r="BA28" s="5" t="s">
        <v>183</v>
      </c>
      <c r="BB28" s="5" t="s">
        <v>861</v>
      </c>
      <c r="BC28" s="5" t="s">
        <v>839</v>
      </c>
      <c r="BD28" s="5" t="s">
        <v>840</v>
      </c>
      <c r="BE28" s="5" t="s">
        <v>86</v>
      </c>
      <c r="BF28" s="5" t="s">
        <v>869</v>
      </c>
      <c r="BG28" s="5" t="s">
        <v>842</v>
      </c>
      <c r="BH28" s="5" t="s">
        <v>85</v>
      </c>
      <c r="BI28" s="5" t="s">
        <v>86</v>
      </c>
      <c r="BJ28" s="5" t="s">
        <v>85</v>
      </c>
      <c r="BK28" s="5" t="s">
        <v>85</v>
      </c>
      <c r="BO28" s="5" t="s">
        <v>86</v>
      </c>
      <c r="BP28" s="5" t="s">
        <v>843</v>
      </c>
      <c r="BQ28" s="5" t="s">
        <v>844</v>
      </c>
      <c r="BR28" s="5" t="s">
        <v>845</v>
      </c>
      <c r="BS28" s="5" t="s">
        <v>846</v>
      </c>
      <c r="BU28" s="5" t="s">
        <v>847</v>
      </c>
      <c r="BV28" s="5" t="s">
        <v>847</v>
      </c>
      <c r="BW28" s="5" t="s">
        <v>847</v>
      </c>
      <c r="BX28" s="5" t="s">
        <v>848</v>
      </c>
      <c r="BY28" s="5" t="s">
        <v>848</v>
      </c>
      <c r="BZ28" s="5" t="s">
        <v>847</v>
      </c>
      <c r="CA28" s="5" t="s">
        <v>847</v>
      </c>
      <c r="CB28" s="5" t="s">
        <v>848</v>
      </c>
      <c r="CC28" s="5" t="s">
        <v>848</v>
      </c>
      <c r="CD28" s="5" t="s">
        <v>848</v>
      </c>
      <c r="CE28" s="5" t="s">
        <v>847</v>
      </c>
      <c r="CF28" s="5" t="s">
        <v>848</v>
      </c>
    </row>
    <row r="29" spans="1:84" x14ac:dyDescent="0.2">
      <c r="A29" s="5">
        <v>118472614114</v>
      </c>
      <c r="B29" s="5">
        <v>453753464</v>
      </c>
      <c r="C29" s="6">
        <v>45247.310833333337</v>
      </c>
      <c r="D29" s="6">
        <v>45247.33898148148</v>
      </c>
      <c r="E29" s="5" t="s">
        <v>940</v>
      </c>
      <c r="J29" s="5" t="s">
        <v>881</v>
      </c>
      <c r="K29" s="5" t="s">
        <v>154</v>
      </c>
      <c r="L29" s="5" t="s">
        <v>158</v>
      </c>
      <c r="M29" s="5" t="s">
        <v>85</v>
      </c>
      <c r="N29" s="5" t="s">
        <v>10</v>
      </c>
      <c r="O29" s="5" t="s">
        <v>798</v>
      </c>
      <c r="R29" s="5" t="s">
        <v>941</v>
      </c>
      <c r="S29" s="5">
        <v>4</v>
      </c>
      <c r="T29" s="5" t="s">
        <v>116</v>
      </c>
      <c r="U29" s="5" t="s">
        <v>86</v>
      </c>
      <c r="V29" s="5" t="s">
        <v>827</v>
      </c>
      <c r="W29" s="5" t="s">
        <v>873</v>
      </c>
      <c r="X29" s="5" t="s">
        <v>865</v>
      </c>
      <c r="Y29" s="5" t="s">
        <v>86</v>
      </c>
      <c r="AA29" s="5" t="s">
        <v>85</v>
      </c>
      <c r="AB29" s="5" t="s">
        <v>942</v>
      </c>
      <c r="AC29" s="5" t="s">
        <v>856</v>
      </c>
      <c r="AD29" s="5">
        <v>1</v>
      </c>
      <c r="AE29" s="5" t="s">
        <v>802</v>
      </c>
      <c r="AG29" s="5" t="s">
        <v>804</v>
      </c>
      <c r="AI29" s="5" t="s">
        <v>943</v>
      </c>
      <c r="AJ29" s="5" t="s">
        <v>831</v>
      </c>
      <c r="AK29" s="5" t="s">
        <v>832</v>
      </c>
      <c r="AL29" s="5" t="s">
        <v>907</v>
      </c>
      <c r="AM29" s="5" t="s">
        <v>944</v>
      </c>
      <c r="AN29" s="5" t="s">
        <v>85</v>
      </c>
      <c r="AO29" s="5" t="s">
        <v>86</v>
      </c>
      <c r="AP29" s="5" t="s">
        <v>85</v>
      </c>
      <c r="AQ29" s="5" t="s">
        <v>85</v>
      </c>
      <c r="AR29" s="5" t="s">
        <v>85</v>
      </c>
      <c r="AS29" s="5" t="s">
        <v>85</v>
      </c>
      <c r="AT29" s="5" t="s">
        <v>85</v>
      </c>
      <c r="AU29" s="5" t="s">
        <v>834</v>
      </c>
      <c r="AV29" s="5" t="s">
        <v>859</v>
      </c>
      <c r="AW29" s="5" t="s">
        <v>836</v>
      </c>
      <c r="AX29" s="5" t="s">
        <v>945</v>
      </c>
      <c r="BA29" s="5" t="s">
        <v>183</v>
      </c>
      <c r="BB29" s="5" t="s">
        <v>861</v>
      </c>
      <c r="BC29" s="5" t="s">
        <v>839</v>
      </c>
      <c r="BD29" s="5" t="s">
        <v>840</v>
      </c>
      <c r="BE29" s="5" t="s">
        <v>86</v>
      </c>
      <c r="BH29" s="5" t="s">
        <v>86</v>
      </c>
      <c r="BI29" s="5" t="s">
        <v>86</v>
      </c>
      <c r="BK29" s="5" t="s">
        <v>85</v>
      </c>
      <c r="BN29" s="5" t="s">
        <v>85</v>
      </c>
      <c r="BP29" s="5" t="s">
        <v>843</v>
      </c>
      <c r="BQ29" s="5" t="s">
        <v>844</v>
      </c>
      <c r="BR29" s="5" t="s">
        <v>845</v>
      </c>
      <c r="BS29" s="5" t="s">
        <v>876</v>
      </c>
      <c r="BT29" s="5" t="s">
        <v>946</v>
      </c>
      <c r="BU29" s="5" t="s">
        <v>847</v>
      </c>
      <c r="BV29" s="5" t="s">
        <v>847</v>
      </c>
      <c r="BW29" s="5" t="s">
        <v>847</v>
      </c>
      <c r="BX29" s="5" t="s">
        <v>870</v>
      </c>
      <c r="BY29" s="5" t="s">
        <v>870</v>
      </c>
      <c r="BZ29" s="5" t="s">
        <v>847</v>
      </c>
      <c r="CA29" s="5" t="s">
        <v>847</v>
      </c>
      <c r="CB29" s="5" t="s">
        <v>848</v>
      </c>
      <c r="CC29" s="5" t="s">
        <v>848</v>
      </c>
      <c r="CD29" s="5" t="s">
        <v>848</v>
      </c>
      <c r="CE29" s="5" t="s">
        <v>847</v>
      </c>
      <c r="CF29" s="5" t="s">
        <v>847</v>
      </c>
    </row>
    <row r="30" spans="1:84" x14ac:dyDescent="0.2">
      <c r="A30" s="5">
        <v>118472086085</v>
      </c>
      <c r="B30" s="5">
        <v>453753464</v>
      </c>
      <c r="C30" s="6">
        <v>45246.641608796293</v>
      </c>
      <c r="D30" s="6">
        <v>45246.654699074075</v>
      </c>
      <c r="E30" s="5" t="s">
        <v>937</v>
      </c>
      <c r="J30" s="5" t="s">
        <v>850</v>
      </c>
      <c r="K30" s="5" t="s">
        <v>154</v>
      </c>
      <c r="L30" s="5" t="s">
        <v>158</v>
      </c>
      <c r="M30" s="5" t="s">
        <v>85</v>
      </c>
      <c r="N30" s="5" t="s">
        <v>15</v>
      </c>
      <c r="O30" s="5" t="s">
        <v>798</v>
      </c>
      <c r="S30" s="5">
        <v>5</v>
      </c>
      <c r="T30" s="5" t="s">
        <v>116</v>
      </c>
      <c r="U30" s="5" t="s">
        <v>86</v>
      </c>
      <c r="V30" s="5" t="s">
        <v>827</v>
      </c>
      <c r="W30" s="5" t="s">
        <v>828</v>
      </c>
      <c r="X30" s="5" t="s">
        <v>829</v>
      </c>
      <c r="Y30" s="5" t="s">
        <v>86</v>
      </c>
      <c r="AA30" s="5" t="s">
        <v>95</v>
      </c>
      <c r="AC30" s="5" t="s">
        <v>830</v>
      </c>
      <c r="AD30" s="5">
        <v>10</v>
      </c>
      <c r="AE30" s="5" t="s">
        <v>802</v>
      </c>
      <c r="AJ30" s="5" t="s">
        <v>831</v>
      </c>
      <c r="AK30" s="5" t="s">
        <v>867</v>
      </c>
      <c r="AL30" s="5" t="s">
        <v>833</v>
      </c>
      <c r="AN30" s="5" t="s">
        <v>86</v>
      </c>
      <c r="AV30" s="5" t="s">
        <v>859</v>
      </c>
      <c r="AW30" s="5" t="s">
        <v>836</v>
      </c>
      <c r="AX30" s="5" t="s">
        <v>947</v>
      </c>
      <c r="BA30" s="5" t="s">
        <v>183</v>
      </c>
      <c r="BB30" s="5" t="s">
        <v>861</v>
      </c>
      <c r="BC30" s="5" t="s">
        <v>839</v>
      </c>
      <c r="BD30" s="5" t="s">
        <v>840</v>
      </c>
      <c r="BE30" s="5" t="s">
        <v>86</v>
      </c>
      <c r="BF30" s="5" t="s">
        <v>841</v>
      </c>
      <c r="BG30" s="5" t="s">
        <v>885</v>
      </c>
      <c r="BH30" s="5" t="s">
        <v>85</v>
      </c>
      <c r="BI30" s="5" t="s">
        <v>86</v>
      </c>
      <c r="BJ30" s="5" t="s">
        <v>86</v>
      </c>
      <c r="BK30" s="5" t="s">
        <v>85</v>
      </c>
      <c r="BO30" s="5" t="s">
        <v>86</v>
      </c>
      <c r="BP30" s="5" t="s">
        <v>843</v>
      </c>
      <c r="BQ30" s="5" t="s">
        <v>844</v>
      </c>
      <c r="BR30" s="5" t="s">
        <v>845</v>
      </c>
      <c r="BS30" s="5" t="s">
        <v>931</v>
      </c>
      <c r="BU30" s="5" t="s">
        <v>848</v>
      </c>
      <c r="BV30" s="5" t="s">
        <v>847</v>
      </c>
      <c r="BW30" s="5" t="s">
        <v>847</v>
      </c>
      <c r="BX30" s="5" t="s">
        <v>848</v>
      </c>
      <c r="BY30" s="5" t="s">
        <v>848</v>
      </c>
      <c r="BZ30" s="5" t="s">
        <v>847</v>
      </c>
      <c r="CA30" s="5" t="s">
        <v>847</v>
      </c>
      <c r="CB30" s="5" t="s">
        <v>848</v>
      </c>
      <c r="CC30" s="5" t="s">
        <v>848</v>
      </c>
      <c r="CD30" s="5" t="s">
        <v>848</v>
      </c>
      <c r="CE30" s="5" t="s">
        <v>847</v>
      </c>
      <c r="CF30" s="5" t="s">
        <v>848</v>
      </c>
    </row>
    <row r="31" spans="1:84" x14ac:dyDescent="0.2">
      <c r="A31" s="5">
        <v>118471075879</v>
      </c>
      <c r="B31" s="5">
        <v>453753464</v>
      </c>
      <c r="C31" s="6">
        <v>45245.695729166669</v>
      </c>
      <c r="D31" s="6">
        <v>45245.708437499998</v>
      </c>
      <c r="E31" s="5" t="s">
        <v>937</v>
      </c>
      <c r="J31" s="5" t="s">
        <v>850</v>
      </c>
      <c r="K31" s="5" t="s">
        <v>154</v>
      </c>
      <c r="L31" s="5" t="s">
        <v>158</v>
      </c>
      <c r="M31" s="5" t="s">
        <v>85</v>
      </c>
      <c r="N31" s="5" t="s">
        <v>15</v>
      </c>
      <c r="O31" s="5" t="s">
        <v>798</v>
      </c>
      <c r="S31" s="5">
        <v>5</v>
      </c>
      <c r="T31" s="5" t="s">
        <v>116</v>
      </c>
      <c r="U31" s="5" t="s">
        <v>86</v>
      </c>
      <c r="V31" s="5" t="s">
        <v>827</v>
      </c>
      <c r="W31" s="5" t="s">
        <v>828</v>
      </c>
      <c r="X31" s="5" t="s">
        <v>829</v>
      </c>
      <c r="Y31" s="5" t="s">
        <v>86</v>
      </c>
      <c r="AA31" s="5" t="s">
        <v>95</v>
      </c>
      <c r="AC31" s="5" t="s">
        <v>830</v>
      </c>
      <c r="AD31" s="5">
        <v>10</v>
      </c>
      <c r="AE31" s="5" t="s">
        <v>802</v>
      </c>
      <c r="AJ31" s="5" t="s">
        <v>831</v>
      </c>
      <c r="AK31" s="5" t="s">
        <v>867</v>
      </c>
      <c r="AL31" s="5" t="s">
        <v>833</v>
      </c>
      <c r="AN31" s="5" t="s">
        <v>86</v>
      </c>
      <c r="AV31" s="5" t="s">
        <v>859</v>
      </c>
      <c r="AW31" s="5" t="s">
        <v>836</v>
      </c>
      <c r="AX31" s="5" t="s">
        <v>948</v>
      </c>
      <c r="BA31" s="5" t="s">
        <v>837</v>
      </c>
      <c r="BB31" s="5" t="s">
        <v>861</v>
      </c>
      <c r="BC31" s="5" t="s">
        <v>839</v>
      </c>
      <c r="BD31" s="5" t="s">
        <v>840</v>
      </c>
      <c r="BE31" s="5" t="s">
        <v>85</v>
      </c>
      <c r="BF31" s="5" t="s">
        <v>869</v>
      </c>
      <c r="BG31" s="5" t="s">
        <v>842</v>
      </c>
      <c r="BH31" s="5" t="s">
        <v>86</v>
      </c>
      <c r="BI31" s="5" t="s">
        <v>86</v>
      </c>
      <c r="BJ31" s="5" t="s">
        <v>86</v>
      </c>
      <c r="BK31" s="5" t="s">
        <v>85</v>
      </c>
      <c r="BN31" s="5" t="s">
        <v>85</v>
      </c>
      <c r="BP31" s="5" t="s">
        <v>843</v>
      </c>
      <c r="BR31" s="5" t="s">
        <v>845</v>
      </c>
      <c r="BS31" s="5" t="s">
        <v>894</v>
      </c>
      <c r="BU31" s="5" t="s">
        <v>848</v>
      </c>
      <c r="BV31" s="5" t="s">
        <v>847</v>
      </c>
      <c r="BW31" s="5" t="s">
        <v>847</v>
      </c>
      <c r="BX31" s="5" t="s">
        <v>848</v>
      </c>
      <c r="BY31" s="5" t="s">
        <v>848</v>
      </c>
      <c r="BZ31" s="5" t="s">
        <v>847</v>
      </c>
      <c r="CA31" s="5" t="s">
        <v>847</v>
      </c>
      <c r="CB31" s="5" t="s">
        <v>848</v>
      </c>
      <c r="CC31" s="5" t="s">
        <v>848</v>
      </c>
      <c r="CD31" s="5" t="s">
        <v>848</v>
      </c>
      <c r="CE31" s="5" t="s">
        <v>847</v>
      </c>
      <c r="CF31" s="5" t="s">
        <v>848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38</vt:i4>
      </vt:variant>
    </vt:vector>
  </HeadingPairs>
  <TitlesOfParts>
    <vt:vector size="38" baseType="lpstr">
      <vt:lpstr>Hoja1</vt:lpstr>
      <vt:lpstr>Índice de contenidos</vt:lpstr>
      <vt:lpstr>Licencia conducir.Ciudadanos_BD</vt:lpstr>
      <vt:lpstr>Licencia conducir.Ciudadanos_TO</vt:lpstr>
      <vt:lpstr>Licencia conducir.Ciudadanos_CV</vt:lpstr>
      <vt:lpstr>Licencia conducir. RRSS_BD</vt:lpstr>
      <vt:lpstr>Licencia conducir. RRSS_TO</vt:lpstr>
      <vt:lpstr>Licencia conducir. RRSS_CV</vt:lpstr>
      <vt:lpstr>Licencia conducir. PO_BD</vt:lpstr>
      <vt:lpstr>Licencia conducir. PO_TO</vt:lpstr>
      <vt:lpstr>Licencia conducir. PO_CV</vt:lpstr>
      <vt:lpstr>Licencia conducir. CO_DB</vt:lpstr>
      <vt:lpstr>Licencia conducir. CO_TO</vt:lpstr>
      <vt:lpstr>Licencia conducir. CO_CV</vt:lpstr>
      <vt:lpstr>Anuencia. Empresarios_DB</vt:lpstr>
      <vt:lpstr>Anuencia. Empresarios_TO</vt:lpstr>
      <vt:lpstr>Anuencia. Empresarios_CV</vt:lpstr>
      <vt:lpstr>Anuencia. Personal Operativo_DB</vt:lpstr>
      <vt:lpstr>Anuencia. Personal Operativo_TO</vt:lpstr>
      <vt:lpstr>Anuencia. Personal Operativo_CV</vt:lpstr>
      <vt:lpstr>Anuencia. Coordinación_DB</vt:lpstr>
      <vt:lpstr>Anuencia. Coordinación_TO</vt:lpstr>
      <vt:lpstr>Anuencia. Coordinación_CV</vt:lpstr>
      <vt:lpstr>Uso de Suelo. Empresarios_DB</vt:lpstr>
      <vt:lpstr>Uso de Suelo. Empresarios_TO</vt:lpstr>
      <vt:lpstr>Uso de Suelo. Empresarios_CV</vt:lpstr>
      <vt:lpstr>Uso de Suelo. PO_DB</vt:lpstr>
      <vt:lpstr>Uso de Suelo. PO_TO</vt:lpstr>
      <vt:lpstr>Uso de suelo. PO_CV</vt:lpstr>
      <vt:lpstr>Uso de Suelo. Coordinación_DB</vt:lpstr>
      <vt:lpstr>Uso de Suelo. Coordinación_TO</vt:lpstr>
      <vt:lpstr>Uso de Suelo. Coordinación_CV</vt:lpstr>
      <vt:lpstr>Encuesta. Directivos_DB</vt:lpstr>
      <vt:lpstr>Encuesta. Directivos_TO</vt:lpstr>
      <vt:lpstr>Encuesta. Directivos_CV</vt:lpstr>
      <vt:lpstr>Resumen de scores por pilar</vt:lpstr>
      <vt:lpstr>IPCGT por pilar y Semáforo</vt:lpstr>
      <vt:lpstr>Resumen del IPCGT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Junior Martínez</dc:creator>
  <cp:lastModifiedBy>Junior Martínez</cp:lastModifiedBy>
  <dcterms:created xsi:type="dcterms:W3CDTF">2024-01-05T02:27:43Z</dcterms:created>
  <dcterms:modified xsi:type="dcterms:W3CDTF">2024-04-04T01:50:39Z</dcterms:modified>
</cp:coreProperties>
</file>