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ướng dẫn" sheetId="1" state="visible" r:id="rId3"/>
    <sheet name="So sánh" sheetId="2" state="visible" r:id="rId4"/>
    <sheet name="Danh mục" sheetId="3" state="visible" r:id="rId5"/>
  </sheets>
  <definedNames>
    <definedName function="false" hidden="false" localSheetId="1" name="_xlnm.Print_Area" vbProcedure="false">'So sánh'!$A$1:$F$63</definedName>
    <definedName function="false" hidden="false" localSheetId="1" name="_xlnm.Print_Titles" vbProcedure="false">'So sánh'!$12:$12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<sst xmlns="http://schemas.openxmlformats.org/spreadsheetml/2006/main" count="243" uniqueCount="153">
  <si>
    <t xml:space="preserve">So sánh term sheet</t>
  </si>
  <si>
    <t xml:space="preserve">fundraising.vn, mẫu miễn phí, fundraising.vn/mau. Kết quả tham khảo, không phải tư vấn pháp lý hay đầu tư.</t>
  </si>
  <si>
    <t xml:space="preserve">Dùng để làm gì</t>
  </si>
  <si>
    <t xml:space="preserve">Khi có hai hoặc ba lời mời đầu tư, founder thường chỉ so định giá. Nhưng quỹ cổ phiếu thưởng (ESOP) phải tạo trước vòng, ưu đãi thanh lý và chống pha loãng có thể khiến term sheet định giá cao nhất lại là term sheet founder nhận ít tiền nhất khi bán công ty. File này đặt ba term sheet cạnh nhau, tính số tiền founder nhận ở ba mức giá bán, và soát mười điều khoản còn lại theo đúng công cụ Đọc term sheet bằng con số trên fundraising.vn.</t>
  </si>
  <si>
    <t xml:space="preserve">Cách dùng</t>
  </si>
  <si>
    <t xml:space="preserve">1. Sheet «So sánh», khối GIẢ ĐỊNH DÙNG CHUNG: nhập ba mức giá bán công ty bạn muốn xem (tỷ đồng), và giả định vòng sau giảm giá bao nhiêu để thử điều khoản chống pha loãng.</t>
  </si>
  <si>
    <t xml:space="preserve">2. Mỗi cột C, D, E là một term sheet. Nhập số tiền, định giá trước vòng, quỹ ESOP và ưu đãi thanh lý đúng như văn bản ghi.</t>
  </si>
  <si>
    <t xml:space="preserve">3. Với mười điều khoản còn lại, chọn trong danh sách thả xuống đúng như term sheet ghi. Ô chuyển màu cam là cần hỏi lại, màu đỏ là cờ đỏ.</t>
  </si>
  <si>
    <t xml:space="preserve">4. Đọc khối TÓM TẮT ở cuối: founder còn bao nhiêu phần trăm, nhận bao nhiêu tiền ở từng mức giá bán, và có bao nhiêu điều khoản cần hỏi lại.</t>
  </si>
  <si>
    <t xml:space="preserve">Quy ước</t>
  </si>
  <si>
    <t xml:space="preserve">Ô nền vàng, chữ xanh là ô bạn nhập. Ô nền xám là công thức, không cần sửa. Mọi con số tính ra đều là công thức sống: sửa một ô nhập là cả bảng tính lại.</t>
  </si>
  <si>
    <t xml:space="preserve">Ba term sheet đang điền sẵn là VÍ DỤ minh họa: B định giá cao nhất nhưng có ESOP lớn, ưu đãi có tham gia và chống pha loãng toàn phần; C có cam kết mua lại bằng tài sản cá nhân của founder. Xoá ví dụ và điền term sheet thật của bạn.</t>
  </si>
  <si>
    <t xml:space="preserve">Giới hạn của mẫu</t>
  </si>
  <si>
    <t xml:space="preserve">Mẫu giả định một lớp cổ phần ưu đãi của nhà đầu tư vòng này. Nếu công ty đã có nhà đầu tư ưu đãi từ vòng trước, thứ tự ưu tiên giữa các vòng sẽ làm kết quả khác đi. Mẫu không tính thuế và chi phí giao dịch.</t>
  </si>
  <si>
    <t xml:space="preserve">Ở công ty cổ phần Việt Nam, không phải điều khoản nào cũng ghi được vào điều lệ; nhiều quyền nằm trong thoả thuận cổ đông. Đọc bài «Term sheet ở Việt Nam» trên fundraising.vn/playbook và hỏi luật sư có kinh nghiệm đầu tư mạo hiểm trước khi ký.</t>
  </si>
  <si>
    <t xml:space="preserve">Đơn vị: tỷ đồng. Ô vàng là ô nhập, ô xám là công thức. Ba cột đang điền sẵn là ví dụ minh họa.</t>
  </si>
  <si>
    <t xml:space="preserve">GIẢ ĐỊNH DÙNG CHUNG</t>
  </si>
  <si>
    <t xml:space="preserve">Mức bán công ty thấp (tỷ đồng)</t>
  </si>
  <si>
    <t xml:space="preserve">Phần lớn thương vụ bán công ty rơi vào mức vừa phải, đó là nơi ưu đãi thanh lý phát huy. Đừng chỉ nhìn mức cao.</t>
  </si>
  <si>
    <t xml:space="preserve">Mức bán công ty vừa (tỷ đồng)</t>
  </si>
  <si>
    <t xml:space="preserve">Mức bán công ty cao (tỷ đồng)</t>
  </si>
  <si>
    <t xml:space="preserve">Vòng sau giảm giá bao nhiêu (để thử chống pha loãng)</t>
  </si>
  <si>
    <t xml:space="preserve">Chỉ dùng để xem điều khoản chống pha loãng lấy thêm bao nhiêu nếu vòng sau định giá thấp hơn vòng này.</t>
  </si>
  <si>
    <t xml:space="preserve">Số tiền vòng sau bằng bao nhiêu lần vòng này</t>
  </si>
  <si>
    <t xml:space="preserve">Mục</t>
  </si>
  <si>
    <t xml:space="preserve">Term sheet A</t>
  </si>
  <si>
    <t xml:space="preserve">Term sheet B</t>
  </si>
  <si>
    <t xml:space="preserve">Term sheet C</t>
  </si>
  <si>
    <t xml:space="preserve">Giải thích</t>
  </si>
  <si>
    <t xml:space="preserve">THÔNG TIN VÒNG</t>
  </si>
  <si>
    <t xml:space="preserve">Nhà đầu tư</t>
  </si>
  <si>
    <t xml:space="preserve">Quỹ A (ví dụ)</t>
  </si>
  <si>
    <t xml:space="preserve">Quỹ B (ví dụ)</t>
  </si>
  <si>
    <t xml:space="preserve">Nhà đầu tư C (ví dụ)</t>
  </si>
  <si>
    <t xml:space="preserve">Số tiền đầu tư (tỷ đồng)</t>
  </si>
  <si>
    <t xml:space="preserve">Định giá trước vòng ghi trên term sheet (tỷ đồng)</t>
  </si>
  <si>
    <t xml:space="preserve">Quỹ ESOP phải tạo trước vòng (% trên định giá sau vòng)</t>
  </si>
  <si>
    <t xml:space="preserve">ESOP tạo trước vòng do cổ đông cũ gánh toàn bộ, nên định giá thực thấp hơn con số ghi trên giấy. Để 0% nếu term sheet không yêu cầu.</t>
  </si>
  <si>
    <t xml:space="preserve">Founder đang nắm trước vòng (%)</t>
  </si>
  <si>
    <t xml:space="preserve">Phần của các founder cộng lại, trước khi nhận vốn vòng này.</t>
  </si>
  <si>
    <t xml:space="preserve">KẾT QUẢ CỦA VÒNG</t>
  </si>
  <si>
    <t xml:space="preserve">Định giá sau vòng</t>
  </si>
  <si>
    <t xml:space="preserve">Nhà đầu tư nhận (%)</t>
  </si>
  <si>
    <t xml:space="preserve">Định giá thực sau khi trừ ESOP</t>
  </si>
  <si>
    <t xml:space="preserve">Định giá trước vòng trừ phần ESOP phải tạo trước. So các term sheet bằng dòng này, không phải dòng định giá ghi trên giấy.</t>
  </si>
  <si>
    <t xml:space="preserve">Founder còn sau vòng (%)</t>
  </si>
  <si>
    <t xml:space="preserve">ƯU ĐÃI THANH LÝ</t>
  </si>
  <si>
    <t xml:space="preserve">Bội số (lần số tiền đầu tư)</t>
  </si>
  <si>
    <t xml:space="preserve">Thông lệ ở vòng đầu: 1 lần, không tham gia chia tiếp. Để 0 nếu term sheet không có ưu đãi thanh lý.</t>
  </si>
  <si>
    <t xml:space="preserve">Loại</t>
  </si>
  <si>
    <t xml:space="preserve">Không tham gia</t>
  </si>
  <si>
    <t xml:space="preserve">Có tham gia</t>
  </si>
  <si>
    <t xml:space="preserve">Không tham gia: nhà đầu tư chọn lấy lại vốn HOẶC chia theo tỷ lệ. Có tham gia: lấy lại vốn RỒI vẫn chia tiếp phần còn lại.</t>
  </si>
  <si>
    <t xml:space="preserve">Trần (lần, chỉ dùng khi có tham gia, có trần)</t>
  </si>
  <si>
    <t xml:space="preserve">CHỐNG PHA LOÃNG</t>
  </si>
  <si>
    <t xml:space="preserve">Cách điều chỉnh</t>
  </si>
  <si>
    <t xml:space="preserve">Trung bình gia quyền diện rộng</t>
  </si>
  <si>
    <t xml:space="preserve">Toàn phần</t>
  </si>
  <si>
    <t xml:space="preserve">Thông lệ: trung bình gia quyền diện rộng. Toàn phần (full ratchet) ít được coi là hợp lý.</t>
  </si>
  <si>
    <t xml:space="preserve">Nhà đầu tư nắm sau vòng giảm giá (%)</t>
  </si>
  <si>
    <t xml:space="preserve">Founder còn sau vòng giảm giá (%)</t>
  </si>
  <si>
    <t xml:space="preserve">Founder mất thêm vì điều khoản này (điểm %)</t>
  </si>
  <si>
    <t xml:space="preserve">So với trường hợp không có điều khoản chống pha loãng, ở cùng vòng sau giảm giá như giả định ô C9.</t>
  </si>
  <si>
    <t xml:space="preserve">TIỀN FOUNDER NHẬN KHI BÁN CÔNG TY</t>
  </si>
  <si>
    <t xml:space="preserve">Founder nhận = (giá bán trừ phần nhà đầu tư) nhân tỷ lệ founder trong phần cổ phần phổ thông. Đã tính ESOP; chưa tính thuế, phí.</t>
  </si>
  <si>
    <t xml:space="preserve">Bán ở mức thấp: nhà đầu tư nhận</t>
  </si>
  <si>
    <t xml:space="preserve">Bán ở mức thấp: founder nhận</t>
  </si>
  <si>
    <t xml:space="preserve">So sánh các term sheet bằng ba dòng founder nhận, ở cả ba mức giá bán.</t>
  </si>
  <si>
    <t xml:space="preserve">Bán ở mức thấp: founder mất so với chia đúng tỷ lệ</t>
  </si>
  <si>
    <t xml:space="preserve">Bán ở mức vừa: nhà đầu tư nhận</t>
  </si>
  <si>
    <t xml:space="preserve">Bán ở mức vừa: founder nhận</t>
  </si>
  <si>
    <t xml:space="preserve">Bán ở mức vừa: founder mất so với chia đúng tỷ lệ</t>
  </si>
  <si>
    <t xml:space="preserve">Bán ở mức cao: nhà đầu tư nhận</t>
  </si>
  <si>
    <t xml:space="preserve">Bán ở mức cao: founder nhận</t>
  </si>
  <si>
    <t xml:space="preserve">Bán ở mức cao: founder mất so với chia đúng tỷ lệ</t>
  </si>
  <si>
    <t xml:space="preserve">MƯỜI ĐIỀU KHOẢN CÒN LẠI</t>
  </si>
  <si>
    <t xml:space="preserve">Chọn đúng như term sheet ghi. Ô cam là cần hỏi lại, ô đỏ là cờ đỏ. Bỏ trống nếu term sheet không có điều khoản đó.</t>
  </si>
  <si>
    <t xml:space="preserve">Thời gian độc quyền đàm phán</t>
  </si>
  <si>
    <t xml:space="preserve">Tới 45 ngày</t>
  </si>
  <si>
    <t xml:space="preserve">Trên 60 ngày</t>
  </si>
  <si>
    <t xml:space="preserve">45 đến 60 ngày</t>
  </si>
  <si>
    <t xml:space="preserve">DOC_QUYEN</t>
  </si>
  <si>
    <t xml:space="preserve">Cổ phần nhà sáng lập phải vesting lại</t>
  </si>
  <si>
    <t xml:space="preserve">Có, tính cả thời gian đã làm</t>
  </si>
  <si>
    <t xml:space="preserve">Có, tính lại từ đầu</t>
  </si>
  <si>
    <t xml:space="preserve">Không</t>
  </si>
  <si>
    <t xml:space="preserve">VESTING_LAI</t>
  </si>
  <si>
    <t xml:space="preserve">Phạm vi quyền phủ quyết của nhà đầu tư</t>
  </si>
  <si>
    <t xml:space="preserve">Chỉ việc lớn (bán công ty, phát hành thêm, đổi điều lệ)</t>
  </si>
  <si>
    <t xml:space="preserve">Cả ngân sách, tuyển dụng, hợp đồng thường ngày</t>
  </si>
  <si>
    <t xml:space="preserve">PHU_QUYET</t>
  </si>
  <si>
    <t xml:space="preserve">Hội đồng quản trị sau vòng</t>
  </si>
  <si>
    <t xml:space="preserve">Nhà sáng lập giữ đa số ghế</t>
  </si>
  <si>
    <t xml:space="preserve">Cân bằng, có thành viên độc lập</t>
  </si>
  <si>
    <t xml:space="preserve">HDQT</t>
  </si>
  <si>
    <t xml:space="preserve">Quyền kéo theo khi bán công ty</t>
  </si>
  <si>
    <t xml:space="preserve">Có, cần đa số cổ đông và có giá sàn</t>
  </si>
  <si>
    <t xml:space="preserve">Có, nhà đầu tư tự quyết được</t>
  </si>
  <si>
    <t xml:space="preserve">Không có</t>
  </si>
  <si>
    <t xml:space="preserve">KEO_THEO</t>
  </si>
  <si>
    <t xml:space="preserve">Quyền yêu cầu mua lại cổ phần của nhà đầu tư</t>
  </si>
  <si>
    <t xml:space="preserve">Founder cá nhân phải mua lại, hoặc kèm lãi suất cam kết</t>
  </si>
  <si>
    <t xml:space="preserve">MUA_LAI</t>
  </si>
  <si>
    <t xml:space="preserve">Quyền tham gia các vòng sau</t>
  </si>
  <si>
    <t xml:space="preserve">Giữ tỷ lệ ở vòng kế tiếp</t>
  </si>
  <si>
    <t xml:space="preserve">Giữ tỷ lệ ở mọi vòng sau</t>
  </si>
  <si>
    <t xml:space="preserve">PRO_RATA</t>
  </si>
  <si>
    <t xml:space="preserve">Quyền ưu tiên mua và quyền bán cùng khi founder bán cổ phần</t>
  </si>
  <si>
    <t xml:space="preserve">Ưu tiên mua cho công ty và nhà đầu tư, có ngoại lệ cho chuyển nhượng nhỏ</t>
  </si>
  <si>
    <t xml:space="preserve">Mọi chuyển nhượng đều phải chào bán trước, không ngoại lệ</t>
  </si>
  <si>
    <t xml:space="preserve">UU_TIEN_MUA_BAN_CUNG</t>
  </si>
  <si>
    <t xml:space="preserve">Quyền thông tin của nhà đầu tư</t>
  </si>
  <si>
    <t xml:space="preserve">Báo cáo quý, báo cáo năm và ngân sách năm</t>
  </si>
  <si>
    <t xml:space="preserve">Báo cáo tháng, kèm kiểm toán do nhà đầu tư chọn</t>
  </si>
  <si>
    <t xml:space="preserve">THONG_TIN</t>
  </si>
  <si>
    <t xml:space="preserve">Phần có ràng buộc pháp lý ngay khi ký term sheet</t>
  </si>
  <si>
    <t xml:space="preserve">Chỉ bảo mật, độc quyền đàm phán và luật áp dụng</t>
  </si>
  <si>
    <t xml:space="preserve">Có phí phạt hoặc bồi thường nếu founder không ký hợp đồng chính</t>
  </si>
  <si>
    <t xml:space="preserve">RANG_BUOC_NGAY</t>
  </si>
  <si>
    <t xml:space="preserve">TÓM TẮT</t>
  </si>
  <si>
    <t xml:space="preserve">Founder nhận nếu bán ở mức vừa</t>
  </si>
  <si>
    <t xml:space="preserve">Số cờ đỏ</t>
  </si>
  <si>
    <t xml:space="preserve">Số điều khoản cần hỏi lại</t>
  </si>
  <si>
    <t xml:space="preserve">Kết luận nhanh</t>
  </si>
  <si>
    <t xml:space="preserve">Kết luận chỉ dựa trên các ô bạn chọn. Term sheet có điều khoản lạ không nằm trong danh sách thì phải đọc riêng.</t>
  </si>
  <si>
    <t xml:space="preserve">Nguồn công thức: cùng cách tính với công cụ Đọc term sheet bằng con số (fundraising.vn/cong-cu/doc-term-sheet). Mức "thông lệ" là điểm xuất phát để thương lượng ở vòng thiên thần, pre-seed và seed, không phải quy định pháp luật.</t>
  </si>
  <si>
    <t xml:space="preserve">TÍNH TOÁN TRUNG GIAN (không cần sửa)</t>
  </si>
  <si>
    <t xml:space="preserve">Cổ phần sau vòng (giả định 1.000.000 cổ phần trước vòng)</t>
  </si>
  <si>
    <t xml:space="preserve">Giá mỗi cổ phần vòng này</t>
  </si>
  <si>
    <t xml:space="preserve">Giá mỗi cổ phần vòng sau</t>
  </si>
  <si>
    <t xml:space="preserve">Tiền vòng sau</t>
  </si>
  <si>
    <t xml:space="preserve">Cổ phần phát hành vòng sau</t>
  </si>
  <si>
    <t xml:space="preserve">Cổ phần mua được nếu theo giá cũ</t>
  </si>
  <si>
    <t xml:space="preserve">Giá trung bình gia quyền</t>
  </si>
  <si>
    <t xml:space="preserve">Giá quy đổi áp dụng</t>
  </si>
  <si>
    <t xml:space="preserve">Cổ phần nhà đầu tư nhận thêm</t>
  </si>
  <si>
    <t xml:space="preserve">Tổng cổ phần sau vòng giảm</t>
  </si>
  <si>
    <t xml:space="preserve">Tổng cổ phần nếu không có điều khoản</t>
  </si>
  <si>
    <t xml:space="preserve">Danh mục lựa chọn cho mười điều khoản</t>
  </si>
  <si>
    <t xml:space="preserve">Dùng cho danh sách thả xuống và tô màu ở sheet So sánh. Câu chữ khớp với công cụ Đọc term sheet bằng con số. Không cần sửa.</t>
  </si>
  <si>
    <t xml:space="preserve">Mã điều khoản</t>
  </si>
  <si>
    <t xml:space="preserve">Lựa chọn</t>
  </si>
  <si>
    <t xml:space="preserve">Mức</t>
  </si>
  <si>
    <t xml:space="preserve">Thông lệ</t>
  </si>
  <si>
    <t xml:space="preserve">Xem kỹ</t>
  </si>
  <si>
    <t xml:space="preserve">Hỏi lại</t>
  </si>
  <si>
    <t xml:space="preserve">Nhà đầu tư giữ đa số ghế</t>
  </si>
  <si>
    <t xml:space="preserve">Công ty mua lại theo giá gốc, sau 5 năm trở lên, khi công ty còn đủ tiền</t>
  </si>
  <si>
    <t xml:space="preserve">Cờ đỏ</t>
  </si>
  <si>
    <t xml:space="preserve">Được mua nhiều hơn tỷ lệ đang có, hoặc được ưu tiên trước nhà đầu tư mới</t>
  </si>
  <si>
    <t xml:space="preserve">Founder không được bán trong thời gian dài, hoặc mỗi lần bán cần nhà đầu tư đồng ý</t>
  </si>
  <si>
    <t xml:space="preserve">Truy cập toàn bộ sổ sách và hệ thống bất cứ lúc nào</t>
  </si>
  <si>
    <t xml:space="preserve">Thêm: công ty trả chi phí luật sư của nhà đầu tư kể cả khi thương vụ không thành</t>
  </si>
</sst>
</file>

<file path=xl/styles.xml><?xml version="1.0" encoding="utf-8"?>
<styleSheet xmlns="http://schemas.openxmlformats.org/spreadsheetml/2006/main">
  <numFmts count="13">
    <numFmt numFmtId="164" formatCode="General"/>
    <numFmt numFmtId="165" formatCode="#,##0&quot; tỷ&quot;"/>
    <numFmt numFmtId="166" formatCode="0%"/>
    <numFmt numFmtId="167" formatCode="0.0\x"/>
    <numFmt numFmtId="168" formatCode="#,##0.0&quot; tỷ&quot;"/>
    <numFmt numFmtId="169" formatCode="0.0%"/>
    <numFmt numFmtId="170" formatCode="#,##0.0&quot; tỷ&quot;;\(#,##0.0&quot; tỷ)&quot;;\-"/>
    <numFmt numFmtId="171" formatCode="0.0%;\(0.0%\);\-"/>
    <numFmt numFmtId="172" formatCode="0.0;\(0.0\);\-"/>
    <numFmt numFmtId="173" formatCode="0"/>
    <numFmt numFmtId="174" formatCode="#,##0"/>
    <numFmt numFmtId="175" formatCode="#,##0.000000"/>
    <numFmt numFmtId="176" formatCode="#,##0.0"/>
  </numFmts>
  <fonts count="15">
    <font>
      <sz val="11"/>
      <color theme="1"/>
      <name val="Calibri"/>
      <family val="2"/>
      <charset val="1"/>
    </font>
    <font>
      <sz val="10"/>
      <name val="Arial"/>
      <family val="0"/>
    </font>
    <font>
      <sz val="10"/>
      <name val="Arial"/>
      <family val="0"/>
    </font>
    <font>
      <sz val="10"/>
      <name val="Arial"/>
      <family val="0"/>
    </font>
    <font>
      <b val="true"/>
      <sz val="16"/>
      <color rgb="FF0E2A44"/>
      <name val="Arial"/>
      <family val="0"/>
      <charset val="1"/>
    </font>
    <font>
      <sz val="9"/>
      <color rgb="FF5C6670"/>
      <name val="Arial"/>
      <family val="0"/>
      <charset val="1"/>
    </font>
    <font>
      <b val="true"/>
      <sz val="10"/>
      <color rgb="FF14181C"/>
      <name val="Arial"/>
      <family val="0"/>
      <charset val="1"/>
    </font>
    <font>
      <sz val="10"/>
      <color rgb="FF14181C"/>
      <name val="Arial"/>
      <family val="0"/>
      <charset val="1"/>
    </font>
    <font>
      <sz val="10"/>
      <color rgb="FF0000FF"/>
      <name val="Arial"/>
      <family val="0"/>
      <charset val="1"/>
    </font>
    <font>
      <i val="true"/>
      <sz val="9"/>
      <color rgb="FF5C6670"/>
      <name val="Arial"/>
      <family val="0"/>
      <charset val="1"/>
    </font>
    <font>
      <b val="true"/>
      <sz val="10"/>
      <color rgb="FFFFFFFF"/>
      <name val="Arial"/>
      <family val="0"/>
      <charset val="1"/>
    </font>
    <font>
      <b val="true"/>
      <sz val="10"/>
      <color rgb="FF5C6670"/>
      <name val="Arial"/>
      <family val="0"/>
      <charset val="1"/>
    </font>
    <font>
      <b val="true"/>
      <sz val="14"/>
      <color rgb="FF0E2A44"/>
      <name val="Arial"/>
      <family val="0"/>
      <charset val="1"/>
    </font>
    <font>
      <sz val="10"/>
      <color rgb="FF5C6670"/>
      <name val="Arial"/>
      <family val="0"/>
      <charset val="1"/>
    </font>
    <font>
      <b val="true"/>
      <sz val="10"/>
      <color rgb="FFC62828"/>
      <name val="Arial"/>
      <family val="0"/>
      <charset val="1"/>
    </font>
  </fonts>
  <fills count="6">
    <fill>
      <patternFill patternType="none"/>
    </fill>
    <fill>
      <patternFill patternType="gray125"/>
    </fill>
    <fill>
      <patternFill patternType="solid">
        <fgColor rgb="FFD6E6F2"/>
        <bgColor rgb="FFF3F7F8"/>
      </patternFill>
    </fill>
    <fill>
      <patternFill patternType="solid">
        <fgColor rgb="FFFFF7E0"/>
        <bgColor rgb="FFF3F7F8"/>
      </patternFill>
    </fill>
    <fill>
      <patternFill patternType="solid">
        <fgColor rgb="FF123B5D"/>
        <bgColor rgb="FF0E2A44"/>
      </patternFill>
    </fill>
    <fill>
      <patternFill patternType="solid">
        <fgColor rgb="FFF3F7F8"/>
        <bgColor rgb="FFFFFFFF"/>
      </patternFill>
    </fill>
  </fills>
  <borders count="2">
    <border diagonalUp="false" diagonalDown="false">
      <left/>
      <right/>
      <top/>
      <bottom/>
      <diagonal/>
    </border>
    <border diagonalUp="false" diagonalDown="false">
      <left style="thin">
        <color rgb="FFBFCBD6"/>
      </left>
      <right style="thin">
        <color rgb="FFBFCBD6"/>
      </right>
      <top style="thin">
        <color rgb="FFBFCBD6"/>
      </top>
      <bottom style="thin">
        <color rgb="FFBFCB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8" fillId="3" borderId="1" xfId="0" applyFont="true" applyBorder="true" applyAlignment="true" applyProtection="false">
      <alignment horizontal="right"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6" fontId="8" fillId="3" borderId="1" xfId="0" applyFont="true" applyBorder="true" applyAlignment="true" applyProtection="false">
      <alignment horizontal="right" vertical="center" textRotation="0" wrapText="false" indent="0" shrinkToFit="false"/>
      <protection locked="true" hidden="false"/>
    </xf>
    <xf numFmtId="167" fontId="8" fillId="3" borderId="1" xfId="0" applyFont="true" applyBorder="true" applyAlignment="true" applyProtection="false">
      <alignment horizontal="right" vertical="center" textRotation="0" wrapText="false" indent="0" shrinkToFit="false"/>
      <protection locked="true" hidden="false"/>
    </xf>
    <xf numFmtId="164" fontId="10" fillId="4" borderId="0" xfId="0" applyFont="true" applyBorder="false" applyAlignment="true" applyProtection="false">
      <alignment horizontal="left" vertical="center" textRotation="0" wrapText="false" indent="0" shrinkToFit="false"/>
      <protection locked="true" hidden="false"/>
    </xf>
    <xf numFmtId="164" fontId="10" fillId="4" borderId="0" xfId="0" applyFont="true" applyBorder="fals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true" indent="0" shrinkToFit="false"/>
      <protection locked="true" hidden="false"/>
    </xf>
    <xf numFmtId="168" fontId="8" fillId="3" borderId="1" xfId="0" applyFont="true" applyBorder="true" applyAlignment="true" applyProtection="false">
      <alignment horizontal="right" vertical="center" textRotation="0" wrapText="false" indent="0" shrinkToFit="false"/>
      <protection locked="true" hidden="false"/>
    </xf>
    <xf numFmtId="169" fontId="8" fillId="3" borderId="1" xfId="0" applyFont="true" applyBorder="true" applyAlignment="true" applyProtection="false">
      <alignment horizontal="right" vertical="center" textRotation="0" wrapText="false" indent="0" shrinkToFit="false"/>
      <protection locked="true" hidden="false"/>
    </xf>
    <xf numFmtId="170" fontId="7" fillId="5" borderId="1" xfId="0" applyFont="true" applyBorder="true" applyAlignment="true" applyProtection="false">
      <alignment horizontal="right" vertical="center" textRotation="0" wrapText="true" indent="0" shrinkToFit="false"/>
      <protection locked="true" hidden="false"/>
    </xf>
    <xf numFmtId="171" fontId="7" fillId="5" borderId="1" xfId="0" applyFont="true" applyBorder="true" applyAlignment="true" applyProtection="false">
      <alignment horizontal="right"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70" fontId="6" fillId="5" borderId="1" xfId="0" applyFont="true" applyBorder="true" applyAlignment="true" applyProtection="false">
      <alignment horizontal="right" vertical="center" textRotation="0" wrapText="true" indent="0" shrinkToFit="false"/>
      <protection locked="true" hidden="false"/>
    </xf>
    <xf numFmtId="171" fontId="6" fillId="5" borderId="1" xfId="0" applyFont="true" applyBorder="true" applyAlignment="true" applyProtection="false">
      <alignment horizontal="right" vertical="center" textRotation="0" wrapText="true" indent="0" shrinkToFit="false"/>
      <protection locked="true" hidden="false"/>
    </xf>
    <xf numFmtId="172" fontId="6" fillId="5" borderId="1" xfId="0" applyFont="true" applyBorder="true" applyAlignment="true" applyProtection="false">
      <alignment horizontal="right" vertical="center" textRotation="0" wrapText="tru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3" fontId="6" fillId="5" borderId="1" xfId="0" applyFont="true" applyBorder="true" applyAlignment="true" applyProtection="false">
      <alignment horizontal="right" vertical="center" textRotation="0" wrapText="true" indent="0" shrinkToFit="false"/>
      <protection locked="true" hidden="false"/>
    </xf>
    <xf numFmtId="173" fontId="7" fillId="5" borderId="1" xfId="0" applyFont="true" applyBorder="true" applyAlignment="true" applyProtection="false">
      <alignment horizontal="right" vertical="center"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4" fontId="7" fillId="5" borderId="1" xfId="0" applyFont="true" applyBorder="true" applyAlignment="true" applyProtection="false">
      <alignment horizontal="right" vertical="center" textRotation="0" wrapText="true" indent="0" shrinkToFit="false"/>
      <protection locked="true" hidden="false"/>
    </xf>
    <xf numFmtId="175" fontId="7" fillId="5" borderId="1" xfId="0" applyFont="true" applyBorder="true" applyAlignment="true" applyProtection="false">
      <alignment horizontal="right" vertical="center" textRotation="0" wrapText="true" indent="0" shrinkToFit="false"/>
      <protection locked="true" hidden="false"/>
    </xf>
    <xf numFmtId="176" fontId="7" fillId="5" borderId="1" xfId="0" applyFont="true" applyBorder="true" applyAlignment="true" applyProtection="false">
      <alignment horizontal="right"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C62828"/>
        <sz val="10"/>
      </font>
      <fill>
        <patternFill>
          <bgColor rgb="FFF8C9C9"/>
        </patternFill>
      </fill>
    </dxf>
    <dxf>
      <fill>
        <patternFill>
          <bgColor rgb="FFFDE2C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6"/>
      <rgbColor rgb="FF808080"/>
      <rgbColor rgb="FF9999FF"/>
      <rgbColor rgb="FF993366"/>
      <rgbColor rgb="FFFFF7E0"/>
      <rgbColor rgb="FFD6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3F7F8"/>
      <rgbColor rgb="FFCCFFCC"/>
      <rgbColor rgb="FFFDE2C4"/>
      <rgbColor rgb="FF99CCFF"/>
      <rgbColor rgb="FFFF99CC"/>
      <rgbColor rgb="FFCC99FF"/>
      <rgbColor rgb="FFF8C9C9"/>
      <rgbColor rgb="FF3366FF"/>
      <rgbColor rgb="FF33CCCC"/>
      <rgbColor rgb="FF99CC00"/>
      <rgbColor rgb="FFFFCC00"/>
      <rgbColor rgb="FFFF9900"/>
      <rgbColor rgb="FFFF6600"/>
      <rgbColor rgb="FF5C6670"/>
      <rgbColor rgb="FF969696"/>
      <rgbColor rgb="FF123B5D"/>
      <rgbColor rgb="FF339966"/>
      <rgbColor rgb="FF14181C"/>
      <rgbColor rgb="FF333300"/>
      <rgbColor rgb="FFC62828"/>
      <rgbColor rgb="FF993366"/>
      <rgbColor rgb="FF333399"/>
      <rgbColor rgb="FF0E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69.75" hidden="false" customHeight="true" outlineLevel="0" collapsed="false">
      <c r="B6" s="4" t="s">
        <v>3</v>
      </c>
    </row>
    <row r="8" customFormat="false" ht="15" hidden="false" customHeight="false" outlineLevel="0" collapsed="false">
      <c r="B8" s="3" t="s">
        <v>4</v>
      </c>
    </row>
    <row r="9" customFormat="false" ht="27.75" hidden="false" customHeight="true" outlineLevel="0" collapsed="false">
      <c r="B9" s="4" t="s">
        <v>5</v>
      </c>
    </row>
    <row r="10" customFormat="false" ht="27.75" hidden="false" customHeight="true" outlineLevel="0" collapsed="false">
      <c r="B10" s="4" t="s">
        <v>6</v>
      </c>
    </row>
    <row r="11" customFormat="false" ht="27.75" hidden="false" customHeight="true" outlineLevel="0" collapsed="false">
      <c r="B11" s="4" t="s">
        <v>7</v>
      </c>
    </row>
    <row r="12" customFormat="false" ht="27.75" hidden="false" customHeight="true" outlineLevel="0" collapsed="false">
      <c r="B12" s="4" t="s">
        <v>8</v>
      </c>
    </row>
    <row r="14" customFormat="false" ht="15" hidden="false" customHeight="false" outlineLevel="0" collapsed="false">
      <c r="B14" s="3" t="s">
        <v>9</v>
      </c>
    </row>
    <row r="15" customFormat="false" ht="27.75" hidden="false" customHeight="true" outlineLevel="0" collapsed="false">
      <c r="B15" s="4" t="s">
        <v>10</v>
      </c>
    </row>
    <row r="16" customFormat="false" ht="42" hidden="false" customHeight="true" outlineLevel="0" collapsed="false">
      <c r="B16" s="5" t="s">
        <v>11</v>
      </c>
    </row>
    <row r="18" customFormat="false" ht="15" hidden="false" customHeight="false" outlineLevel="0" collapsed="false">
      <c r="B18" s="3" t="s">
        <v>12</v>
      </c>
    </row>
    <row r="19" customFormat="false" ht="42" hidden="false" customHeight="true" outlineLevel="0" collapsed="false">
      <c r="B19" s="4" t="s">
        <v>13</v>
      </c>
    </row>
    <row r="20" customFormat="false" ht="42" hidden="false" customHeight="true" outlineLevel="0" collapsed="false">
      <c r="B20" s="4" t="s">
        <v>14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8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5" min="3" style="0" width="22"/>
    <col collapsed="false" customWidth="true" hidden="false" outlineLevel="0" max="6" min="6" style="0" width="60"/>
    <col collapsed="false" customWidth="true" hidden="true" outlineLevel="0" max="7" min="7" style="0" width="4"/>
  </cols>
  <sheetData>
    <row r="2" customFormat="false" ht="19.7" hidden="false" customHeight="false" outlineLevel="0" collapsed="false">
      <c r="B2" s="6" t="s">
        <v>0</v>
      </c>
    </row>
    <row r="3" customFormat="false" ht="15" hidden="false" customHeight="false" outlineLevel="0" collapsed="false">
      <c r="B3" s="7" t="s">
        <v>15</v>
      </c>
    </row>
    <row r="5" customFormat="false" ht="21.75" hidden="false" customHeight="true" outlineLevel="0" collapsed="false">
      <c r="B5" s="8" t="s">
        <v>16</v>
      </c>
      <c r="C5" s="9"/>
      <c r="D5" s="9"/>
      <c r="E5" s="9"/>
      <c r="F5" s="9"/>
    </row>
    <row r="6" customFormat="false" ht="21.75" hidden="false" customHeight="true" outlineLevel="0" collapsed="false">
      <c r="B6" s="10" t="s">
        <v>17</v>
      </c>
      <c r="C6" s="11" t="n">
        <v>30</v>
      </c>
      <c r="F6" s="12" t="s">
        <v>18</v>
      </c>
    </row>
    <row r="7" customFormat="false" ht="21.75" hidden="false" customHeight="true" outlineLevel="0" collapsed="false">
      <c r="B7" s="10" t="s">
        <v>19</v>
      </c>
      <c r="C7" s="11" t="n">
        <v>100</v>
      </c>
    </row>
    <row r="8" customFormat="false" ht="21.75" hidden="false" customHeight="true" outlineLevel="0" collapsed="false">
      <c r="B8" s="10" t="s">
        <v>20</v>
      </c>
      <c r="C8" s="11" t="n">
        <v>300</v>
      </c>
    </row>
    <row r="9" customFormat="false" ht="21.75" hidden="false" customHeight="true" outlineLevel="0" collapsed="false">
      <c r="B9" s="10" t="s">
        <v>21</v>
      </c>
      <c r="C9" s="13" t="n">
        <v>0.3</v>
      </c>
      <c r="F9" s="12" t="s">
        <v>22</v>
      </c>
    </row>
    <row r="10" customFormat="false" ht="21.75" hidden="false" customHeight="true" outlineLevel="0" collapsed="false">
      <c r="B10" s="10" t="s">
        <v>23</v>
      </c>
      <c r="C10" s="14" t="n">
        <v>1</v>
      </c>
    </row>
    <row r="11" customFormat="false" ht="21.75" hidden="false" customHeight="true" outlineLevel="0" collapsed="false"/>
    <row r="12" customFormat="false" ht="21.75" hidden="false" customHeight="true" outlineLevel="0" collapsed="false">
      <c r="B12" s="15" t="s">
        <v>24</v>
      </c>
      <c r="C12" s="16" t="s">
        <v>25</v>
      </c>
      <c r="D12" s="16" t="s">
        <v>26</v>
      </c>
      <c r="E12" s="16" t="s">
        <v>27</v>
      </c>
      <c r="F12" s="15" t="s">
        <v>28</v>
      </c>
    </row>
    <row r="13" customFormat="false" ht="21.75" hidden="false" customHeight="true" outlineLevel="0" collapsed="false">
      <c r="B13" s="8" t="s">
        <v>29</v>
      </c>
      <c r="C13" s="9"/>
      <c r="D13" s="9"/>
      <c r="E13" s="9"/>
      <c r="F13" s="9"/>
    </row>
    <row r="14" customFormat="false" ht="21.75" hidden="false" customHeight="true" outlineLevel="0" collapsed="false">
      <c r="B14" s="10" t="s">
        <v>30</v>
      </c>
      <c r="C14" s="17" t="s">
        <v>31</v>
      </c>
      <c r="D14" s="17" t="s">
        <v>32</v>
      </c>
      <c r="E14" s="17" t="s">
        <v>33</v>
      </c>
    </row>
    <row r="15" customFormat="false" ht="21.75" hidden="false" customHeight="true" outlineLevel="0" collapsed="false">
      <c r="B15" s="10" t="s">
        <v>34</v>
      </c>
      <c r="C15" s="18" t="n">
        <v>5</v>
      </c>
      <c r="D15" s="18" t="n">
        <v>5</v>
      </c>
      <c r="E15" s="18" t="n">
        <v>5</v>
      </c>
    </row>
    <row r="16" customFormat="false" ht="21.75" hidden="false" customHeight="true" outlineLevel="0" collapsed="false">
      <c r="B16" s="10" t="s">
        <v>35</v>
      </c>
      <c r="C16" s="18" t="n">
        <v>20</v>
      </c>
      <c r="D16" s="18" t="n">
        <v>25</v>
      </c>
      <c r="E16" s="18" t="n">
        <v>22</v>
      </c>
    </row>
    <row r="17" customFormat="false" ht="21.75" hidden="false" customHeight="true" outlineLevel="0" collapsed="false">
      <c r="B17" s="10" t="s">
        <v>36</v>
      </c>
      <c r="C17" s="19" t="n">
        <v>0</v>
      </c>
      <c r="D17" s="19" t="n">
        <v>0.1</v>
      </c>
      <c r="E17" s="19" t="n">
        <v>0.05</v>
      </c>
      <c r="F17" s="12" t="s">
        <v>37</v>
      </c>
    </row>
    <row r="18" customFormat="false" ht="21.75" hidden="false" customHeight="true" outlineLevel="0" collapsed="false">
      <c r="B18" s="10" t="s">
        <v>38</v>
      </c>
      <c r="C18" s="19" t="n">
        <v>1</v>
      </c>
      <c r="D18" s="19" t="n">
        <v>1</v>
      </c>
      <c r="E18" s="19" t="n">
        <v>1</v>
      </c>
      <c r="F18" s="12" t="s">
        <v>39</v>
      </c>
    </row>
    <row r="19" customFormat="false" ht="21.75" hidden="false" customHeight="true" outlineLevel="0" collapsed="false">
      <c r="B19" s="8" t="s">
        <v>40</v>
      </c>
      <c r="C19" s="9"/>
      <c r="D19" s="9"/>
      <c r="E19" s="9"/>
      <c r="F19" s="9"/>
    </row>
    <row r="20" customFormat="false" ht="21.75" hidden="false" customHeight="true" outlineLevel="0" collapsed="false">
      <c r="B20" s="10" t="s">
        <v>41</v>
      </c>
      <c r="C20" s="20" t="n">
        <f aca="false">C15+C16</f>
        <v>25</v>
      </c>
      <c r="D20" s="20" t="n">
        <f aca="false">D15+D16</f>
        <v>30</v>
      </c>
      <c r="E20" s="20" t="n">
        <f aca="false">E15+E16</f>
        <v>27</v>
      </c>
    </row>
    <row r="21" customFormat="false" ht="21.75" hidden="false" customHeight="true" outlineLevel="0" collapsed="false">
      <c r="B21" s="10" t="s">
        <v>42</v>
      </c>
      <c r="C21" s="21" t="n">
        <f aca="false">IF(C20&gt;0,C15/C20,0)</f>
        <v>0.2</v>
      </c>
      <c r="D21" s="21" t="n">
        <f aca="false">IF(D20&gt;0,D15/D20,0)</f>
        <v>0.166666666666667</v>
      </c>
      <c r="E21" s="21" t="n">
        <f aca="false">IF(E20&gt;0,E15/E20,0)</f>
        <v>0.185185185185185</v>
      </c>
    </row>
    <row r="22" customFormat="false" ht="21.75" hidden="false" customHeight="true" outlineLevel="0" collapsed="false">
      <c r="B22" s="22" t="s">
        <v>43</v>
      </c>
      <c r="C22" s="23" t="n">
        <f aca="false">C16-C17*C20</f>
        <v>20</v>
      </c>
      <c r="D22" s="23" t="n">
        <f aca="false">D16-D17*D20</f>
        <v>22</v>
      </c>
      <c r="E22" s="23" t="n">
        <f aca="false">E16-E17*E20</f>
        <v>20.65</v>
      </c>
      <c r="F22" s="12" t="s">
        <v>44</v>
      </c>
    </row>
    <row r="23" customFormat="false" ht="21.75" hidden="false" customHeight="true" outlineLevel="0" collapsed="false">
      <c r="B23" s="22" t="s">
        <v>45</v>
      </c>
      <c r="C23" s="24" t="n">
        <f aca="false">MAX(0,C18*(1-C21-C17))</f>
        <v>0.8</v>
      </c>
      <c r="D23" s="24" t="n">
        <f aca="false">MAX(0,D18*(1-D21-D17))</f>
        <v>0.733333333333333</v>
      </c>
      <c r="E23" s="24" t="n">
        <f aca="false">MAX(0,E18*(1-E21-E17))</f>
        <v>0.764814814814815</v>
      </c>
    </row>
    <row r="24" customFormat="false" ht="21.75" hidden="false" customHeight="true" outlineLevel="0" collapsed="false">
      <c r="B24" s="8" t="s">
        <v>46</v>
      </c>
      <c r="C24" s="9"/>
      <c r="D24" s="9"/>
      <c r="E24" s="9"/>
      <c r="F24" s="9"/>
    </row>
    <row r="25" customFormat="false" ht="21.75" hidden="false" customHeight="true" outlineLevel="0" collapsed="false">
      <c r="B25" s="10" t="s">
        <v>47</v>
      </c>
      <c r="C25" s="14" t="n">
        <v>1</v>
      </c>
      <c r="D25" s="14" t="n">
        <v>1</v>
      </c>
      <c r="E25" s="14" t="n">
        <v>1</v>
      </c>
      <c r="F25" s="12" t="s">
        <v>48</v>
      </c>
    </row>
    <row r="26" customFormat="false" ht="21.75" hidden="false" customHeight="true" outlineLevel="0" collapsed="false">
      <c r="B26" s="10" t="s">
        <v>49</v>
      </c>
      <c r="C26" s="17" t="s">
        <v>50</v>
      </c>
      <c r="D26" s="17" t="s">
        <v>51</v>
      </c>
      <c r="E26" s="17" t="s">
        <v>50</v>
      </c>
      <c r="F26" s="12" t="s">
        <v>52</v>
      </c>
    </row>
    <row r="27" customFormat="false" ht="21.75" hidden="false" customHeight="true" outlineLevel="0" collapsed="false">
      <c r="B27" s="10" t="s">
        <v>53</v>
      </c>
      <c r="C27" s="14" t="n">
        <v>3</v>
      </c>
      <c r="D27" s="14" t="n">
        <v>3</v>
      </c>
      <c r="E27" s="14" t="n">
        <v>3</v>
      </c>
    </row>
    <row r="28" customFormat="false" ht="21.75" hidden="false" customHeight="true" outlineLevel="0" collapsed="false">
      <c r="B28" s="8" t="s">
        <v>54</v>
      </c>
      <c r="C28" s="9"/>
      <c r="D28" s="9"/>
      <c r="E28" s="9"/>
      <c r="F28" s="9"/>
    </row>
    <row r="29" customFormat="false" ht="21.75" hidden="false" customHeight="true" outlineLevel="0" collapsed="false">
      <c r="B29" s="10" t="s">
        <v>55</v>
      </c>
      <c r="C29" s="17" t="s">
        <v>56</v>
      </c>
      <c r="D29" s="17" t="s">
        <v>57</v>
      </c>
      <c r="E29" s="17" t="s">
        <v>56</v>
      </c>
      <c r="F29" s="12" t="s">
        <v>58</v>
      </c>
    </row>
    <row r="30" customFormat="false" ht="21.75" hidden="false" customHeight="true" outlineLevel="0" collapsed="false">
      <c r="B30" s="10" t="s">
        <v>59</v>
      </c>
      <c r="C30" s="21" t="n">
        <f aca="false">IF(C80&gt;0,IF(C78&gt;0,C15/C78,0)/C80,0)</f>
        <v>0.164835164835165</v>
      </c>
      <c r="D30" s="21" t="n">
        <f aca="false">IF(D80&gt;0,IF(D78&gt;0,D15/D78,0)/D80,0)</f>
        <v>0.181818181818182</v>
      </c>
      <c r="E30" s="21" t="n">
        <f aca="false">IF(E80&gt;0,IF(E78&gt;0,E15/E78,0)/E80,0)</f>
        <v>0.154732616858734</v>
      </c>
    </row>
    <row r="31" customFormat="false" ht="21.75" hidden="false" customHeight="true" outlineLevel="0" collapsed="false">
      <c r="B31" s="10" t="s">
        <v>60</v>
      </c>
      <c r="C31" s="21" t="n">
        <f aca="false">IF(C80&gt;0,1000000*C18/C80,0)</f>
        <v>0.615384615384615</v>
      </c>
      <c r="D31" s="21" t="n">
        <f aca="false">IF(D80&gt;0,1000000*D18/D80,0)</f>
        <v>0.56</v>
      </c>
      <c r="E31" s="21" t="n">
        <f aca="false">IF(E80&gt;0,1000000*E18/E80,0)</f>
        <v>0.598938236436618</v>
      </c>
    </row>
    <row r="32" customFormat="false" ht="21.75" hidden="false" customHeight="true" outlineLevel="0" collapsed="false">
      <c r="B32" s="22" t="s">
        <v>61</v>
      </c>
      <c r="C32" s="25" t="n">
        <f aca="false">IF(AND(C80&gt;0,C81&gt;0),(1000000*C18/C81-1000000*C18/C80)*100,0)</f>
        <v>0.683760683760681</v>
      </c>
      <c r="D32" s="25" t="n">
        <f aca="false">IF(AND(D80&gt;0,D81&gt;0),(1000000*D18/D81-1000000*D18/D80)*100,0)</f>
        <v>3.23076923076924</v>
      </c>
      <c r="E32" s="25" t="n">
        <f aca="false">IF(AND(E80&gt;0,E81&gt;0),(1000000*E18/E81-1000000*E18/E80)*100,0)</f>
        <v>0.587347904455371</v>
      </c>
      <c r="F32" s="12" t="s">
        <v>62</v>
      </c>
    </row>
    <row r="33" customFormat="false" ht="21.75" hidden="false" customHeight="true" outlineLevel="0" collapsed="false">
      <c r="B33" s="8" t="s">
        <v>63</v>
      </c>
      <c r="C33" s="9"/>
      <c r="D33" s="9"/>
      <c r="E33" s="9"/>
      <c r="F33" s="26" t="s">
        <v>64</v>
      </c>
    </row>
    <row r="34" customFormat="false" ht="21.75" hidden="false" customHeight="true" outlineLevel="0" collapsed="false">
      <c r="B34" s="10" t="s">
        <v>65</v>
      </c>
      <c r="C34" s="20" t="n">
        <f aca="false">IF(C26="Có tham gia",MIN($C$6,((C25*C15)+C21*MAX($C$6-(C25*C15),0))),IF(C26="Có tham gia có trần",MIN($C$6,MAX(MIN(((C25*C15)+C21*MAX($C$6-(C25*C15),0)),C27*C15),C21*$C$6)),MIN($C$6,MAX((C25*C15),C21*$C$6))))</f>
        <v>6</v>
      </c>
      <c r="D34" s="20" t="n">
        <f aca="false">IF(D26="Có tham gia",MIN($C$6,((D25*D15)+D21*MAX($C$6-(D25*D15),0))),IF(D26="Có tham gia có trần",MIN($C$6,MAX(MIN(((D25*D15)+D21*MAX($C$6-(D25*D15),0)),D27*D15),D21*$C$6)),MIN($C$6,MAX((D25*D15),D21*$C$6))))</f>
        <v>9.16666666666667</v>
      </c>
      <c r="E34" s="20" t="n">
        <f aca="false">IF(E26="Có tham gia",MIN($C$6,((E25*E15)+E21*MAX($C$6-(E25*E15),0))),IF(E26="Có tham gia có trần",MIN($C$6,MAX(MIN(((E25*E15)+E21*MAX($C$6-(E25*E15),0)),E27*E15),E21*$C$6)),MIN($C$6,MAX((E25*E15),E21*$C$6))))</f>
        <v>5.55555555555556</v>
      </c>
    </row>
    <row r="35" customFormat="false" ht="21.75" hidden="false" customHeight="true" outlineLevel="0" collapsed="false">
      <c r="B35" s="22" t="s">
        <v>66</v>
      </c>
      <c r="C35" s="23" t="n">
        <f aca="false">IF((1-C21)&gt;0,($C$6-C34)*C23/(1-C21),0)</f>
        <v>24</v>
      </c>
      <c r="D35" s="23" t="n">
        <f aca="false">IF((1-D21)&gt;0,($C$6-D34)*D23/(1-D21),0)</f>
        <v>18.3333333333333</v>
      </c>
      <c r="E35" s="23" t="n">
        <f aca="false">IF((1-E21)&gt;0,($C$6-E34)*E23/(1-E21),0)</f>
        <v>22.9444444444444</v>
      </c>
      <c r="F35" s="12" t="s">
        <v>67</v>
      </c>
    </row>
    <row r="36" customFormat="false" ht="21.75" hidden="false" customHeight="true" outlineLevel="0" collapsed="false">
      <c r="B36" s="10" t="s">
        <v>68</v>
      </c>
      <c r="C36" s="20" t="n">
        <f aca="false">MAX(0,$C$6*C23-C35)</f>
        <v>0</v>
      </c>
      <c r="D36" s="20" t="n">
        <f aca="false">MAX(0,$C$6*D23-D35)</f>
        <v>3.66666666666666</v>
      </c>
      <c r="E36" s="20" t="n">
        <f aca="false">MAX(0,$C$6*E23-E35)</f>
        <v>0</v>
      </c>
    </row>
    <row r="37" customFormat="false" ht="21.75" hidden="false" customHeight="true" outlineLevel="0" collapsed="false">
      <c r="B37" s="10" t="s">
        <v>69</v>
      </c>
      <c r="C37" s="20" t="n">
        <f aca="false">IF(C26="Có tham gia",MIN($C$7,((C25*C15)+C21*MAX($C$7-(C25*C15),0))),IF(C26="Có tham gia có trần",MIN($C$7,MAX(MIN(((C25*C15)+C21*MAX($C$7-(C25*C15),0)),C27*C15),C21*$C$7)),MIN($C$7,MAX((C25*C15),C21*$C$7))))</f>
        <v>20</v>
      </c>
      <c r="D37" s="20" t="n">
        <f aca="false">IF(D26="Có tham gia",MIN($C$7,((D25*D15)+D21*MAX($C$7-(D25*D15),0))),IF(D26="Có tham gia có trần",MIN($C$7,MAX(MIN(((D25*D15)+D21*MAX($C$7-(D25*D15),0)),D27*D15),D21*$C$7)),MIN($C$7,MAX((D25*D15),D21*$C$7))))</f>
        <v>20.8333333333333</v>
      </c>
      <c r="E37" s="20" t="n">
        <f aca="false">IF(E26="Có tham gia",MIN($C$7,((E25*E15)+E21*MAX($C$7-(E25*E15),0))),IF(E26="Có tham gia có trần",MIN($C$7,MAX(MIN(((E25*E15)+E21*MAX($C$7-(E25*E15),0)),E27*E15),E21*$C$7)),MIN($C$7,MAX((E25*E15),E21*$C$7))))</f>
        <v>18.5185185185185</v>
      </c>
    </row>
    <row r="38" customFormat="false" ht="21.75" hidden="false" customHeight="true" outlineLevel="0" collapsed="false">
      <c r="B38" s="22" t="s">
        <v>70</v>
      </c>
      <c r="C38" s="23" t="n">
        <f aca="false">IF((1-C21)&gt;0,($C$7-C37)*C23/(1-C21),0)</f>
        <v>80</v>
      </c>
      <c r="D38" s="23" t="n">
        <f aca="false">IF((1-D21)&gt;0,($C$7-D37)*D23/(1-D21),0)</f>
        <v>69.6666666666667</v>
      </c>
      <c r="E38" s="23" t="n">
        <f aca="false">IF((1-E21)&gt;0,($C$7-E37)*E23/(1-E21),0)</f>
        <v>76.4814814814815</v>
      </c>
    </row>
    <row r="39" customFormat="false" ht="21.75" hidden="false" customHeight="true" outlineLevel="0" collapsed="false">
      <c r="B39" s="10" t="s">
        <v>71</v>
      </c>
      <c r="C39" s="20" t="n">
        <f aca="false">MAX(0,$C$7*C23-C38)</f>
        <v>0</v>
      </c>
      <c r="D39" s="20" t="n">
        <f aca="false">MAX(0,$C$7*D23-D38)</f>
        <v>3.66666666666667</v>
      </c>
      <c r="E39" s="20" t="n">
        <f aca="false">MAX(0,$C$7*E23-E38)</f>
        <v>0</v>
      </c>
    </row>
    <row r="40" customFormat="false" ht="21.75" hidden="false" customHeight="true" outlineLevel="0" collapsed="false">
      <c r="B40" s="10" t="s">
        <v>72</v>
      </c>
      <c r="C40" s="20" t="n">
        <f aca="false">IF(C26="Có tham gia",MIN($C$8,((C25*C15)+C21*MAX($C$8-(C25*C15),0))),IF(C26="Có tham gia có trần",MIN($C$8,MAX(MIN(((C25*C15)+C21*MAX($C$8-(C25*C15),0)),C27*C15),C21*$C$8)),MIN($C$8,MAX((C25*C15),C21*$C$8))))</f>
        <v>60</v>
      </c>
      <c r="D40" s="20" t="n">
        <f aca="false">IF(D26="Có tham gia",MIN($C$8,((D25*D15)+D21*MAX($C$8-(D25*D15),0))),IF(D26="Có tham gia có trần",MIN($C$8,MAX(MIN(((D25*D15)+D21*MAX($C$8-(D25*D15),0)),D27*D15),D21*$C$8)),MIN($C$8,MAX((D25*D15),D21*$C$8))))</f>
        <v>54.1666666666667</v>
      </c>
      <c r="E40" s="20" t="n">
        <f aca="false">IF(E26="Có tham gia",MIN($C$8,((E25*E15)+E21*MAX($C$8-(E25*E15),0))),IF(E26="Có tham gia có trần",MIN($C$8,MAX(MIN(((E25*E15)+E21*MAX($C$8-(E25*E15),0)),E27*E15),E21*$C$8)),MIN($C$8,MAX((E25*E15),E21*$C$8))))</f>
        <v>55.5555555555556</v>
      </c>
    </row>
    <row r="41" customFormat="false" ht="21.75" hidden="false" customHeight="true" outlineLevel="0" collapsed="false">
      <c r="B41" s="22" t="s">
        <v>73</v>
      </c>
      <c r="C41" s="23" t="n">
        <f aca="false">IF((1-C21)&gt;0,($C$8-C40)*C23/(1-C21),0)</f>
        <v>240</v>
      </c>
      <c r="D41" s="23" t="n">
        <f aca="false">IF((1-D21)&gt;0,($C$8-D40)*D23/(1-D21),0)</f>
        <v>216.333333333333</v>
      </c>
      <c r="E41" s="23" t="n">
        <f aca="false">IF((1-E21)&gt;0,($C$8-E40)*E23/(1-E21),0)</f>
        <v>229.444444444444</v>
      </c>
    </row>
    <row r="42" customFormat="false" ht="21.75" hidden="false" customHeight="true" outlineLevel="0" collapsed="false">
      <c r="B42" s="10" t="s">
        <v>74</v>
      </c>
      <c r="C42" s="20" t="n">
        <f aca="false">MAX(0,$C$8*C23-C41)</f>
        <v>0</v>
      </c>
      <c r="D42" s="20" t="n">
        <f aca="false">MAX(0,$C$8*D23-D41)</f>
        <v>3.66666666666669</v>
      </c>
      <c r="E42" s="20" t="n">
        <f aca="false">MAX(0,$C$8*E23-E41)</f>
        <v>0</v>
      </c>
    </row>
    <row r="43" customFormat="false" ht="21.75" hidden="false" customHeight="true" outlineLevel="0" collapsed="false">
      <c r="B43" s="8" t="s">
        <v>75</v>
      </c>
      <c r="C43" s="9"/>
      <c r="D43" s="9"/>
      <c r="E43" s="9"/>
      <c r="F43" s="26" t="s">
        <v>76</v>
      </c>
    </row>
    <row r="44" customFormat="false" ht="43.5" hidden="false" customHeight="true" outlineLevel="0" collapsed="false">
      <c r="B44" s="10" t="s">
        <v>77</v>
      </c>
      <c r="C44" s="17" t="s">
        <v>78</v>
      </c>
      <c r="D44" s="17" t="s">
        <v>79</v>
      </c>
      <c r="E44" s="17" t="s">
        <v>80</v>
      </c>
      <c r="G44" s="27" t="s">
        <v>81</v>
      </c>
    </row>
    <row r="45" customFormat="false" ht="43.5" hidden="false" customHeight="true" outlineLevel="0" collapsed="false">
      <c r="B45" s="10" t="s">
        <v>82</v>
      </c>
      <c r="C45" s="17" t="s">
        <v>83</v>
      </c>
      <c r="D45" s="17" t="s">
        <v>84</v>
      </c>
      <c r="E45" s="17" t="s">
        <v>85</v>
      </c>
      <c r="G45" s="27" t="s">
        <v>86</v>
      </c>
    </row>
    <row r="46" customFormat="false" ht="43.5" hidden="false" customHeight="true" outlineLevel="0" collapsed="false">
      <c r="B46" s="10" t="s">
        <v>87</v>
      </c>
      <c r="C46" s="17" t="s">
        <v>88</v>
      </c>
      <c r="D46" s="17" t="s">
        <v>89</v>
      </c>
      <c r="E46" s="17" t="s">
        <v>88</v>
      </c>
      <c r="G46" s="27" t="s">
        <v>90</v>
      </c>
    </row>
    <row r="47" customFormat="false" ht="43.5" hidden="false" customHeight="true" outlineLevel="0" collapsed="false">
      <c r="B47" s="10" t="s">
        <v>91</v>
      </c>
      <c r="C47" s="17" t="s">
        <v>92</v>
      </c>
      <c r="D47" s="17" t="s">
        <v>93</v>
      </c>
      <c r="E47" s="17" t="s">
        <v>92</v>
      </c>
      <c r="G47" s="27" t="s">
        <v>94</v>
      </c>
    </row>
    <row r="48" customFormat="false" ht="43.5" hidden="false" customHeight="true" outlineLevel="0" collapsed="false">
      <c r="B48" s="10" t="s">
        <v>95</v>
      </c>
      <c r="C48" s="17" t="s">
        <v>96</v>
      </c>
      <c r="D48" s="17" t="s">
        <v>97</v>
      </c>
      <c r="E48" s="17" t="s">
        <v>98</v>
      </c>
      <c r="G48" s="27" t="s">
        <v>99</v>
      </c>
    </row>
    <row r="49" customFormat="false" ht="43.5" hidden="false" customHeight="true" outlineLevel="0" collapsed="false">
      <c r="B49" s="10" t="s">
        <v>100</v>
      </c>
      <c r="C49" s="17" t="s">
        <v>98</v>
      </c>
      <c r="D49" s="17" t="s">
        <v>98</v>
      </c>
      <c r="E49" s="17" t="s">
        <v>101</v>
      </c>
      <c r="G49" s="27" t="s">
        <v>102</v>
      </c>
    </row>
    <row r="50" customFormat="false" ht="43.5" hidden="false" customHeight="true" outlineLevel="0" collapsed="false">
      <c r="B50" s="10" t="s">
        <v>103</v>
      </c>
      <c r="C50" s="17" t="s">
        <v>104</v>
      </c>
      <c r="D50" s="17" t="s">
        <v>105</v>
      </c>
      <c r="E50" s="17" t="s">
        <v>104</v>
      </c>
      <c r="G50" s="27" t="s">
        <v>106</v>
      </c>
    </row>
    <row r="51" customFormat="false" ht="43.5" hidden="false" customHeight="true" outlineLevel="0" collapsed="false">
      <c r="B51" s="10" t="s">
        <v>107</v>
      </c>
      <c r="C51" s="17" t="s">
        <v>108</v>
      </c>
      <c r="D51" s="17" t="s">
        <v>109</v>
      </c>
      <c r="E51" s="17" t="s">
        <v>108</v>
      </c>
      <c r="G51" s="27" t="s">
        <v>110</v>
      </c>
    </row>
    <row r="52" customFormat="false" ht="43.5" hidden="false" customHeight="true" outlineLevel="0" collapsed="false">
      <c r="B52" s="10" t="s">
        <v>111</v>
      </c>
      <c r="C52" s="17" t="s">
        <v>112</v>
      </c>
      <c r="D52" s="17" t="s">
        <v>113</v>
      </c>
      <c r="E52" s="17" t="s">
        <v>112</v>
      </c>
      <c r="G52" s="27" t="s">
        <v>114</v>
      </c>
    </row>
    <row r="53" customFormat="false" ht="43.5" hidden="false" customHeight="true" outlineLevel="0" collapsed="false">
      <c r="B53" s="10" t="s">
        <v>115</v>
      </c>
      <c r="C53" s="17" t="s">
        <v>116</v>
      </c>
      <c r="D53" s="17" t="s">
        <v>116</v>
      </c>
      <c r="E53" s="17" t="s">
        <v>117</v>
      </c>
      <c r="G53" s="27" t="s">
        <v>118</v>
      </c>
    </row>
    <row r="54" customFormat="false" ht="21.75" hidden="false" customHeight="true" outlineLevel="0" collapsed="false"/>
    <row r="55" customFormat="false" ht="21.75" hidden="false" customHeight="true" outlineLevel="0" collapsed="false">
      <c r="B55" s="8" t="s">
        <v>119</v>
      </c>
      <c r="C55" s="9"/>
      <c r="D55" s="9"/>
      <c r="E55" s="9"/>
      <c r="F55" s="9"/>
    </row>
    <row r="56" customFormat="false" ht="21.75" hidden="false" customHeight="true" outlineLevel="0" collapsed="false">
      <c r="B56" s="10" t="s">
        <v>43</v>
      </c>
      <c r="C56" s="20" t="n">
        <f aca="false">C22</f>
        <v>20</v>
      </c>
      <c r="D56" s="20" t="n">
        <f aca="false">D22</f>
        <v>22</v>
      </c>
      <c r="E56" s="20" t="n">
        <f aca="false">E22</f>
        <v>20.65</v>
      </c>
    </row>
    <row r="57" customFormat="false" ht="21.75" hidden="false" customHeight="true" outlineLevel="0" collapsed="false">
      <c r="B57" s="10" t="s">
        <v>45</v>
      </c>
      <c r="C57" s="21" t="n">
        <f aca="false">C23</f>
        <v>0.8</v>
      </c>
      <c r="D57" s="21" t="n">
        <f aca="false">D23</f>
        <v>0.733333333333333</v>
      </c>
      <c r="E57" s="21" t="n">
        <f aca="false">E23</f>
        <v>0.764814814814815</v>
      </c>
    </row>
    <row r="58" customFormat="false" ht="21.75" hidden="false" customHeight="true" outlineLevel="0" collapsed="false">
      <c r="B58" s="22" t="s">
        <v>120</v>
      </c>
      <c r="C58" s="23" t="n">
        <f aca="false">C38</f>
        <v>80</v>
      </c>
      <c r="D58" s="23" t="n">
        <f aca="false">D38</f>
        <v>69.6666666666667</v>
      </c>
      <c r="E58" s="23" t="n">
        <f aca="false">E38</f>
        <v>76.4814814814815</v>
      </c>
    </row>
    <row r="59" customFormat="false" ht="21.75" hidden="false" customHeight="true" outlineLevel="0" collapsed="false">
      <c r="B59" s="22" t="s">
        <v>121</v>
      </c>
      <c r="C59" s="28" t="n">
        <f aca="false">COUNTIFS('Danh mục'!$B$6:$B$34,$G44,'Danh mục'!$C$6:$C$34,C44,'Danh mục'!$D$6:$D$34,"Cờ đỏ")+COUNTIFS('Danh mục'!$B$6:$B$34,$G45,'Danh mục'!$C$6:$C$34,C45,'Danh mục'!$D$6:$D$34,"Cờ đỏ")+COUNTIFS('Danh mục'!$B$6:$B$34,$G46,'Danh mục'!$C$6:$C$34,C46,'Danh mục'!$D$6:$D$34,"Cờ đỏ")+COUNTIFS('Danh mục'!$B$6:$B$34,$G47,'Danh mục'!$C$6:$C$34,C47,'Danh mục'!$D$6:$D$34,"Cờ đỏ")+COUNTIFS('Danh mục'!$B$6:$B$34,$G48,'Danh mục'!$C$6:$C$34,C48,'Danh mục'!$D$6:$D$34,"Cờ đỏ")+COUNTIFS('Danh mục'!$B$6:$B$34,$G49,'Danh mục'!$C$6:$C$34,C49,'Danh mục'!$D$6:$D$34,"Cờ đỏ")+COUNTIFS('Danh mục'!$B$6:$B$34,$G50,'Danh mục'!$C$6:$C$34,C50,'Danh mục'!$D$6:$D$34,"Cờ đỏ")+COUNTIFS('Danh mục'!$B$6:$B$34,$G51,'Danh mục'!$C$6:$C$34,C51,'Danh mục'!$D$6:$D$34,"Cờ đỏ")+COUNTIFS('Danh mục'!$B$6:$B$34,$G52,'Danh mục'!$C$6:$C$34,C52,'Danh mục'!$D$6:$D$34,"Cờ đỏ")+COUNTIFS('Danh mục'!$B$6:$B$34,$G53,'Danh mục'!$C$6:$C$34,C53,'Danh mục'!$D$6:$D$34,"Cờ đỏ")</f>
        <v>0</v>
      </c>
      <c r="D59" s="28" t="n">
        <f aca="false">COUNTIFS('Danh mục'!$B$6:$B$34,$G44,'Danh mục'!$C$6:$C$34,D44,'Danh mục'!$D$6:$D$34,"Cờ đỏ")+COUNTIFS('Danh mục'!$B$6:$B$34,$G45,'Danh mục'!$C$6:$C$34,D45,'Danh mục'!$D$6:$D$34,"Cờ đỏ")+COUNTIFS('Danh mục'!$B$6:$B$34,$G46,'Danh mục'!$C$6:$C$34,D46,'Danh mục'!$D$6:$D$34,"Cờ đỏ")+COUNTIFS('Danh mục'!$B$6:$B$34,$G47,'Danh mục'!$C$6:$C$34,D47,'Danh mục'!$D$6:$D$34,"Cờ đỏ")+COUNTIFS('Danh mục'!$B$6:$B$34,$G48,'Danh mục'!$C$6:$C$34,D48,'Danh mục'!$D$6:$D$34,"Cờ đỏ")+COUNTIFS('Danh mục'!$B$6:$B$34,$G49,'Danh mục'!$C$6:$C$34,D49,'Danh mục'!$D$6:$D$34,"Cờ đỏ")+COUNTIFS('Danh mục'!$B$6:$B$34,$G50,'Danh mục'!$C$6:$C$34,D50,'Danh mục'!$D$6:$D$34,"Cờ đỏ")+COUNTIFS('Danh mục'!$B$6:$B$34,$G51,'Danh mục'!$C$6:$C$34,D51,'Danh mục'!$D$6:$D$34,"Cờ đỏ")+COUNTIFS('Danh mục'!$B$6:$B$34,$G52,'Danh mục'!$C$6:$C$34,D52,'Danh mục'!$D$6:$D$34,"Cờ đỏ")+COUNTIFS('Danh mục'!$B$6:$B$34,$G53,'Danh mục'!$C$6:$C$34,D53,'Danh mục'!$D$6:$D$34,"Cờ đỏ")</f>
        <v>0</v>
      </c>
      <c r="E59" s="28" t="n">
        <f aca="false">COUNTIFS('Danh mục'!$B$6:$B$34,$G44,'Danh mục'!$C$6:$C$34,E44,'Danh mục'!$D$6:$D$34,"Cờ đỏ")+COUNTIFS('Danh mục'!$B$6:$B$34,$G45,'Danh mục'!$C$6:$C$34,E45,'Danh mục'!$D$6:$D$34,"Cờ đỏ")+COUNTIFS('Danh mục'!$B$6:$B$34,$G46,'Danh mục'!$C$6:$C$34,E46,'Danh mục'!$D$6:$D$34,"Cờ đỏ")+COUNTIFS('Danh mục'!$B$6:$B$34,$G47,'Danh mục'!$C$6:$C$34,E47,'Danh mục'!$D$6:$D$34,"Cờ đỏ")+COUNTIFS('Danh mục'!$B$6:$B$34,$G48,'Danh mục'!$C$6:$C$34,E48,'Danh mục'!$D$6:$D$34,"Cờ đỏ")+COUNTIFS('Danh mục'!$B$6:$B$34,$G49,'Danh mục'!$C$6:$C$34,E49,'Danh mục'!$D$6:$D$34,"Cờ đỏ")+COUNTIFS('Danh mục'!$B$6:$B$34,$G50,'Danh mục'!$C$6:$C$34,E50,'Danh mục'!$D$6:$D$34,"Cờ đỏ")+COUNTIFS('Danh mục'!$B$6:$B$34,$G51,'Danh mục'!$C$6:$C$34,E51,'Danh mục'!$D$6:$D$34,"Cờ đỏ")+COUNTIFS('Danh mục'!$B$6:$B$34,$G52,'Danh mục'!$C$6:$C$34,E52,'Danh mục'!$D$6:$D$34,"Cờ đỏ")+COUNTIFS('Danh mục'!$B$6:$B$34,$G53,'Danh mục'!$C$6:$C$34,E53,'Danh mục'!$D$6:$D$34,"Cờ đỏ")</f>
        <v>2</v>
      </c>
    </row>
    <row r="60" customFormat="false" ht="21.75" hidden="false" customHeight="true" outlineLevel="0" collapsed="false">
      <c r="B60" s="10" t="s">
        <v>122</v>
      </c>
      <c r="C60" s="29" t="n">
        <f aca="false">COUNTIFS('Danh mục'!$B$6:$B$34,$G44,'Danh mục'!$C$6:$C$34,C44,'Danh mục'!$D$6:$D$34,"Hỏi lại")+COUNTIFS('Danh mục'!$B$6:$B$34,$G45,'Danh mục'!$C$6:$C$34,C45,'Danh mục'!$D$6:$D$34,"Hỏi lại")+COUNTIFS('Danh mục'!$B$6:$B$34,$G46,'Danh mục'!$C$6:$C$34,C46,'Danh mục'!$D$6:$D$34,"Hỏi lại")+COUNTIFS('Danh mục'!$B$6:$B$34,$G47,'Danh mục'!$C$6:$C$34,C47,'Danh mục'!$D$6:$D$34,"Hỏi lại")+COUNTIFS('Danh mục'!$B$6:$B$34,$G48,'Danh mục'!$C$6:$C$34,C48,'Danh mục'!$D$6:$D$34,"Hỏi lại")+COUNTIFS('Danh mục'!$B$6:$B$34,$G49,'Danh mục'!$C$6:$C$34,C49,'Danh mục'!$D$6:$D$34,"Hỏi lại")+COUNTIFS('Danh mục'!$B$6:$B$34,$G50,'Danh mục'!$C$6:$C$34,C50,'Danh mục'!$D$6:$D$34,"Hỏi lại")+COUNTIFS('Danh mục'!$B$6:$B$34,$G51,'Danh mục'!$C$6:$C$34,C51,'Danh mục'!$D$6:$D$34,"Hỏi lại")+COUNTIFS('Danh mục'!$B$6:$B$34,$G52,'Danh mục'!$C$6:$C$34,C52,'Danh mục'!$D$6:$D$34,"Hỏi lại")+COUNTIFS('Danh mục'!$B$6:$B$34,$G53,'Danh mục'!$C$6:$C$34,C53,'Danh mục'!$D$6:$D$34,"Hỏi lại")</f>
        <v>0</v>
      </c>
      <c r="D60" s="29" t="n">
        <f aca="false">COUNTIFS('Danh mục'!$B$6:$B$34,$G44,'Danh mục'!$C$6:$C$34,D44,'Danh mục'!$D$6:$D$34,"Hỏi lại")+COUNTIFS('Danh mục'!$B$6:$B$34,$G45,'Danh mục'!$C$6:$C$34,D45,'Danh mục'!$D$6:$D$34,"Hỏi lại")+COUNTIFS('Danh mục'!$B$6:$B$34,$G46,'Danh mục'!$C$6:$C$34,D46,'Danh mục'!$D$6:$D$34,"Hỏi lại")+COUNTIFS('Danh mục'!$B$6:$B$34,$G47,'Danh mục'!$C$6:$C$34,D47,'Danh mục'!$D$6:$D$34,"Hỏi lại")+COUNTIFS('Danh mục'!$B$6:$B$34,$G48,'Danh mục'!$C$6:$C$34,D48,'Danh mục'!$D$6:$D$34,"Hỏi lại")+COUNTIFS('Danh mục'!$B$6:$B$34,$G49,'Danh mục'!$C$6:$C$34,D49,'Danh mục'!$D$6:$D$34,"Hỏi lại")+COUNTIFS('Danh mục'!$B$6:$B$34,$G50,'Danh mục'!$C$6:$C$34,D50,'Danh mục'!$D$6:$D$34,"Hỏi lại")+COUNTIFS('Danh mục'!$B$6:$B$34,$G51,'Danh mục'!$C$6:$C$34,D51,'Danh mục'!$D$6:$D$34,"Hỏi lại")+COUNTIFS('Danh mục'!$B$6:$B$34,$G52,'Danh mục'!$C$6:$C$34,D52,'Danh mục'!$D$6:$D$34,"Hỏi lại")+COUNTIFS('Danh mục'!$B$6:$B$34,$G53,'Danh mục'!$C$6:$C$34,D53,'Danh mục'!$D$6:$D$34,"Hỏi lại")</f>
        <v>4</v>
      </c>
      <c r="E60" s="29" t="n">
        <f aca="false">COUNTIFS('Danh mục'!$B$6:$B$34,$G44,'Danh mục'!$C$6:$C$34,E44,'Danh mục'!$D$6:$D$34,"Hỏi lại")+COUNTIFS('Danh mục'!$B$6:$B$34,$G45,'Danh mục'!$C$6:$C$34,E45,'Danh mục'!$D$6:$D$34,"Hỏi lại")+COUNTIFS('Danh mục'!$B$6:$B$34,$G46,'Danh mục'!$C$6:$C$34,E46,'Danh mục'!$D$6:$D$34,"Hỏi lại")+COUNTIFS('Danh mục'!$B$6:$B$34,$G47,'Danh mục'!$C$6:$C$34,E47,'Danh mục'!$D$6:$D$34,"Hỏi lại")+COUNTIFS('Danh mục'!$B$6:$B$34,$G48,'Danh mục'!$C$6:$C$34,E48,'Danh mục'!$D$6:$D$34,"Hỏi lại")+COUNTIFS('Danh mục'!$B$6:$B$34,$G49,'Danh mục'!$C$6:$C$34,E49,'Danh mục'!$D$6:$D$34,"Hỏi lại")+COUNTIFS('Danh mục'!$B$6:$B$34,$G50,'Danh mục'!$C$6:$C$34,E50,'Danh mục'!$D$6:$D$34,"Hỏi lại")+COUNTIFS('Danh mục'!$B$6:$B$34,$G51,'Danh mục'!$C$6:$C$34,E51,'Danh mục'!$D$6:$D$34,"Hỏi lại")+COUNTIFS('Danh mục'!$B$6:$B$34,$G52,'Danh mục'!$C$6:$C$34,E52,'Danh mục'!$D$6:$D$34,"Hỏi lại")+COUNTIFS('Danh mục'!$B$6:$B$34,$G53,'Danh mục'!$C$6:$C$34,E53,'Danh mục'!$D$6:$D$34,"Hỏi lại")</f>
        <v>0</v>
      </c>
    </row>
    <row r="61" customFormat="false" ht="43.5" hidden="false" customHeight="true" outlineLevel="0" collapsed="false">
      <c r="B61" s="22" t="s">
        <v>123</v>
      </c>
      <c r="C61" s="30" t="str">
        <f aca="false">IF(C59&gt;0,"Có cờ đỏ, đừng ký trước khi sửa",IF(C60&gt;0,"Cần thương lượng "&amp;C60&amp;" điều khoản","Ở mức thông lệ"))</f>
        <v>Ở mức thông lệ</v>
      </c>
      <c r="D61" s="30" t="str">
        <f aca="false">IF(D59&gt;0,"Có cờ đỏ, đừng ký trước khi sửa",IF(D60&gt;0,"Cần thương lượng "&amp;D60&amp;" điều khoản","Ở mức thông lệ"))</f>
        <v>Cần thương lượng 4 điều khoản</v>
      </c>
      <c r="E61" s="30" t="str">
        <f aca="false">IF(E59&gt;0,"Có cờ đỏ, đừng ký trước khi sửa",IF(E60&gt;0,"Cần thương lượng "&amp;E60&amp;" điều khoản","Ở mức thông lệ"))</f>
        <v>Có cờ đỏ, đừng ký trước khi sửa</v>
      </c>
      <c r="F61" s="12" t="s">
        <v>124</v>
      </c>
    </row>
    <row r="63" customFormat="false" ht="30" hidden="false" customHeight="true" outlineLevel="0" collapsed="false">
      <c r="B63" s="31" t="s">
        <v>125</v>
      </c>
      <c r="C63" s="31"/>
      <c r="D63" s="31"/>
      <c r="E63" s="31"/>
      <c r="F63" s="31"/>
    </row>
    <row r="70" customFormat="false" ht="15" hidden="false" customHeight="false" outlineLevel="0" collapsed="false">
      <c r="B70" s="32" t="s">
        <v>126</v>
      </c>
    </row>
    <row r="71" customFormat="false" ht="15" hidden="false" customHeight="false" outlineLevel="0" collapsed="false">
      <c r="B71" s="7" t="s">
        <v>127</v>
      </c>
      <c r="C71" s="33" t="n">
        <f aca="false">IF((1-C21-C17)&gt;0,1000000/(1-C21-C17),0)</f>
        <v>1250000</v>
      </c>
      <c r="D71" s="33" t="n">
        <f aca="false">IF((1-D21-D17)&gt;0,1000000/(1-D21-D17),0)</f>
        <v>1363636.36363636</v>
      </c>
      <c r="E71" s="33" t="n">
        <f aca="false">IF((1-E21-E17)&gt;0,1000000/(1-E21-E17),0)</f>
        <v>1307506.05326877</v>
      </c>
    </row>
    <row r="72" customFormat="false" ht="15" hidden="false" customHeight="false" outlineLevel="0" collapsed="false">
      <c r="B72" s="7" t="s">
        <v>128</v>
      </c>
      <c r="C72" s="34" t="n">
        <f aca="false">IF(C71&gt;0,C20/C71,0)</f>
        <v>2E-005</v>
      </c>
      <c r="D72" s="34" t="n">
        <f aca="false">IF(D71&gt;0,D20/D71,0)</f>
        <v>2.2E-005</v>
      </c>
      <c r="E72" s="34" t="n">
        <f aca="false">IF(E71&gt;0,E20/E71,0)</f>
        <v>2.065E-005</v>
      </c>
    </row>
    <row r="73" customFormat="false" ht="15" hidden="false" customHeight="false" outlineLevel="0" collapsed="false">
      <c r="B73" s="7" t="s">
        <v>129</v>
      </c>
      <c r="C73" s="34" t="n">
        <f aca="false">C72*(1-$C$9)</f>
        <v>1.4E-005</v>
      </c>
      <c r="D73" s="34" t="n">
        <f aca="false">D72*(1-$C$9)</f>
        <v>1.54E-005</v>
      </c>
      <c r="E73" s="34" t="n">
        <f aca="false">E72*(1-$C$9)</f>
        <v>1.4455E-005</v>
      </c>
    </row>
    <row r="74" customFormat="false" ht="15" hidden="false" customHeight="false" outlineLevel="0" collapsed="false">
      <c r="B74" s="7" t="s">
        <v>130</v>
      </c>
      <c r="C74" s="35" t="n">
        <f aca="false">C15*$C$10</f>
        <v>5</v>
      </c>
      <c r="D74" s="35" t="n">
        <f aca="false">D15*$C$10</f>
        <v>5</v>
      </c>
      <c r="E74" s="35" t="n">
        <f aca="false">E15*$C$10</f>
        <v>5</v>
      </c>
    </row>
    <row r="75" customFormat="false" ht="15" hidden="false" customHeight="false" outlineLevel="0" collapsed="false">
      <c r="B75" s="7" t="s">
        <v>131</v>
      </c>
      <c r="C75" s="33" t="n">
        <f aca="false">IF(C73&gt;0,C74/C73,0)</f>
        <v>357142.857142857</v>
      </c>
      <c r="D75" s="33" t="n">
        <f aca="false">IF(D73&gt;0,D74/D73,0)</f>
        <v>324675.324675325</v>
      </c>
      <c r="E75" s="33" t="n">
        <f aca="false">IF(E73&gt;0,E74/E73,0)</f>
        <v>345901.072293324</v>
      </c>
    </row>
    <row r="76" customFormat="false" ht="15" hidden="false" customHeight="false" outlineLevel="0" collapsed="false">
      <c r="B76" s="7" t="s">
        <v>132</v>
      </c>
      <c r="C76" s="33" t="n">
        <f aca="false">IF(C72&gt;0,C74/C72,0)</f>
        <v>250000</v>
      </c>
      <c r="D76" s="33" t="n">
        <f aca="false">IF(D72&gt;0,D74/D72,0)</f>
        <v>227272.727272727</v>
      </c>
      <c r="E76" s="33" t="n">
        <f aca="false">IF(E72&gt;0,E74/E72,0)</f>
        <v>242130.750605327</v>
      </c>
    </row>
    <row r="77" customFormat="false" ht="15" hidden="false" customHeight="false" outlineLevel="0" collapsed="false">
      <c r="B77" s="7" t="s">
        <v>133</v>
      </c>
      <c r="C77" s="34" t="n">
        <f aca="false">IF((C71+C75)&gt;0,C72*(C71+C76)/(C71+C75),0)</f>
        <v>1.86666666666667E-005</v>
      </c>
      <c r="D77" s="34" t="n">
        <f aca="false">IF((D71+D75)&gt;0,D72*(D71+D76)/(D71+D75),0)</f>
        <v>2.07307692307692E-005</v>
      </c>
      <c r="E77" s="34" t="n">
        <f aca="false">IF((E71+E75)&gt;0,E72*(E71+E76)/(E71+E75),0)</f>
        <v>1.93539748953975E-005</v>
      </c>
    </row>
    <row r="78" customFormat="false" ht="15" hidden="false" customHeight="false" outlineLevel="0" collapsed="false">
      <c r="B78" s="7" t="s">
        <v>134</v>
      </c>
      <c r="C78" s="34" t="n">
        <f aca="false">IF(C29="Toàn phần",C73,IF(C29="Trung bình gia quyền diện rộng",C77,C72))</f>
        <v>1.86666666666667E-005</v>
      </c>
      <c r="D78" s="34" t="n">
        <f aca="false">IF(D29="Toàn phần",D73,IF(D29="Trung bình gia quyền diện rộng",D77,D72))</f>
        <v>1.54E-005</v>
      </c>
      <c r="E78" s="34" t="n">
        <f aca="false">IF(E29="Toàn phần",E73,IF(E29="Trung bình gia quyền diện rộng",E77,E72))</f>
        <v>1.93539748953975E-005</v>
      </c>
    </row>
    <row r="79" customFormat="false" ht="15" hidden="false" customHeight="false" outlineLevel="0" collapsed="false">
      <c r="B79" s="7" t="s">
        <v>135</v>
      </c>
      <c r="C79" s="33" t="n">
        <f aca="false">IF(AND(C78&gt;0,C72&gt;0),C15/C78-C15/C72,0)</f>
        <v>17857.1428571429</v>
      </c>
      <c r="D79" s="33" t="n">
        <f aca="false">IF(AND(D78&gt;0,D72&gt;0),D15/D78-D15/D72,0)</f>
        <v>97402.5974025974</v>
      </c>
      <c r="E79" s="33" t="n">
        <f aca="false">IF(AND(E78&gt;0,E72&gt;0),E15/E78-E15/E72,0)</f>
        <v>16214.1127637496</v>
      </c>
    </row>
    <row r="80" customFormat="false" ht="15" hidden="false" customHeight="false" outlineLevel="0" collapsed="false">
      <c r="B80" s="7" t="s">
        <v>136</v>
      </c>
      <c r="C80" s="33" t="n">
        <f aca="false">C71+C75+C79</f>
        <v>1625000</v>
      </c>
      <c r="D80" s="33" t="n">
        <f aca="false">D71+D75+D79</f>
        <v>1785714.28571429</v>
      </c>
      <c r="E80" s="33" t="n">
        <f aca="false">E71+E75+E79</f>
        <v>1669621.23832584</v>
      </c>
    </row>
    <row r="81" customFormat="false" ht="15" hidden="false" customHeight="false" outlineLevel="0" collapsed="false">
      <c r="B81" s="7" t="s">
        <v>137</v>
      </c>
      <c r="C81" s="33" t="n">
        <f aca="false">C71+C75</f>
        <v>1607142.85714286</v>
      </c>
      <c r="D81" s="33" t="n">
        <f aca="false">D71+D75</f>
        <v>1688311.68831169</v>
      </c>
      <c r="E81" s="33" t="n">
        <f aca="false">E71+E75</f>
        <v>1653407.12556209</v>
      </c>
    </row>
  </sheetData>
  <mergeCells count="1">
    <mergeCell ref="B63:F63"/>
  </mergeCells>
  <conditionalFormatting sqref="C44:E53">
    <cfRule type="expression" priority="2" aboveAverage="0" equalAverage="0" bottom="0" percent="0" rank="0" text="" dxfId="0">
      <formula>COUNTIFS('Danh mục'!$B$6:$B$34,$G44,'Danh mục'!$C$6:$C$34,C44,'Danh mục'!$D$6:$D$34,"Cờ đỏ")&gt;0</formula>
    </cfRule>
    <cfRule type="expression" priority="3" aboveAverage="0" equalAverage="0" bottom="0" percent="0" rank="0" text="" dxfId="1">
      <formula>COUNTIFS('Danh mục'!$B$6:$B$34,$G44,'Danh mục'!$C$6:$C$34,C44,'Danh mục'!$D$6:$D$34,"Hỏi lại")&gt;0</formula>
    </cfRule>
  </conditionalFormatting>
  <conditionalFormatting sqref="C59:E59">
    <cfRule type="expression" priority="4" aboveAverage="0" equalAverage="0" bottom="0" percent="0" rank="0" text="" dxfId="0">
      <formula>C59&gt;0</formula>
    </cfRule>
  </conditionalFormatting>
  <dataValidations count="12">
    <dataValidation allowBlank="false" errorStyle="stop" operator="between" showDropDown="false" showErrorMessage="false" showInputMessage="false" sqref="C26:E26" type="list">
      <formula1>"Không tham gia,Có tham gia,Có tham gia có trần"</formula1>
      <formula2>0</formula2>
    </dataValidation>
    <dataValidation allowBlank="false" errorStyle="stop" operator="between" showDropDown="false" showErrorMessage="false" showInputMessage="false" sqref="C29:E29" type="list">
      <formula1>"Không có,Trung bình gia quyền diện rộng,Toàn phần"</formula1>
      <formula2>0</formula2>
    </dataValidation>
    <dataValidation allowBlank="true" errorStyle="stop" operator="between" showDropDown="false" showErrorMessage="false" showInputMessage="false" sqref="C44:E44" type="list">
      <formula1>'Danh mục'!$C$6:$C$8</formula1>
      <formula2>0</formula2>
    </dataValidation>
    <dataValidation allowBlank="true" errorStyle="stop" operator="between" showDropDown="false" showErrorMessage="false" showInputMessage="false" sqref="C45:E45" type="list">
      <formula1>'Danh mục'!$C$9:$C$11</formula1>
      <formula2>0</formula2>
    </dataValidation>
    <dataValidation allowBlank="true" errorStyle="stop" operator="between" showDropDown="false" showErrorMessage="false" showInputMessage="false" sqref="C46:E46" type="list">
      <formula1>'Danh mục'!$C$12:$C$13</formula1>
      <formula2>0</formula2>
    </dataValidation>
    <dataValidation allowBlank="true" errorStyle="stop" operator="between" showDropDown="false" showErrorMessage="false" showInputMessage="false" sqref="C47:E47" type="list">
      <formula1>'Danh mục'!$C$14:$C$16</formula1>
      <formula2>0</formula2>
    </dataValidation>
    <dataValidation allowBlank="true" errorStyle="stop" operator="between" showDropDown="false" showErrorMessage="false" showInputMessage="false" sqref="C48:E48" type="list">
      <formula1>'Danh mục'!$C$17:$C$19</formula1>
      <formula2>0</formula2>
    </dataValidation>
    <dataValidation allowBlank="true" errorStyle="stop" operator="between" showDropDown="false" showErrorMessage="false" showInputMessage="false" sqref="C49:E49" type="list">
      <formula1>'Danh mục'!$C$20:$C$22</formula1>
      <formula2>0</formula2>
    </dataValidation>
    <dataValidation allowBlank="true" errorStyle="stop" operator="between" showDropDown="false" showErrorMessage="false" showInputMessage="false" sqref="C50:E50" type="list">
      <formula1>'Danh mục'!$C$23:$C$25</formula1>
      <formula2>0</formula2>
    </dataValidation>
    <dataValidation allowBlank="true" errorStyle="stop" operator="between" showDropDown="false" showErrorMessage="false" showInputMessage="false" sqref="C51:E51" type="list">
      <formula1>'Danh mục'!$C$26:$C$28</formula1>
      <formula2>0</formula2>
    </dataValidation>
    <dataValidation allowBlank="true" errorStyle="stop" operator="between" showDropDown="false" showErrorMessage="false" showInputMessage="false" sqref="C52:E52" type="list">
      <formula1>'Danh mục'!$C$29:$C$31</formula1>
      <formula2>0</formula2>
    </dataValidation>
    <dataValidation allowBlank="true" errorStyle="stop" operator="between" showDropDown="false" showErrorMessage="false" showInputMessage="false" sqref="C53:E53" type="list">
      <formula1>'Danh mục'!$C$32:$C$34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14"/>
  </cols>
  <sheetData>
    <row r="2" customFormat="false" ht="17.35" hidden="false" customHeight="false" outlineLevel="0" collapsed="false">
      <c r="B2" s="36" t="s">
        <v>138</v>
      </c>
    </row>
    <row r="3" customFormat="false" ht="15" hidden="false" customHeight="false" outlineLevel="0" collapsed="false">
      <c r="B3" s="7" t="s">
        <v>139</v>
      </c>
    </row>
    <row r="5" customFormat="false" ht="15" hidden="false" customHeight="false" outlineLevel="0" collapsed="false">
      <c r="B5" s="37" t="s">
        <v>140</v>
      </c>
      <c r="C5" s="37" t="s">
        <v>141</v>
      </c>
      <c r="D5" s="37" t="s">
        <v>142</v>
      </c>
    </row>
    <row r="6" customFormat="false" ht="15" hidden="false" customHeight="false" outlineLevel="0" collapsed="false">
      <c r="B6" s="38" t="s">
        <v>81</v>
      </c>
      <c r="C6" s="39" t="s">
        <v>78</v>
      </c>
      <c r="D6" s="39" t="s">
        <v>143</v>
      </c>
    </row>
    <row r="7" customFormat="false" ht="15" hidden="false" customHeight="false" outlineLevel="0" collapsed="false">
      <c r="B7" s="38" t="s">
        <v>81</v>
      </c>
      <c r="C7" s="39" t="s">
        <v>80</v>
      </c>
      <c r="D7" s="39" t="s">
        <v>144</v>
      </c>
    </row>
    <row r="8" customFormat="false" ht="15" hidden="false" customHeight="false" outlineLevel="0" collapsed="false">
      <c r="B8" s="38" t="s">
        <v>81</v>
      </c>
      <c r="C8" s="39" t="s">
        <v>79</v>
      </c>
      <c r="D8" s="40" t="s">
        <v>145</v>
      </c>
    </row>
    <row r="9" customFormat="false" ht="15" hidden="false" customHeight="false" outlineLevel="0" collapsed="false">
      <c r="B9" s="38" t="s">
        <v>86</v>
      </c>
      <c r="C9" s="39" t="s">
        <v>85</v>
      </c>
      <c r="D9" s="39" t="s">
        <v>143</v>
      </c>
    </row>
    <row r="10" customFormat="false" ht="15" hidden="false" customHeight="false" outlineLevel="0" collapsed="false">
      <c r="B10" s="38" t="s">
        <v>86</v>
      </c>
      <c r="C10" s="39" t="s">
        <v>83</v>
      </c>
      <c r="D10" s="39" t="s">
        <v>144</v>
      </c>
    </row>
    <row r="11" customFormat="false" ht="15" hidden="false" customHeight="false" outlineLevel="0" collapsed="false">
      <c r="B11" s="38" t="s">
        <v>86</v>
      </c>
      <c r="C11" s="39" t="s">
        <v>84</v>
      </c>
      <c r="D11" s="40" t="s">
        <v>145</v>
      </c>
    </row>
    <row r="12" customFormat="false" ht="15" hidden="false" customHeight="false" outlineLevel="0" collapsed="false">
      <c r="B12" s="38" t="s">
        <v>90</v>
      </c>
      <c r="C12" s="39" t="s">
        <v>88</v>
      </c>
      <c r="D12" s="39" t="s">
        <v>143</v>
      </c>
    </row>
    <row r="13" customFormat="false" ht="15" hidden="false" customHeight="false" outlineLevel="0" collapsed="false">
      <c r="B13" s="38" t="s">
        <v>90</v>
      </c>
      <c r="C13" s="39" t="s">
        <v>89</v>
      </c>
      <c r="D13" s="40" t="s">
        <v>145</v>
      </c>
    </row>
    <row r="14" customFormat="false" ht="15" hidden="false" customHeight="false" outlineLevel="0" collapsed="false">
      <c r="B14" s="38" t="s">
        <v>94</v>
      </c>
      <c r="C14" s="39" t="s">
        <v>92</v>
      </c>
      <c r="D14" s="39" t="s">
        <v>143</v>
      </c>
    </row>
    <row r="15" customFormat="false" ht="15" hidden="false" customHeight="false" outlineLevel="0" collapsed="false">
      <c r="B15" s="38" t="s">
        <v>94</v>
      </c>
      <c r="C15" s="39" t="s">
        <v>93</v>
      </c>
      <c r="D15" s="39" t="s">
        <v>144</v>
      </c>
    </row>
    <row r="16" customFormat="false" ht="15" hidden="false" customHeight="false" outlineLevel="0" collapsed="false">
      <c r="B16" s="38" t="s">
        <v>94</v>
      </c>
      <c r="C16" s="39" t="s">
        <v>146</v>
      </c>
      <c r="D16" s="40" t="s">
        <v>145</v>
      </c>
    </row>
    <row r="17" customFormat="false" ht="15" hidden="false" customHeight="false" outlineLevel="0" collapsed="false">
      <c r="B17" s="38" t="s">
        <v>99</v>
      </c>
      <c r="C17" s="39" t="s">
        <v>98</v>
      </c>
      <c r="D17" s="39" t="s">
        <v>143</v>
      </c>
    </row>
    <row r="18" customFormat="false" ht="15" hidden="false" customHeight="false" outlineLevel="0" collapsed="false">
      <c r="B18" s="38" t="s">
        <v>99</v>
      </c>
      <c r="C18" s="39" t="s">
        <v>96</v>
      </c>
      <c r="D18" s="39" t="s">
        <v>143</v>
      </c>
    </row>
    <row r="19" customFormat="false" ht="15" hidden="false" customHeight="false" outlineLevel="0" collapsed="false">
      <c r="B19" s="38" t="s">
        <v>99</v>
      </c>
      <c r="C19" s="39" t="s">
        <v>97</v>
      </c>
      <c r="D19" s="40" t="s">
        <v>145</v>
      </c>
    </row>
    <row r="20" customFormat="false" ht="15" hidden="false" customHeight="false" outlineLevel="0" collapsed="false">
      <c r="B20" s="38" t="s">
        <v>102</v>
      </c>
      <c r="C20" s="39" t="s">
        <v>98</v>
      </c>
      <c r="D20" s="39" t="s">
        <v>143</v>
      </c>
    </row>
    <row r="21" customFormat="false" ht="15" hidden="false" customHeight="false" outlineLevel="0" collapsed="false">
      <c r="B21" s="38" t="s">
        <v>102</v>
      </c>
      <c r="C21" s="39" t="s">
        <v>147</v>
      </c>
      <c r="D21" s="39" t="s">
        <v>144</v>
      </c>
    </row>
    <row r="22" customFormat="false" ht="15" hidden="false" customHeight="false" outlineLevel="0" collapsed="false">
      <c r="B22" s="38" t="s">
        <v>102</v>
      </c>
      <c r="C22" s="39" t="s">
        <v>101</v>
      </c>
      <c r="D22" s="41" t="s">
        <v>148</v>
      </c>
    </row>
    <row r="23" customFormat="false" ht="15" hidden="false" customHeight="false" outlineLevel="0" collapsed="false">
      <c r="B23" s="38" t="s">
        <v>106</v>
      </c>
      <c r="C23" s="39" t="s">
        <v>104</v>
      </c>
      <c r="D23" s="39" t="s">
        <v>143</v>
      </c>
    </row>
    <row r="24" customFormat="false" ht="15" hidden="false" customHeight="false" outlineLevel="0" collapsed="false">
      <c r="B24" s="38" t="s">
        <v>106</v>
      </c>
      <c r="C24" s="39" t="s">
        <v>105</v>
      </c>
      <c r="D24" s="39" t="s">
        <v>144</v>
      </c>
    </row>
    <row r="25" customFormat="false" ht="15" hidden="false" customHeight="false" outlineLevel="0" collapsed="false">
      <c r="B25" s="38" t="s">
        <v>106</v>
      </c>
      <c r="C25" s="39" t="s">
        <v>149</v>
      </c>
      <c r="D25" s="40" t="s">
        <v>145</v>
      </c>
    </row>
    <row r="26" customFormat="false" ht="15" hidden="false" customHeight="false" outlineLevel="0" collapsed="false">
      <c r="B26" s="38" t="s">
        <v>110</v>
      </c>
      <c r="C26" s="39" t="s">
        <v>108</v>
      </c>
      <c r="D26" s="39" t="s">
        <v>143</v>
      </c>
    </row>
    <row r="27" customFormat="false" ht="15" hidden="false" customHeight="false" outlineLevel="0" collapsed="false">
      <c r="B27" s="38" t="s">
        <v>110</v>
      </c>
      <c r="C27" s="39" t="s">
        <v>109</v>
      </c>
      <c r="D27" s="39" t="s">
        <v>144</v>
      </c>
    </row>
    <row r="28" customFormat="false" ht="15" hidden="false" customHeight="false" outlineLevel="0" collapsed="false">
      <c r="B28" s="38" t="s">
        <v>110</v>
      </c>
      <c r="C28" s="39" t="s">
        <v>150</v>
      </c>
      <c r="D28" s="40" t="s">
        <v>145</v>
      </c>
    </row>
    <row r="29" customFormat="false" ht="15" hidden="false" customHeight="false" outlineLevel="0" collapsed="false">
      <c r="B29" s="38" t="s">
        <v>114</v>
      </c>
      <c r="C29" s="39" t="s">
        <v>112</v>
      </c>
      <c r="D29" s="39" t="s">
        <v>143</v>
      </c>
    </row>
    <row r="30" customFormat="false" ht="15" hidden="false" customHeight="false" outlineLevel="0" collapsed="false">
      <c r="B30" s="38" t="s">
        <v>114</v>
      </c>
      <c r="C30" s="39" t="s">
        <v>113</v>
      </c>
      <c r="D30" s="39" t="s">
        <v>144</v>
      </c>
    </row>
    <row r="31" customFormat="false" ht="15" hidden="false" customHeight="false" outlineLevel="0" collapsed="false">
      <c r="B31" s="38" t="s">
        <v>114</v>
      </c>
      <c r="C31" s="39" t="s">
        <v>151</v>
      </c>
      <c r="D31" s="40" t="s">
        <v>145</v>
      </c>
    </row>
    <row r="32" customFormat="false" ht="15" hidden="false" customHeight="false" outlineLevel="0" collapsed="false">
      <c r="B32" s="38" t="s">
        <v>118</v>
      </c>
      <c r="C32" s="39" t="s">
        <v>116</v>
      </c>
      <c r="D32" s="39" t="s">
        <v>143</v>
      </c>
    </row>
    <row r="33" customFormat="false" ht="15" hidden="false" customHeight="false" outlineLevel="0" collapsed="false">
      <c r="B33" s="38" t="s">
        <v>118</v>
      </c>
      <c r="C33" s="39" t="s">
        <v>152</v>
      </c>
      <c r="D33" s="39" t="s">
        <v>144</v>
      </c>
    </row>
    <row r="34" customFormat="false" ht="15" hidden="false" customHeight="false" outlineLevel="0" collapsed="false">
      <c r="B34" s="38" t="s">
        <v>118</v>
      </c>
      <c r="C34" s="39" t="s">
        <v>117</v>
      </c>
      <c r="D34" s="41" t="s">
        <v>148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2026-10-08T00:01:48Z</dcterms:created>
  <dc:creator>openpyxl</dc:creator>
  <dc:description/>
  <dc:language>en-US</dc:language>
  <cp:lastModifiedBy/>
  <dcterms:modified xsi:type="dcterms:W3CDTF">2026-10-08T00:01:49Z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