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uong_dan" sheetId="1" state="visible" r:id="rId3"/>
    <sheet name="Dashboard" sheetId="2" state="visible" r:id="rId4"/>
    <sheet name="Inputs" sheetId="3" state="visible" r:id="rId5"/>
    <sheet name="Nhan_su" sheetId="4" state="visible" r:id="rId6"/>
    <sheet name="Module_Nganh" sheetId="5" state="visible" r:id="rId7"/>
    <sheet name="KQKD" sheetId="6" state="visible" r:id="rId8"/>
    <sheet name="LCTT" sheetId="7" state="visible" r:id="rId9"/>
    <sheet name="CDKT" sheetId="8" state="visible" r:id="rId10"/>
    <sheet name="Tinh_toan" sheetId="9" state="visible" r:id="rId11"/>
    <sheet name="Kiem_tra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<sst xmlns="http://schemas.openxmlformats.org/spreadsheetml/2006/main" count="415" uniqueCount="275">
  <si>
    <t xml:space="preserve">MÔ HÌNH TÀI CHÍNH LÕI – STARTUP (BẢN LITE)</t>
  </si>
  <si>
    <t xml:space="preserve">Mã mẫu: FM-CORE-SAAS-L-v1  |  fundraising.vn</t>
  </si>
  <si>
    <t xml:space="preserve">MỤC ĐÍCH</t>
  </si>
  <si>
    <t xml:space="preserve">Mô hình 36 tháng theo tháng cho startup angel/pre-seed: dự phóng doanh thu, chi phí, dòng tiền, bảng cân đối và nhu cầu vốn. Phần lõi dùng chung mọi ngành; riêng sheet Module_Nganh thay theo ngành.</t>
  </si>
  <si>
    <t xml:space="preserve">CẤU TRÚC SHEET</t>
  </si>
  <si>
    <t xml:space="preserve">Inputs</t>
  </si>
  <si>
    <t xml:space="preserve">Thông tin chung, giả định vĩ mô, kế hoạch huy động vốn, chi phí cố định, đầu tư tài sản.</t>
  </si>
  <si>
    <t xml:space="preserve">Nhan_su</t>
  </si>
  <si>
    <t xml:space="preserve">Kế hoạch tuyển dụng: vị trí, nhóm chi phí (R&amp;D / S&amp;M / G&amp;A), số lượng, lương, tháng bắt đầu – kết thúc.</t>
  </si>
  <si>
    <t xml:space="preserve">Module_Nganh</t>
  </si>
  <si>
    <t xml:space="preserve">MODULE THAY THẾ: giả định và công thức riêng của ngành (bản này: SaaS). Xuất kết quả ra "vùng giao diện" cố định.</t>
  </si>
  <si>
    <t xml:space="preserve">Tinh_toan</t>
  </si>
  <si>
    <t xml:space="preserve">Các bảng tính trung gian: chi phí nhân sự, chi phí cố định, khấu hao, vốn lưu động, thuế, vốn góp. Không cần sửa.</t>
  </si>
  <si>
    <t xml:space="preserve">KQKD</t>
  </si>
  <si>
    <t xml:space="preserve">Báo cáo kết quả kinh doanh theo tháng.</t>
  </si>
  <si>
    <t xml:space="preserve">LCTT</t>
  </si>
  <si>
    <t xml:space="preserve">Báo cáo lưu chuyển tiền tệ (phương pháp gián tiếp) và burn rate.</t>
  </si>
  <si>
    <t xml:space="preserve">CDKT</t>
  </si>
  <si>
    <t xml:space="preserve">Bảng cân đối kế toán rút gọn.</t>
  </si>
  <si>
    <t xml:space="preserve">Dashboard</t>
  </si>
  <si>
    <t xml:space="preserve">Chỉ số gọi vốn, tổng hợp theo năm, KPI ngành và biểu đồ – phần dùng để trình bày với nhà đầu tư.</t>
  </si>
  <si>
    <t xml:space="preserve">Kiem_tra</t>
  </si>
  <si>
    <t xml:space="preserve">Kiểm tra cân đối và cảnh báo (tiền âm, tháng EBITDA dương).</t>
  </si>
  <si>
    <t xml:space="preserve">QUY ƯỚC</t>
  </si>
  <si>
    <t xml:space="preserve">Ô nền vàng, chữ xanh dương</t>
  </si>
  <si>
    <t xml:space="preserve">Ô nhập liệu – CHỈ sửa các ô này. Số hiện có là ví dụ minh hoạ, hãy thay bằng số của bạn.</t>
  </si>
  <si>
    <t xml:space="preserve">Chữ xanh lá</t>
  </si>
  <si>
    <t xml:space="preserve">Liên kết lấy từ sheet khác.</t>
  </si>
  <si>
    <t xml:space="preserve">Chữ đen</t>
  </si>
  <si>
    <t xml:space="preserve">Công thức – không nhập đè.</t>
  </si>
  <si>
    <t xml:space="preserve">Nền xanh lá nhạt</t>
  </si>
  <si>
    <t xml:space="preserve">Vùng giao diện giữa Module_Nganh và phần lõi.</t>
  </si>
  <si>
    <t xml:space="preserve">Đơn vị</t>
  </si>
  <si>
    <t xml:space="preserve">Triệu VNĐ, chưa gồm VAT. Số âm hiển thị trong ngoặc ( ); số 0 hiển thị "-".</t>
  </si>
  <si>
    <t xml:space="preserve">CÁCH ĐỔI MODULE NGÀNH</t>
  </si>
  <si>
    <t xml:space="preserve">Bước 1</t>
  </si>
  <si>
    <t xml:space="preserve">Thay nội dung sheet Module_Nganh bằng module ngành khác (giữ nguyên tên sheet và hàng 4–6 là trục thời gian).</t>
  </si>
  <si>
    <t xml:space="preserve">Bước 2</t>
  </si>
  <si>
    <t xml:space="preserve">Module mới PHẢI xuất ra đúng vị trí: hàng 36 Doanh thu thuần, 37 Giá vốn, 38 Chi phí marketing biến đổi, 39 Chi phí bán hàng biến đổi khác, hàng 42–47 là 6 KPI ngành (cột A tên, cột B đơn vị).</t>
  </si>
  <si>
    <t xml:space="preserve">Bước 3</t>
  </si>
  <si>
    <t xml:space="preserve">Kiểm tra sheet Kiem_tra báo "OK". Lõi, báo cáo và Dashboard tự cập nhật.</t>
  </si>
  <si>
    <t xml:space="preserve">LƯU Ý</t>
  </si>
  <si>
    <t xml:space="preserve">Thuế</t>
  </si>
  <si>
    <t xml:space="preserve">Thuế TNDN tính trên lợi nhuận lũy kế (lỗ được chuyển sang kỳ sau, chưa áp giới hạn 5 năm). Kiểm tra ưu đãi thuế áp dụng cho doanh nghiệp của bạn.</t>
  </si>
  <si>
    <t xml:space="preserve">Bảo hiểm</t>
  </si>
  <si>
    <t xml:space="preserve">Tỷ lệ BH doanh nghiệp đóng là giả định – đối chiếu quy định hiện hành.</t>
  </si>
  <si>
    <t xml:space="preserve">Phạm vi bản Lite</t>
  </si>
  <si>
    <t xml:space="preserve">Chưa có vay nợ, lãi tiền gửi, VAT, tồn kho. Bản Standard/Pro sẽ bổ sung. Cổ phần và pha loãng: dùng mẫu Cap table riêng.</t>
  </si>
  <si>
    <t xml:space="preserve">CHỈ SỐ GỌI VỐN</t>
  </si>
  <si>
    <t xml:space="preserve">Tổng vốn huy động (kế hoạch)</t>
  </si>
  <si>
    <t xml:space="preserve">triệu</t>
  </si>
  <si>
    <t xml:space="preserve">Tiền mặt thấp nhất trong 36 tháng</t>
  </si>
  <si>
    <t xml:space="preserve">Thời điểm tiền thấp nhất</t>
  </si>
  <si>
    <t xml:space="preserve">Nhu cầu vốn bổ sung tối thiểu</t>
  </si>
  <si>
    <t xml:space="preserve">Tháng tiền âm đầu tiên</t>
  </si>
  <si>
    <t xml:space="preserve">tháng thứ</t>
  </si>
  <si>
    <t xml:space="preserve">Tháng EBITDA dương đầu tiên</t>
  </si>
  <si>
    <t xml:space="preserve">Burn trung bình 6 tháng đầu</t>
  </si>
  <si>
    <t xml:space="preserve">triệu/tháng</t>
  </si>
  <si>
    <t xml:space="preserve">Kiểm tra cân đối</t>
  </si>
  <si>
    <t xml:space="preserve">TỔNG HỢP THEO NĂM</t>
  </si>
  <si>
    <t xml:space="preserve">Chỉ tiêu</t>
  </si>
  <si>
    <t xml:space="preserve">Năm 1</t>
  </si>
  <si>
    <t xml:space="preserve">Năm 2</t>
  </si>
  <si>
    <t xml:space="preserve">Năm 3</t>
  </si>
  <si>
    <t xml:space="preserve">(chỉ số năm – dùng cho công thức)</t>
  </si>
  <si>
    <t xml:space="preserve">Doanh thu thuần</t>
  </si>
  <si>
    <t xml:space="preserve">Tăng trưởng doanh thu</t>
  </si>
  <si>
    <t xml:space="preserve">%</t>
  </si>
  <si>
    <t xml:space="preserve">Lợi nhuận gộp</t>
  </si>
  <si>
    <t xml:space="preserve">Biên lợi nhuận gộp</t>
  </si>
  <si>
    <t xml:space="preserve">Tổng chi phí hoạt động</t>
  </si>
  <si>
    <t xml:space="preserve">EBITDA</t>
  </si>
  <si>
    <t xml:space="preserve">Lợi nhuận sau thuế</t>
  </si>
  <si>
    <t xml:space="preserve">Dòng tiền trước huy động vốn</t>
  </si>
  <si>
    <t xml:space="preserve">Vốn góp trong năm</t>
  </si>
  <si>
    <t xml:space="preserve">Tiền cuối năm</t>
  </si>
  <si>
    <t xml:space="preserve">Nhân sự cuối năm</t>
  </si>
  <si>
    <t xml:space="preserve">người</t>
  </si>
  <si>
    <t xml:space="preserve">KPI NGÀNH (giá trị cuối năm)</t>
  </si>
  <si>
    <t xml:space="preserve">Định dạng số ở hàng KPI cài cho module SaaS – chỉnh lại khi đổi module.</t>
  </si>
  <si>
    <t xml:space="preserve">GIẢ ĐỊNH ĐẦU VÀO</t>
  </si>
  <si>
    <t xml:space="preserve">Chỉ sửa ô nền vàng. Số liệu hiện tại là ví dụ minh hoạ.</t>
  </si>
  <si>
    <t xml:space="preserve">THÔNG TIN CHUNG</t>
  </si>
  <si>
    <t xml:space="preserve">Tên công ty</t>
  </si>
  <si>
    <t xml:space="preserve">Công ty ABC (ví dụ)</t>
  </si>
  <si>
    <t xml:space="preserve">Module ngành</t>
  </si>
  <si>
    <t xml:space="preserve">SaaS</t>
  </si>
  <si>
    <t xml:space="preserve">Khớp với sheet Module_Nganh</t>
  </si>
  <si>
    <t xml:space="preserve">Tháng bắt đầu mô hình</t>
  </si>
  <si>
    <t xml:space="preserve">Ngày đầu tháng</t>
  </si>
  <si>
    <t xml:space="preserve">Đơn vị tiền tệ</t>
  </si>
  <si>
    <t xml:space="preserve">triệu VNĐ</t>
  </si>
  <si>
    <t xml:space="preserve">Chưa gồm VAT</t>
  </si>
  <si>
    <t xml:space="preserve">GIẢ ĐỊNH CHUNG</t>
  </si>
  <si>
    <t xml:space="preserve">Thuế suất TNDN</t>
  </si>
  <si>
    <t xml:space="preserve">Thuế suất phổ thông; kiểm tra ưu đãi</t>
  </si>
  <si>
    <t xml:space="preserve">BH doanh nghiệp đóng (% lương)</t>
  </si>
  <si>
    <t xml:space="preserve">Giả định BHXH+BHYT+BHTN; đối chiếu quy định</t>
  </si>
  <si>
    <t xml:space="preserve">Tăng lương hằng năm</t>
  </si>
  <si>
    <t xml:space="preserve">Áp dụng từ năm thứ 2</t>
  </si>
  <si>
    <t xml:space="preserve">Số ngày phải thu (DSO)</t>
  </si>
  <si>
    <t xml:space="preserve">Khách trả chậm bao nhiêu ngày</t>
  </si>
  <si>
    <t xml:space="preserve">Số ngày phải trả (DPO)</t>
  </si>
  <si>
    <t xml:space="preserve">Trả nhà cung cấp sau bao nhiêu ngày</t>
  </si>
  <si>
    <t xml:space="preserve">KẾ HOẠCH HUY ĐỘNG VỐN</t>
  </si>
  <si>
    <t xml:space="preserve">Nguồn vốn</t>
  </si>
  <si>
    <t xml:space="preserve">Số tiền</t>
  </si>
  <si>
    <t xml:space="preserve">Tháng nhận (1–36)</t>
  </si>
  <si>
    <t xml:space="preserve">Tổng vốn huy động</t>
  </si>
  <si>
    <t xml:space="preserve">Vốn góp sáng lập</t>
  </si>
  <si>
    <t xml:space="preserve">Vòng Pre-seed</t>
  </si>
  <si>
    <t xml:space="preserve">Vòng Seed</t>
  </si>
  <si>
    <t xml:space="preserve">CHI PHÍ CỐ ĐỊNH (NGOÀI NHÂN SỰ)</t>
  </si>
  <si>
    <t xml:space="preserve">Khoản mục</t>
  </si>
  <si>
    <t xml:space="preserve">Nhóm (R&amp;D/S&amp;M/G&amp;A)</t>
  </si>
  <si>
    <t xml:space="preserve">Số tiền / tháng</t>
  </si>
  <si>
    <t xml:space="preserve">Tháng bắt đầu</t>
  </si>
  <si>
    <t xml:space="preserve">Tăng / năm</t>
  </si>
  <si>
    <t xml:space="preserve">Thuê văn phòng</t>
  </si>
  <si>
    <t xml:space="preserve">G&amp;A</t>
  </si>
  <si>
    <t xml:space="preserve">Phần mềm, cloud nội bộ</t>
  </si>
  <si>
    <t xml:space="preserve">R&amp;D</t>
  </si>
  <si>
    <t xml:space="preserve">Kế toán, pháp lý</t>
  </si>
  <si>
    <t xml:space="preserve">Thương hiệu, sự kiện</t>
  </si>
  <si>
    <t xml:space="preserve">S&amp;M</t>
  </si>
  <si>
    <t xml:space="preserve">Chi phí khác</t>
  </si>
  <si>
    <t xml:space="preserve">ĐẦU TƯ TÀI SẢN (CAPEX)</t>
  </si>
  <si>
    <t xml:space="preserve">Tài sản</t>
  </si>
  <si>
    <t xml:space="preserve">Giá trị</t>
  </si>
  <si>
    <t xml:space="preserve">Tháng mua</t>
  </si>
  <si>
    <t xml:space="preserve">Khấu hao (tháng)</t>
  </si>
  <si>
    <t xml:space="preserve">Laptop đội ngũ ban đầu</t>
  </si>
  <si>
    <t xml:space="preserve">Thiết bị văn phòng</t>
  </si>
  <si>
    <t xml:space="preserve">Laptop đợt tuyển 2</t>
  </si>
  <si>
    <t xml:space="preserve">KẾ HOẠCH NHÂN SỰ</t>
  </si>
  <si>
    <t xml:space="preserve">Lương gross/tháng (triệu VNĐ). Tháng kết thúc = 0 nếu làm đến hết kỳ.</t>
  </si>
  <si>
    <t xml:space="preserve">DANH SÁCH VỊ TRÍ</t>
  </si>
  <si>
    <t xml:space="preserve">Vị trí</t>
  </si>
  <si>
    <t xml:space="preserve">Số lượng</t>
  </si>
  <si>
    <t xml:space="preserve">Lương gross/tháng</t>
  </si>
  <si>
    <t xml:space="preserve">Tháng kết thúc (0 = không)</t>
  </si>
  <si>
    <t xml:space="preserve">CEO / Đồng sáng lập</t>
  </si>
  <si>
    <t xml:space="preserve">CTO / Đồng sáng lập</t>
  </si>
  <si>
    <t xml:space="preserve">Kỹ sư phần mềm</t>
  </si>
  <si>
    <t xml:space="preserve">Kỹ sư phần mềm (đợt 2)</t>
  </si>
  <si>
    <t xml:space="preserve">Thiết kế sản phẩm</t>
  </si>
  <si>
    <t xml:space="preserve">Marketing</t>
  </si>
  <si>
    <t xml:space="preserve">Kinh doanh</t>
  </si>
  <si>
    <t xml:space="preserve">Chăm sóc khách hàng</t>
  </si>
  <si>
    <t xml:space="preserve">Kinh doanh (mở rộng)</t>
  </si>
  <si>
    <t xml:space="preserve">Kế toán</t>
  </si>
  <si>
    <t xml:space="preserve">Tổng nhân sự kế hoạch (đỉnh)</t>
  </si>
  <si>
    <t xml:space="preserve">MODULE NGÀNH: SaaS (B2B, thuê bao theo tháng)</t>
  </si>
  <si>
    <t xml:space="preserve">Thay sheet này khi đổi ngành. Giữ nguyên vùng giao diện hàng 36–47.</t>
  </si>
  <si>
    <t xml:space="preserve">Tháng thứ</t>
  </si>
  <si>
    <t xml:space="preserve">Tháng</t>
  </si>
  <si>
    <t xml:space="preserve">Năm</t>
  </si>
  <si>
    <t xml:space="preserve">GIẢ ĐỊNH NGÀNH</t>
  </si>
  <si>
    <t xml:space="preserve">Khách hàng ban đầu</t>
  </si>
  <si>
    <t xml:space="preserve">KH</t>
  </si>
  <si>
    <t xml:space="preserve">Tháng bắt đầu bán</t>
  </si>
  <si>
    <t xml:space="preserve">tháng</t>
  </si>
  <si>
    <t xml:space="preserve">Ngân sách marketing tháng đầu</t>
  </si>
  <si>
    <t xml:space="preserve">Tăng ngân sách marketing / tháng</t>
  </si>
  <si>
    <t xml:space="preserve">CAC kênh trả phí</t>
  </si>
  <si>
    <t xml:space="preserve">triệu/KH</t>
  </si>
  <si>
    <t xml:space="preserve">Khách hàng tự nhiên tháng đầu</t>
  </si>
  <si>
    <t xml:space="preserve">Tăng khách hàng tự nhiên / tháng</t>
  </si>
  <si>
    <t xml:space="preserve">Tỷ lệ rời bỏ (churn) / tháng</t>
  </si>
  <si>
    <t xml:space="preserve">ARPA – doanh thu / KH / tháng</t>
  </si>
  <si>
    <t xml:space="preserve">Tăng giá / năm</t>
  </si>
  <si>
    <t xml:space="preserve">Giá vốn (hosting, hỗ trợ, phí thanh toán)</t>
  </si>
  <si>
    <t xml:space="preserve">% DT</t>
  </si>
  <si>
    <t xml:space="preserve">Chi phí bán hàng biến đổi (hoa hồng)</t>
  </si>
  <si>
    <t xml:space="preserve">TÍNH TOÁN NGÀNH</t>
  </si>
  <si>
    <t xml:space="preserve">Đang bán (1/0)</t>
  </si>
  <si>
    <t xml:space="preserve">Ngân sách marketing</t>
  </si>
  <si>
    <t xml:space="preserve">KH mới – kênh trả phí</t>
  </si>
  <si>
    <t xml:space="preserve">KH mới – tự nhiên</t>
  </si>
  <si>
    <t xml:space="preserve">Tổng KH mới</t>
  </si>
  <si>
    <t xml:space="preserve">KH đầu kỳ</t>
  </si>
  <si>
    <t xml:space="preserve">KH rời bỏ</t>
  </si>
  <si>
    <t xml:space="preserve">KH cuối kỳ</t>
  </si>
  <si>
    <t xml:space="preserve">ARPA</t>
  </si>
  <si>
    <t xml:space="preserve">MRR (doanh thu định kỳ tháng)</t>
  </si>
  <si>
    <t xml:space="preserve">ARR (MRR × 12)</t>
  </si>
  <si>
    <t xml:space="preserve">GIAO DIỆN VỚI LÕI – KHÔNG ĐỔI VỊ TRÍ (hàng 36–39: tài chính; 42–47: KPI)</t>
  </si>
  <si>
    <t xml:space="preserve">Giá vốn hàng bán</t>
  </si>
  <si>
    <t xml:space="preserve">Chi phí marketing biến đổi</t>
  </si>
  <si>
    <t xml:space="preserve">Chi phí bán hàng biến đổi khác</t>
  </si>
  <si>
    <t xml:space="preserve">KPI NGÀNH (6 chỉ số, hiển thị trên Dashboard)</t>
  </si>
  <si>
    <t xml:space="preserve">Số khách hàng (cuối kỳ)</t>
  </si>
  <si>
    <t xml:space="preserve">MRR</t>
  </si>
  <si>
    <t xml:space="preserve">Churn thực tế / tháng</t>
  </si>
  <si>
    <t xml:space="preserve">CAC hỗn hợp</t>
  </si>
  <si>
    <t xml:space="preserve">LTV (vòng đời KH)</t>
  </si>
  <si>
    <t xml:space="preserve">LTV / CAC</t>
  </si>
  <si>
    <t xml:space="preserve">x</t>
  </si>
  <si>
    <t xml:space="preserve">BÁO CÁO KẾT QUẢ KINH DOANH</t>
  </si>
  <si>
    <t xml:space="preserve">Theo tháng – triệu VNĐ</t>
  </si>
  <si>
    <t xml:space="preserve">Chi phí R&amp;D</t>
  </si>
  <si>
    <t xml:space="preserve">Chi phí bán hàng &amp; marketing</t>
  </si>
  <si>
    <t xml:space="preserve">Chi phí quản lý (G&amp;A)</t>
  </si>
  <si>
    <t xml:space="preserve">Khấu hao</t>
  </si>
  <si>
    <t xml:space="preserve">Lợi nhuận trước thuế (EBT)</t>
  </si>
  <si>
    <t xml:space="preserve">Thuế TNDN</t>
  </si>
  <si>
    <t xml:space="preserve">LỢI NHUẬN SAU THUẾ</t>
  </si>
  <si>
    <t xml:space="preserve">Biên lợi nhuận ròng</t>
  </si>
  <si>
    <t xml:space="preserve">BÁO CÁO LƯU CHUYỂN TIỀN TỆ (gián tiếp)</t>
  </si>
  <si>
    <t xml:space="preserve">Cộng: khấu hao</t>
  </si>
  <si>
    <t xml:space="preserve">(Tăng)/giảm phải thu</t>
  </si>
  <si>
    <t xml:space="preserve">Tăng/(giảm) phải trả</t>
  </si>
  <si>
    <t xml:space="preserve">Lưu chuyển tiền từ HĐ kinh doanh</t>
  </si>
  <si>
    <t xml:space="preserve">Mua sắm tài sản cố định</t>
  </si>
  <si>
    <t xml:space="preserve">Lưu chuyển tiền từ HĐ đầu tư</t>
  </si>
  <si>
    <t xml:space="preserve">Vốn góp chủ sở hữu</t>
  </si>
  <si>
    <t xml:space="preserve">Lưu chuyển tiền từ HĐ tài chính</t>
  </si>
  <si>
    <t xml:space="preserve">Lưu chuyển tiền thuần trong kỳ</t>
  </si>
  <si>
    <t xml:space="preserve">Tiền đầu kỳ</t>
  </si>
  <si>
    <t xml:space="preserve">TIỀN CUỐI KỲ</t>
  </si>
  <si>
    <t xml:space="preserve">Dòng tiền trước huy động vốn (âm = burn)</t>
  </si>
  <si>
    <t xml:space="preserve">BẢNG CÂN ĐỐI KẾ TOÁN (rút gọn)</t>
  </si>
  <si>
    <t xml:space="preserve">Số dư cuối tháng – triệu VNĐ</t>
  </si>
  <si>
    <t xml:space="preserve">TÀI SẢN</t>
  </si>
  <si>
    <t xml:space="preserve">Tiền</t>
  </si>
  <si>
    <t xml:space="preserve">Phải thu khách hàng</t>
  </si>
  <si>
    <t xml:space="preserve">Nguyên giá TSCĐ</t>
  </si>
  <si>
    <t xml:space="preserve">Khấu hao lũy kế</t>
  </si>
  <si>
    <t xml:space="preserve">TSCĐ ròng</t>
  </si>
  <si>
    <t xml:space="preserve">TỔNG TÀI SẢN</t>
  </si>
  <si>
    <t xml:space="preserve">NGUỒN VỐN</t>
  </si>
  <si>
    <t xml:space="preserve">Phải trả người bán</t>
  </si>
  <si>
    <t xml:space="preserve">Tổng nợ phải trả</t>
  </si>
  <si>
    <t xml:space="preserve">Lợi nhuận giữ lại</t>
  </si>
  <si>
    <t xml:space="preserve">Tổng vốn chủ sở hữu</t>
  </si>
  <si>
    <t xml:space="preserve">TỔNG NGUỒN VỐN</t>
  </si>
  <si>
    <t xml:space="preserve">Chênh lệch (phải bằng 0)</t>
  </si>
  <si>
    <t xml:space="preserve">BẢNG TÍNH TRUNG GIAN</t>
  </si>
  <si>
    <t xml:space="preserve">Không cần sửa – toàn bộ là công thức.</t>
  </si>
  <si>
    <t xml:space="preserve">A. CHI PHÍ NHÂN SỰ (gồm BH doanh nghiệp đóng)</t>
  </si>
  <si>
    <t xml:space="preserve">Chi phí nhân sự R&amp;D</t>
  </si>
  <si>
    <t xml:space="preserve">Chi phí nhân sự S&amp;M</t>
  </si>
  <si>
    <t xml:space="preserve">Chi phí nhân sự G&amp;A</t>
  </si>
  <si>
    <t xml:space="preserve">Tổng chi phí nhân sự</t>
  </si>
  <si>
    <t xml:space="preserve">B. SỐ LƯỢNG NHÂN SỰ</t>
  </si>
  <si>
    <t xml:space="preserve">Tổng nhân sự</t>
  </si>
  <si>
    <t xml:space="preserve">C. CHI PHÍ CỐ ĐỊNH</t>
  </si>
  <si>
    <t xml:space="preserve">Chi phí cố định R&amp;D</t>
  </si>
  <si>
    <t xml:space="preserve">Chi phí cố định S&amp;M</t>
  </si>
  <si>
    <t xml:space="preserve">Chi phí cố định G&amp;A</t>
  </si>
  <si>
    <t xml:space="preserve">Tổng chi phí cố định</t>
  </si>
  <si>
    <t xml:space="preserve">D. ĐẦU TƯ TÀI SẢN &amp; KHẤU HAO</t>
  </si>
  <si>
    <t xml:space="preserve">Tổng capex</t>
  </si>
  <si>
    <t xml:space="preserve">Tổng khấu hao</t>
  </si>
  <si>
    <t xml:space="preserve">E. VỐN LƯU ĐỘNG</t>
  </si>
  <si>
    <t xml:space="preserve">Phải thu khách hàng (cuối kỳ)</t>
  </si>
  <si>
    <t xml:space="preserve">Phải trả người bán (cuối kỳ)</t>
  </si>
  <si>
    <t xml:space="preserve">F. THUẾ TNDN (lỗ lũy kế được chuyển sang kỳ sau)</t>
  </si>
  <si>
    <t xml:space="preserve">Lợi nhuận trước thuế lũy kế</t>
  </si>
  <si>
    <t xml:space="preserve">Thuế phải nộp lũy kế</t>
  </si>
  <si>
    <t xml:space="preserve">Thuế ghi nhận trong kỳ</t>
  </si>
  <si>
    <t xml:space="preserve">Thuế đã ghi nhận lũy kế</t>
  </si>
  <si>
    <t xml:space="preserve">G. VỐN GÓP</t>
  </si>
  <si>
    <t xml:space="preserve">Vốn góp nhận trong kỳ</t>
  </si>
  <si>
    <t xml:space="preserve">KIỂM TRA &amp; CẢNH BÁO</t>
  </si>
  <si>
    <t xml:space="preserve">Sheet này phải báo OK trước khi gửi nhà đầu tư.</t>
  </si>
  <si>
    <t xml:space="preserve">Chênh lệch cân đối</t>
  </si>
  <si>
    <t xml:space="preserve">Tiền âm (1 = có)</t>
  </si>
  <si>
    <t xml:space="preserve">Tháng tiền âm (phụ trợ)</t>
  </si>
  <si>
    <t xml:space="preserve">Tháng EBITDA dương (phụ trợ)</t>
  </si>
  <si>
    <t xml:space="preserve">TÓM TẮT</t>
  </si>
  <si>
    <t xml:space="preserve">Tổng chênh lệch tuyệt đối</t>
  </si>
  <si>
    <t xml:space="preserve">Trạng thái cân đối</t>
  </si>
  <si>
    <t xml:space="preserve">Số tháng tiền âm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</si>
</sst>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mm/yyyy"/>
    <numFmt numFmtId="167" formatCode="0"/>
    <numFmt numFmtId="168" formatCode="&quot;(năm &quot;0\)"/>
    <numFmt numFmtId="169" formatCode="0.0%;\(0.0%\);\-"/>
    <numFmt numFmtId="170" formatCode="#,##0.0;\(#,##0.0\);\-"/>
    <numFmt numFmtId="171" formatCode="0.0\x;\(0.0&quot;x)&quot;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A6A6A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9E1F2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4F81BD"/>
      <rgbColor rgb="FFA6A6A6"/>
      <rgbColor rgb="FF808080"/>
      <rgbColor rgb="FF9999FF"/>
      <rgbColor rgb="FFBE4B48"/>
      <rgbColor rgb="FFFFF2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000"/>
      <rgbColor rgb="FFFF9900"/>
      <rgbColor rgb="FFFF6600"/>
      <rgbColor rgb="FF595959"/>
      <rgbColor rgb="FF878787"/>
      <rgbColor rgb="FF1F3864"/>
      <rgbColor rgb="FF4A7EBB"/>
      <rgbColor rgb="FF003300"/>
      <rgbColor rgb="FF333300"/>
      <rgbColor rgb="FF9933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Doanh thu &amp; tiền mặt theo tháng (triệu VNĐ)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"Doanh thu"</c:f>
              <c:strCache>
                <c:ptCount val="1"/>
                <c:pt idx="0">
                  <c:v>Doanh thu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KQKD!$D$4:$AM$4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KQKD!$D$8:$AM$8</c:f>
              <c:numCache>
                <c:formatCode>#,##0;\(#,##0\);\-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10.125</c:v>
                </c:pt>
                <c:pt idx="4">
                  <c:v>20.52</c:v>
                </c:pt>
                <c:pt idx="5">
                  <c:v>31.22145</c:v>
                </c:pt>
                <c:pt idx="6">
                  <c:v>42.2677845</c:v>
                </c:pt>
                <c:pt idx="7">
                  <c:v>53.699601645</c:v>
                </c:pt>
                <c:pt idx="8">
                  <c:v>65.55985504245</c:v>
                </c:pt>
                <c:pt idx="9">
                  <c:v>77.8940592901245</c:v>
                </c:pt>
                <c:pt idx="10">
                  <c:v>90.7505103323575</c:v>
                </c:pt>
                <c:pt idx="11">
                  <c:v>104.18052184895</c:v>
                </c:pt>
                <c:pt idx="12">
                  <c:v>130.062546871793</c:v>
                </c:pt>
                <c:pt idx="13">
                  <c:v>146.281421820095</c:v>
                </c:pt>
                <c:pt idx="14">
                  <c:v>163.323361064242</c:v>
                </c:pt>
                <c:pt idx="15">
                  <c:v>181.2610930333</c:v>
                </c:pt>
                <c:pt idx="16">
                  <c:v>200.172284372111</c:v>
                </c:pt>
                <c:pt idx="17">
                  <c:v>220.139939964545</c:v>
                </c:pt>
                <c:pt idx="18">
                  <c:v>241.252833248152</c:v>
                </c:pt>
                <c:pt idx="19">
                  <c:v>263.605969236346</c:v>
                </c:pt>
                <c:pt idx="20">
                  <c:v>287.301082854088</c:v>
                </c:pt>
                <c:pt idx="21">
                  <c:v>312.447175397902</c:v>
                </c:pt>
                <c:pt idx="22">
                  <c:v>339.161092152399</c:v>
                </c:pt>
                <c:pt idx="23">
                  <c:v>367.568144434335</c:v>
                </c:pt>
                <c:pt idx="24">
                  <c:v>437.583057552545</c:v>
                </c:pt>
                <c:pt idx="25">
                  <c:v>473.01023305358</c:v>
                </c:pt>
                <c:pt idx="26">
                  <c:v>510.776920020224</c:v>
                </c:pt>
                <c:pt idx="27">
                  <c:v>551.066173805777</c:v>
                </c:pt>
                <c:pt idx="28">
                  <c:v>594.074663811011</c:v>
                </c:pt>
                <c:pt idx="29">
                  <c:v>640.013744093037</c:v>
                </c:pt>
                <c:pt idx="30">
                  <c:v>689.110607376963</c:v>
                </c:pt>
                <c:pt idx="31">
                  <c:v>741.60952908309</c:v>
                </c:pt>
                <c:pt idx="32">
                  <c:v>797.773208506301</c:v>
                </c:pt>
                <c:pt idx="33">
                  <c:v>857.88421485</c:v>
                </c:pt>
                <c:pt idx="34">
                  <c:v>922.246546427687</c:v>
                </c:pt>
                <c:pt idx="35">
                  <c:v>991.187312004671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"Tiền cuối kỳ"</c:f>
              <c:strCache>
                <c:ptCount val="1"/>
                <c:pt idx="0">
                  <c:v>Tiền cuối kỳ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KQKD!$D$4:$AM$4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CDKT!$D$8:$AM$8</c:f>
              <c:numCache>
                <c:formatCode>#,##0;\(#,##0\);\-</c:formatCode>
                <c:ptCount val="36"/>
                <c:pt idx="0">
                  <c:v>1155.975</c:v>
                </c:pt>
                <c:pt idx="1">
                  <c:v>943.95</c:v>
                </c:pt>
                <c:pt idx="2">
                  <c:v>707.625</c:v>
                </c:pt>
                <c:pt idx="3">
                  <c:v>436.2675</c:v>
                </c:pt>
                <c:pt idx="4">
                  <c:v>132.63875</c:v>
                </c:pt>
                <c:pt idx="5">
                  <c:v>5819.979475</c:v>
                </c:pt>
                <c:pt idx="6">
                  <c:v>5372.17672975</c:v>
                </c:pt>
                <c:pt idx="7">
                  <c:v>5010.0521166975</c:v>
                </c:pt>
                <c:pt idx="8">
                  <c:v>4653.69227582998</c:v>
                </c:pt>
                <c:pt idx="9">
                  <c:v>4303.19942693165</c:v>
                </c:pt>
                <c:pt idx="10">
                  <c:v>3958.69196723204</c:v>
                </c:pt>
                <c:pt idx="11">
                  <c:v>3620.30512767622</c:v>
                </c:pt>
                <c:pt idx="12">
                  <c:v>3230.4376252659</c:v>
                </c:pt>
                <c:pt idx="13">
                  <c:v>2847.40783408076</c:v>
                </c:pt>
                <c:pt idx="14">
                  <c:v>2472.15612014972</c:v>
                </c:pt>
                <c:pt idx="15">
                  <c:v>2104.95233702079</c:v>
                </c:pt>
                <c:pt idx="16">
                  <c:v>1746.0926489606</c:v>
                </c:pt>
                <c:pt idx="17">
                  <c:v>13395.900978251</c:v>
                </c:pt>
                <c:pt idx="18">
                  <c:v>13054.7305711385</c:v>
                </c:pt>
                <c:pt idx="19">
                  <c:v>12722.9656906427</c:v>
                </c:pt>
                <c:pt idx="20">
                  <c:v>12401.0234450788</c:v>
                </c:pt>
                <c:pt idx="21">
                  <c:v>12089.3557618473</c:v>
                </c:pt>
                <c:pt idx="22">
                  <c:v>11788.4515167974</c:v>
                </c:pt>
                <c:pt idx="23">
                  <c:v>11498.8388302791</c:v>
                </c:pt>
                <c:pt idx="24">
                  <c:v>11211.5844008484</c:v>
                </c:pt>
                <c:pt idx="25">
                  <c:v>10944.8059903027</c:v>
                </c:pt>
                <c:pt idx="26">
                  <c:v>10693.6865161986</c:v>
                </c:pt>
                <c:pt idx="27">
                  <c:v>10459.1056437387</c:v>
                </c:pt>
                <c:pt idx="28">
                  <c:v>10242.0098169785</c:v>
                </c:pt>
                <c:pt idx="29">
                  <c:v>10043.4168190912</c:v>
                </c:pt>
                <c:pt idx="30">
                  <c:v>9864.42068244542</c:v>
                </c:pt>
                <c:pt idx="31">
                  <c:v>9706.1969747651</c:v>
                </c:pt>
                <c:pt idx="32">
                  <c:v>9570.00848969763</c:v>
                </c:pt>
                <c:pt idx="33">
                  <c:v>9457.2113723305</c:v>
                </c:pt>
                <c:pt idx="34">
                  <c:v>9369.26171258464</c:v>
                </c:pt>
                <c:pt idx="35">
                  <c:v>9307.72264198791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2471651"/>
        <c:axId val="5895762"/>
      </c:lineChart>
      <c:catAx>
        <c:axId val="3247165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Tháng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95762"/>
        <c:crosses val="autoZero"/>
        <c:auto val="1"/>
        <c:lblAlgn val="ctr"/>
        <c:lblOffset val="100"/>
        <c:noMultiLvlLbl val="0"/>
      </c:catAx>
      <c:valAx>
        <c:axId val="58957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47165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Doanh thu vs EBITDA theo năm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"Doanh thu"</c:f>
              <c:strCache>
                <c:ptCount val="1"/>
                <c:pt idx="0">
                  <c:v>Doanh thu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Dashboard!$C$15:$E$15</c:f>
              <c:multiLvlStrCache>
                <c:ptCount val="1"/>
                <c:lvl>
                  <c:pt idx="0">
                    <c:v>Năm 3</c:v>
                  </c:pt>
                </c:lvl>
                <c:lvl>
                  <c:pt idx="0">
                    <c:v>Năm 2</c:v>
                  </c:pt>
                </c:lvl>
                <c:lvl>
                  <c:pt idx="0">
                    <c:v>Năm 1</c:v>
                  </c:pt>
                </c:lvl>
              </c:multiLvlStrCache>
            </c:multiLvlStrRef>
          </c:cat>
          <c:val>
            <c:numRef>
              <c:f>Dashboard!$C$17:$E$17</c:f>
              <c:numCache>
                <c:formatCode>#,##0;\(#,##0\);\-</c:formatCode>
                <c:ptCount val="3"/>
                <c:pt idx="0">
                  <c:v>496.218782658882</c:v>
                </c:pt>
                <c:pt idx="1">
                  <c:v>2852.57694444931</c:v>
                </c:pt>
                <c:pt idx="2">
                  <c:v>8206.33621058489</c:v>
                </c:pt>
              </c:numCache>
            </c:numRef>
          </c:val>
        </c:ser>
        <c:ser>
          <c:idx val="1"/>
          <c:order val="1"/>
          <c:tx>
            <c:strRef>
              <c:f>"EBITDA"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Dashboard!$C$15:$E$15</c:f>
              <c:multiLvlStrCache>
                <c:ptCount val="1"/>
                <c:lvl>
                  <c:pt idx="0">
                    <c:v>Năm 3</c:v>
                  </c:pt>
                </c:lvl>
                <c:lvl>
                  <c:pt idx="0">
                    <c:v>Năm 2</c:v>
                  </c:pt>
                </c:lvl>
                <c:lvl>
                  <c:pt idx="0">
                    <c:v>Năm 1</c:v>
                  </c:pt>
                </c:lvl>
              </c:multiLvlStrCache>
            </c:multiLvlStrRef>
          </c:cat>
          <c:val>
            <c:numRef>
              <c:f>Dashboard!$C$22:$E$22</c:f>
              <c:numCache>
                <c:formatCode>#,##0;\(#,##0\);\-</c:formatCode>
                <c:ptCount val="3"/>
                <c:pt idx="0">
                  <c:v>-3707.17764817</c:v>
                </c:pt>
                <c:pt idx="1">
                  <c:v>-4143.22019975783</c:v>
                </c:pt>
                <c:pt idx="2">
                  <c:v>-2251.05017194555</c:v>
                </c:pt>
              </c:numCache>
            </c:numRef>
          </c:val>
        </c:ser>
        <c:gapWidth val="150"/>
        <c:overlap val="0"/>
        <c:axId val="5291548"/>
        <c:axId val="12937577"/>
      </c:barChart>
      <c:catAx>
        <c:axId val="52915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937577"/>
        <c:crosses val="autoZero"/>
        <c:auto val="1"/>
        <c:lblAlgn val="ctr"/>
        <c:lblOffset val="100"/>
        <c:noMultiLvlLbl val="0"/>
      </c:catAx>
      <c:valAx>
        <c:axId val="129375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9154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160920</xdr:rowOff>
    </xdr:from>
    <xdr:to>
      <xdr:col>17</xdr:col>
      <xdr:colOff>4320</xdr:colOff>
      <xdr:row>17</xdr:row>
      <xdr:rowOff>2880</xdr:rowOff>
    </xdr:to>
    <xdr:graphicFrame>
      <xdr:nvGraphicFramePr>
        <xdr:cNvPr id="0" name="Chart 1"/>
        <xdr:cNvGraphicFramePr/>
      </xdr:nvGraphicFramePr>
      <xdr:xfrm>
        <a:off x="7330320" y="5716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19</xdr:row>
      <xdr:rowOff>160560</xdr:rowOff>
    </xdr:from>
    <xdr:to>
      <xdr:col>17</xdr:col>
      <xdr:colOff>4320</xdr:colOff>
      <xdr:row>34</xdr:row>
      <xdr:rowOff>2520</xdr:rowOff>
    </xdr:to>
    <xdr:graphicFrame>
      <xdr:nvGraphicFramePr>
        <xdr:cNvPr id="1" name="Chart 2"/>
        <xdr:cNvGraphicFramePr/>
      </xdr:nvGraphicFramePr>
      <xdr:xfrm>
        <a:off x="7330320" y="38098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B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4"/>
      <c r="B3" s="2"/>
    </row>
    <row r="4" customFormat="false" ht="15" hidden="false" customHeight="false" outlineLevel="0" collapsed="false">
      <c r="A4" s="5" t="s">
        <v>2</v>
      </c>
      <c r="B4" s="6"/>
    </row>
    <row r="5" customFormat="false" ht="27.75" hidden="false" customHeight="true" outlineLevel="0" collapsed="false">
      <c r="A5" s="4"/>
      <c r="B5" s="2" t="s">
        <v>3</v>
      </c>
    </row>
    <row r="6" customFormat="false" ht="15" hidden="false" customHeight="false" outlineLevel="0" collapsed="false">
      <c r="A6" s="4"/>
      <c r="B6" s="2"/>
    </row>
    <row r="7" customFormat="false" ht="15" hidden="false" customHeight="false" outlineLevel="0" collapsed="false">
      <c r="A7" s="5" t="s">
        <v>4</v>
      </c>
      <c r="B7" s="6"/>
    </row>
    <row r="8" customFormat="false" ht="15" hidden="false" customHeight="false" outlineLevel="0" collapsed="false">
      <c r="A8" s="4" t="s">
        <v>5</v>
      </c>
      <c r="B8" s="2" t="s">
        <v>6</v>
      </c>
    </row>
    <row r="9" customFormat="false" ht="27.75" hidden="false" customHeight="true" outlineLevel="0" collapsed="false">
      <c r="A9" s="4" t="s">
        <v>7</v>
      </c>
      <c r="B9" s="2" t="s">
        <v>8</v>
      </c>
    </row>
    <row r="10" customFormat="false" ht="27.75" hidden="false" customHeight="true" outlineLevel="0" collapsed="false">
      <c r="A10" s="4" t="s">
        <v>9</v>
      </c>
      <c r="B10" s="2" t="s">
        <v>10</v>
      </c>
    </row>
    <row r="11" customFormat="false" ht="27.75" hidden="false" customHeight="true" outlineLevel="0" collapsed="false">
      <c r="A11" s="4" t="s">
        <v>11</v>
      </c>
      <c r="B11" s="2" t="s">
        <v>12</v>
      </c>
    </row>
    <row r="12" customFormat="false" ht="15" hidden="false" customHeight="false" outlineLevel="0" collapsed="false">
      <c r="A12" s="4" t="s">
        <v>13</v>
      </c>
      <c r="B12" s="2" t="s">
        <v>14</v>
      </c>
    </row>
    <row r="13" customFormat="false" ht="15" hidden="false" customHeight="false" outlineLevel="0" collapsed="false">
      <c r="A13" s="4" t="s">
        <v>15</v>
      </c>
      <c r="B13" s="2" t="s">
        <v>16</v>
      </c>
    </row>
    <row r="14" customFormat="false" ht="15" hidden="false" customHeight="false" outlineLevel="0" collapsed="false">
      <c r="A14" s="4" t="s">
        <v>17</v>
      </c>
      <c r="B14" s="2" t="s">
        <v>18</v>
      </c>
    </row>
    <row r="15" customFormat="false" ht="27.75" hidden="false" customHeight="true" outlineLevel="0" collapsed="false">
      <c r="A15" s="4" t="s">
        <v>19</v>
      </c>
      <c r="B15" s="2" t="s">
        <v>20</v>
      </c>
    </row>
    <row r="16" customFormat="false" ht="15" hidden="false" customHeight="false" outlineLevel="0" collapsed="false">
      <c r="A16" s="4" t="s">
        <v>21</v>
      </c>
      <c r="B16" s="2" t="s">
        <v>22</v>
      </c>
    </row>
    <row r="17" customFormat="false" ht="15" hidden="false" customHeight="false" outlineLevel="0" collapsed="false">
      <c r="A17" s="4"/>
      <c r="B17" s="2"/>
    </row>
    <row r="18" customFormat="false" ht="15" hidden="false" customHeight="false" outlineLevel="0" collapsed="false">
      <c r="A18" s="5" t="s">
        <v>23</v>
      </c>
      <c r="B18" s="6"/>
    </row>
    <row r="19" customFormat="false" ht="15" hidden="false" customHeight="false" outlineLevel="0" collapsed="false">
      <c r="A19" s="7" t="s">
        <v>24</v>
      </c>
      <c r="B19" s="2" t="s">
        <v>25</v>
      </c>
    </row>
    <row r="20" customFormat="false" ht="15" hidden="false" customHeight="false" outlineLevel="0" collapsed="false">
      <c r="A20" s="8" t="s">
        <v>26</v>
      </c>
      <c r="B20" s="2" t="s">
        <v>27</v>
      </c>
    </row>
    <row r="21" customFormat="false" ht="15" hidden="false" customHeight="false" outlineLevel="0" collapsed="false">
      <c r="A21" s="4" t="s">
        <v>28</v>
      </c>
      <c r="B21" s="2" t="s">
        <v>29</v>
      </c>
    </row>
    <row r="22" customFormat="false" ht="15" hidden="false" customHeight="false" outlineLevel="0" collapsed="false">
      <c r="A22" s="9" t="s">
        <v>30</v>
      </c>
      <c r="B22" s="2" t="s">
        <v>31</v>
      </c>
    </row>
    <row r="23" customFormat="false" ht="15" hidden="false" customHeight="false" outlineLevel="0" collapsed="false">
      <c r="A23" s="4" t="s">
        <v>32</v>
      </c>
      <c r="B23" s="2" t="s">
        <v>33</v>
      </c>
    </row>
    <row r="24" customFormat="false" ht="15" hidden="false" customHeight="false" outlineLevel="0" collapsed="false">
      <c r="A24" s="4"/>
      <c r="B24" s="2"/>
    </row>
    <row r="25" customFormat="false" ht="15" hidden="false" customHeight="false" outlineLevel="0" collapsed="false">
      <c r="A25" s="5" t="s">
        <v>34</v>
      </c>
      <c r="B25" s="6"/>
    </row>
    <row r="26" customFormat="false" ht="27.75" hidden="false" customHeight="true" outlineLevel="0" collapsed="false">
      <c r="A26" s="4" t="s">
        <v>35</v>
      </c>
      <c r="B26" s="2" t="s">
        <v>36</v>
      </c>
    </row>
    <row r="27" customFormat="false" ht="27.75" hidden="false" customHeight="true" outlineLevel="0" collapsed="false">
      <c r="A27" s="4" t="s">
        <v>37</v>
      </c>
      <c r="B27" s="2" t="s">
        <v>38</v>
      </c>
    </row>
    <row r="28" customFormat="false" ht="15" hidden="false" customHeight="false" outlineLevel="0" collapsed="false">
      <c r="A28" s="4" t="s">
        <v>39</v>
      </c>
      <c r="B28" s="2" t="s">
        <v>40</v>
      </c>
    </row>
    <row r="29" customFormat="false" ht="15" hidden="false" customHeight="false" outlineLevel="0" collapsed="false">
      <c r="A29" s="4"/>
      <c r="B29" s="2"/>
    </row>
    <row r="30" customFormat="false" ht="15" hidden="false" customHeight="false" outlineLevel="0" collapsed="false">
      <c r="A30" s="5" t="s">
        <v>41</v>
      </c>
      <c r="B30" s="6"/>
    </row>
    <row r="31" customFormat="false" ht="27.75" hidden="false" customHeight="true" outlineLevel="0" collapsed="false">
      <c r="A31" s="4" t="s">
        <v>42</v>
      </c>
      <c r="B31" s="2" t="s">
        <v>43</v>
      </c>
    </row>
    <row r="32" customFormat="false" ht="15" hidden="false" customHeight="false" outlineLevel="0" collapsed="false">
      <c r="A32" s="4" t="s">
        <v>44</v>
      </c>
      <c r="B32" s="2" t="s">
        <v>45</v>
      </c>
    </row>
    <row r="33" customFormat="false" ht="27.75" hidden="false" customHeight="true" outlineLevel="0" collapsed="false">
      <c r="A33" s="4" t="s">
        <v>46</v>
      </c>
      <c r="B33" s="2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5" min="3" style="0" width="15"/>
    <col collapsed="false" customWidth="true" hidden="false" outlineLevel="0" max="7" min="6" style="0" width="3"/>
  </cols>
  <sheetData>
    <row r="1" customFormat="false" ht="17.35" hidden="false" customHeight="false" outlineLevel="0" collapsed="false">
      <c r="A1" s="10" t="str">
        <f aca="false">"TỔNG QUAN MÔ HÌNH – "&amp;Inputs!B4</f>
        <v>TỔNG QUAN MÔ HÌNH – Công ty ABC (ví dụ)</v>
      </c>
    </row>
    <row r="2" customFormat="false" ht="15" hidden="false" customHeight="false" outlineLevel="0" collapsed="false">
      <c r="A2" s="11" t="str">
        <f aca="false">"Module ngành: "&amp;Inputs!B5&amp;"  |  Đơn vị: "&amp;Inputs!B7&amp;"  |  Bắt đầu: "&amp;TEXT(Inputs!B6,"mm/yyyy")</f>
        <v>Module ngành: SaaS  |  Đơn vị: triệu VNĐ  |  Bắt đầu: 01/2027</v>
      </c>
    </row>
    <row r="4" customFormat="false" ht="15" hidden="false" customHeight="false" outlineLevel="0" collapsed="false">
      <c r="A4" s="12" t="s">
        <v>48</v>
      </c>
      <c r="B4" s="13"/>
      <c r="C4" s="13"/>
      <c r="D4" s="13"/>
      <c r="E4" s="13"/>
    </row>
    <row r="5" customFormat="false" ht="15" hidden="false" customHeight="false" outlineLevel="0" collapsed="false">
      <c r="A5" s="14" t="s">
        <v>49</v>
      </c>
      <c r="B5" s="11" t="s">
        <v>50</v>
      </c>
      <c r="C5" s="15" t="n">
        <f aca="false">Inputs!F18</f>
        <v>19500</v>
      </c>
    </row>
    <row r="6" customFormat="false" ht="15" hidden="false" customHeight="false" outlineLevel="0" collapsed="false">
      <c r="A6" s="14" t="s">
        <v>51</v>
      </c>
      <c r="B6" s="11" t="s">
        <v>50</v>
      </c>
      <c r="C6" s="15" t="n">
        <f aca="false">MIN(CDKT!D8:AM8)</f>
        <v>132.63875</v>
      </c>
    </row>
    <row r="7" customFormat="false" ht="15" hidden="false" customHeight="false" outlineLevel="0" collapsed="false">
      <c r="A7" s="14" t="s">
        <v>52</v>
      </c>
      <c r="B7" s="11"/>
      <c r="C7" s="16" t="n">
        <f aca="false">INDEX(CDKT!D5:AM5,MATCH(C6,CDKT!D8:AM8,0))</f>
        <v>46508</v>
      </c>
    </row>
    <row r="8" customFormat="false" ht="15" hidden="false" customHeight="false" outlineLevel="0" collapsed="false">
      <c r="A8" s="14" t="s">
        <v>53</v>
      </c>
      <c r="B8" s="11" t="s">
        <v>50</v>
      </c>
      <c r="C8" s="15" t="n">
        <f aca="false">MAX(0,-C6)</f>
        <v>0</v>
      </c>
    </row>
    <row r="9" customFormat="false" ht="15" hidden="false" customHeight="false" outlineLevel="0" collapsed="false">
      <c r="A9" s="14" t="s">
        <v>54</v>
      </c>
      <c r="B9" s="11" t="s">
        <v>55</v>
      </c>
      <c r="C9" s="17" t="str">
        <f aca="false">Kiem_tra!B17</f>
        <v>Không có</v>
      </c>
    </row>
    <row r="10" customFormat="false" ht="15" hidden="false" customHeight="false" outlineLevel="0" collapsed="false">
      <c r="A10" s="14" t="s">
        <v>56</v>
      </c>
      <c r="B10" s="11" t="s">
        <v>55</v>
      </c>
      <c r="C10" s="17" t="str">
        <f aca="false">Kiem_tra!B18</f>
        <v>Chưa đạt trong 36 tháng</v>
      </c>
    </row>
    <row r="11" customFormat="false" ht="15" hidden="false" customHeight="false" outlineLevel="0" collapsed="false">
      <c r="A11" s="14" t="s">
        <v>57</v>
      </c>
      <c r="B11" s="11" t="s">
        <v>58</v>
      </c>
      <c r="C11" s="15" t="n">
        <f aca="false">-AVERAGE(LCTT!D24:I24)</f>
        <v>280.003420833333</v>
      </c>
    </row>
    <row r="12" customFormat="false" ht="15" hidden="false" customHeight="false" outlineLevel="0" collapsed="false">
      <c r="A12" s="14" t="s">
        <v>59</v>
      </c>
      <c r="B12" s="11"/>
      <c r="C12" s="18" t="str">
        <f aca="false">Kiem_tra!B15</f>
        <v>OK</v>
      </c>
    </row>
    <row r="14" customFormat="false" ht="15" hidden="false" customHeight="false" outlineLevel="0" collapsed="false">
      <c r="A14" s="12" t="s">
        <v>60</v>
      </c>
      <c r="B14" s="13"/>
      <c r="C14" s="13"/>
      <c r="D14" s="13"/>
      <c r="E14" s="13"/>
    </row>
    <row r="15" customFormat="false" ht="15" hidden="false" customHeight="false" outlineLevel="0" collapsed="false">
      <c r="A15" s="19" t="s">
        <v>61</v>
      </c>
      <c r="B15" s="19" t="s">
        <v>32</v>
      </c>
      <c r="C15" s="20" t="s">
        <v>62</v>
      </c>
      <c r="D15" s="20" t="s">
        <v>63</v>
      </c>
      <c r="E15" s="20" t="s">
        <v>64</v>
      </c>
    </row>
    <row r="16" customFormat="false" ht="15" hidden="false" customHeight="false" outlineLevel="0" collapsed="false">
      <c r="A16" s="21" t="s">
        <v>65</v>
      </c>
      <c r="C16" s="22" t="n">
        <v>1</v>
      </c>
      <c r="D16" s="22" t="n">
        <v>2</v>
      </c>
      <c r="E16" s="22" t="n">
        <v>3</v>
      </c>
    </row>
    <row r="17" customFormat="false" ht="15" hidden="false" customHeight="false" outlineLevel="0" collapsed="false">
      <c r="A17" s="23" t="s">
        <v>66</v>
      </c>
      <c r="B17" s="11" t="s">
        <v>50</v>
      </c>
      <c r="C17" s="24" t="n">
        <f aca="false">SUMIF(KQKD!$D$6:$AM$6,C$16,KQKD!$D$8:$AM$8)</f>
        <v>496.218782658882</v>
      </c>
      <c r="D17" s="24" t="n">
        <f aca="false">SUMIF(KQKD!$D$6:$AM$6,D$16,KQKD!$D$8:$AM$8)</f>
        <v>2852.57694444931</v>
      </c>
      <c r="E17" s="24" t="n">
        <f aca="false">SUMIF(KQKD!$D$6:$AM$6,E$16,KQKD!$D$8:$AM$8)</f>
        <v>8206.33621058489</v>
      </c>
    </row>
    <row r="18" customFormat="false" ht="15" hidden="false" customHeight="false" outlineLevel="0" collapsed="false">
      <c r="A18" s="14" t="s">
        <v>67</v>
      </c>
      <c r="B18" s="11" t="s">
        <v>68</v>
      </c>
      <c r="C18" s="25" t="n">
        <f aca="false">0</f>
        <v>0</v>
      </c>
      <c r="D18" s="25" t="n">
        <f aca="false">IFERROR(D17/C17-1,0)</f>
        <v>4.74862750894754</v>
      </c>
      <c r="E18" s="25" t="n">
        <f aca="false">IFERROR(E17/D17-1,0)</f>
        <v>1.87681502388681</v>
      </c>
    </row>
    <row r="19" customFormat="false" ht="15" hidden="false" customHeight="false" outlineLevel="0" collapsed="false">
      <c r="A19" s="14" t="s">
        <v>69</v>
      </c>
      <c r="B19" s="11" t="s">
        <v>50</v>
      </c>
      <c r="C19" s="26" t="n">
        <f aca="false">SUMIF(KQKD!$D$6:$AM$6,C$16,KQKD!$D$10:$AM$10)</f>
        <v>387.050650473928</v>
      </c>
      <c r="D19" s="26" t="n">
        <f aca="false">SUMIF(KQKD!$D$6:$AM$6,D$16,KQKD!$D$10:$AM$10)</f>
        <v>2225.01001667046</v>
      </c>
      <c r="E19" s="26" t="n">
        <f aca="false">SUMIF(KQKD!$D$6:$AM$6,E$16,KQKD!$D$10:$AM$10)</f>
        <v>6400.94224425621</v>
      </c>
    </row>
    <row r="20" customFormat="false" ht="15" hidden="false" customHeight="false" outlineLevel="0" collapsed="false">
      <c r="A20" s="14" t="s">
        <v>70</v>
      </c>
      <c r="B20" s="11" t="s">
        <v>68</v>
      </c>
      <c r="C20" s="25" t="n">
        <f aca="false">IFERROR(C19/C17,0)</f>
        <v>0.78</v>
      </c>
      <c r="D20" s="25" t="n">
        <f aca="false">IFERROR(D19/D17,0)</f>
        <v>0.78</v>
      </c>
      <c r="E20" s="25" t="n">
        <f aca="false">IFERROR(E19/E17,0)</f>
        <v>0.78</v>
      </c>
    </row>
    <row r="21" customFormat="false" ht="15" hidden="false" customHeight="false" outlineLevel="0" collapsed="false">
      <c r="A21" s="14" t="s">
        <v>71</v>
      </c>
      <c r="B21" s="11" t="s">
        <v>50</v>
      </c>
      <c r="C21" s="26" t="n">
        <f aca="false">SUMIF(KQKD!$D$6:$AM$6,C$16,KQKD!$D$16:$AM$16)</f>
        <v>4094.22829864393</v>
      </c>
      <c r="D21" s="26" t="n">
        <f aca="false">SUMIF(KQKD!$D$6:$AM$6,D$16,KQKD!$D$16:$AM$16)</f>
        <v>6368.23021642829</v>
      </c>
      <c r="E21" s="26" t="n">
        <f aca="false">SUMIF(KQKD!$D$6:$AM$6,E$16,KQKD!$D$16:$AM$16)</f>
        <v>8651.99241620176</v>
      </c>
    </row>
    <row r="22" customFormat="false" ht="15" hidden="false" customHeight="false" outlineLevel="0" collapsed="false">
      <c r="A22" s="23" t="s">
        <v>72</v>
      </c>
      <c r="B22" s="11" t="s">
        <v>50</v>
      </c>
      <c r="C22" s="24" t="n">
        <f aca="false">SUMIF(KQKD!$D$6:$AM$6,C$16,KQKD!$D$18:$AM$18)</f>
        <v>-3707.17764817</v>
      </c>
      <c r="D22" s="24" t="n">
        <f aca="false">SUMIF(KQKD!$D$6:$AM$6,D$16,KQKD!$D$18:$AM$18)</f>
        <v>-4143.22019975783</v>
      </c>
      <c r="E22" s="24" t="n">
        <f aca="false">SUMIF(KQKD!$D$6:$AM$6,E$16,KQKD!$D$18:$AM$18)</f>
        <v>-2251.05017194555</v>
      </c>
    </row>
    <row r="23" customFormat="false" ht="15" hidden="false" customHeight="false" outlineLevel="0" collapsed="false">
      <c r="A23" s="23" t="s">
        <v>73</v>
      </c>
      <c r="B23" s="11" t="s">
        <v>50</v>
      </c>
      <c r="C23" s="24" t="n">
        <f aca="false">SUMIF(KQKD!$D$6:$AM$6,C$16,KQKD!$D$22:$AM$22)</f>
        <v>-3772.51098150333</v>
      </c>
      <c r="D23" s="24" t="n">
        <f aca="false">SUMIF(KQKD!$D$6:$AM$6,D$16,KQKD!$D$22:$AM$22)</f>
        <v>-4221.88686642449</v>
      </c>
      <c r="E23" s="24" t="n">
        <f aca="false">SUMIF(KQKD!$D$6:$AM$6,E$16,KQKD!$D$22:$AM$22)</f>
        <v>-2329.71683861222</v>
      </c>
    </row>
    <row r="24" customFormat="false" ht="15" hidden="false" customHeight="false" outlineLevel="0" collapsed="false">
      <c r="A24" s="14" t="s">
        <v>74</v>
      </c>
      <c r="B24" s="11" t="s">
        <v>50</v>
      </c>
      <c r="C24" s="26" t="n">
        <f aca="false">SUMIF(LCTT!$D$6:$AM$6,C$16,LCTT!$D$24:$AM$24)</f>
        <v>-3879.69487232378</v>
      </c>
      <c r="D24" s="26" t="n">
        <f aca="false">SUMIF(LCTT!$D$6:$AM$6,D$16,LCTT!$D$24:$AM$24)</f>
        <v>-4121.46629739715</v>
      </c>
      <c r="E24" s="26" t="n">
        <f aca="false">SUMIF(LCTT!$D$6:$AM$6,E$16,LCTT!$D$24:$AM$24)</f>
        <v>-2191.11618829116</v>
      </c>
    </row>
    <row r="25" customFormat="false" ht="15" hidden="false" customHeight="false" outlineLevel="0" collapsed="false">
      <c r="A25" s="14" t="s">
        <v>75</v>
      </c>
      <c r="B25" s="11" t="s">
        <v>50</v>
      </c>
      <c r="C25" s="26" t="n">
        <f aca="false">SUMIF(LCTT!$D$6:$AM$6,C$16,LCTT!$D$17:$AM$17)</f>
        <v>7500</v>
      </c>
      <c r="D25" s="26" t="n">
        <f aca="false">SUMIF(LCTT!$D$6:$AM$6,D$16,LCTT!$D$17:$AM$17)</f>
        <v>12000</v>
      </c>
      <c r="E25" s="26" t="n">
        <f aca="false">SUMIF(LCTT!$D$6:$AM$6,E$16,LCTT!$D$17:$AM$17)</f>
        <v>0</v>
      </c>
    </row>
    <row r="26" customFormat="false" ht="15" hidden="false" customHeight="false" outlineLevel="0" collapsed="false">
      <c r="A26" s="23" t="s">
        <v>76</v>
      </c>
      <c r="B26" s="11" t="s">
        <v>50</v>
      </c>
      <c r="C26" s="24" t="n">
        <f aca="false">INDEX(CDKT!$D$8:$AM$8,C$16*12)</f>
        <v>3620.30512767622</v>
      </c>
      <c r="D26" s="24" t="n">
        <f aca="false">INDEX(CDKT!$D$8:$AM$8,D$16*12)</f>
        <v>11498.8388302791</v>
      </c>
      <c r="E26" s="24" t="n">
        <f aca="false">INDEX(CDKT!$D$8:$AM$8,E$16*12)</f>
        <v>9307.72264198791</v>
      </c>
    </row>
    <row r="27" customFormat="false" ht="15" hidden="false" customHeight="false" outlineLevel="0" collapsed="false">
      <c r="A27" s="14" t="s">
        <v>77</v>
      </c>
      <c r="B27" s="11" t="s">
        <v>78</v>
      </c>
      <c r="C27" s="26" t="n">
        <f aca="false">INDEX(Tinh_toan!$D$39:$AM$39,C$16*12)</f>
        <v>11</v>
      </c>
      <c r="D27" s="26" t="n">
        <f aca="false">INDEX(Tinh_toan!$D$39:$AM$39,D$16*12)</f>
        <v>13</v>
      </c>
      <c r="E27" s="26" t="n">
        <f aca="false">INDEX(Tinh_toan!$D$39:$AM$39,E$16*12)</f>
        <v>13</v>
      </c>
    </row>
    <row r="29" customFormat="false" ht="15" hidden="false" customHeight="false" outlineLevel="0" collapsed="false">
      <c r="A29" s="12" t="s">
        <v>79</v>
      </c>
      <c r="B29" s="13"/>
      <c r="C29" s="13"/>
      <c r="D29" s="13"/>
      <c r="E29" s="13"/>
    </row>
    <row r="30" customFormat="false" ht="15" hidden="false" customHeight="false" outlineLevel="0" collapsed="false">
      <c r="A30" s="27" t="str">
        <f aca="false">Module_Nganh!A42</f>
        <v>Số khách hàng (cuối kỳ)</v>
      </c>
      <c r="B30" s="11" t="str">
        <f aca="false">Module_Nganh!B42</f>
        <v>KH</v>
      </c>
      <c r="C30" s="26" t="n">
        <f aca="false">INDEX(Module_Nganh!$D$42:$AM$42,C$16*12)</f>
        <v>69.453681232633</v>
      </c>
      <c r="D30" s="26" t="n">
        <f aca="false">INDEX(Module_Nganh!$D$42:$AM$42,D$16*12)</f>
        <v>222.768572384446</v>
      </c>
      <c r="E30" s="26" t="n">
        <f aca="false">INDEX(Module_Nganh!$D$42:$AM$42,E$16*12)</f>
        <v>546.108711848304</v>
      </c>
    </row>
    <row r="31" customFormat="false" ht="15" hidden="false" customHeight="false" outlineLevel="0" collapsed="false">
      <c r="A31" s="27" t="str">
        <f aca="false">Module_Nganh!A43</f>
        <v>MRR</v>
      </c>
      <c r="B31" s="11" t="str">
        <f aca="false">Module_Nganh!B43</f>
        <v>triệu</v>
      </c>
      <c r="C31" s="26" t="n">
        <f aca="false">INDEX(Module_Nganh!$D$43:$AM$43,C$16*12)</f>
        <v>104.18052184895</v>
      </c>
      <c r="D31" s="26" t="n">
        <f aca="false">INDEX(Module_Nganh!$D$43:$AM$43,D$16*12)</f>
        <v>367.568144434335</v>
      </c>
      <c r="E31" s="26" t="n">
        <f aca="false">INDEX(Module_Nganh!$D$43:$AM$43,E$16*12)</f>
        <v>991.187312004671</v>
      </c>
    </row>
    <row r="32" customFormat="false" ht="15" hidden="false" customHeight="false" outlineLevel="0" collapsed="false">
      <c r="A32" s="27" t="str">
        <f aca="false">Module_Nganh!A44</f>
        <v>Churn thực tế / tháng</v>
      </c>
      <c r="B32" s="11" t="str">
        <f aca="false">Module_Nganh!B44</f>
        <v>%</v>
      </c>
      <c r="C32" s="25" t="n">
        <f aca="false">INDEX(Module_Nganh!$D$44:$AM$44,C$16*12)</f>
        <v>0.04</v>
      </c>
      <c r="D32" s="25" t="n">
        <f aca="false">INDEX(Module_Nganh!$D$44:$AM$44,D$16*12)</f>
        <v>0.04</v>
      </c>
      <c r="E32" s="25" t="n">
        <f aca="false">INDEX(Module_Nganh!$D$44:$AM$44,E$16*12)</f>
        <v>0.04</v>
      </c>
    </row>
    <row r="33" customFormat="false" ht="15" hidden="false" customHeight="false" outlineLevel="0" collapsed="false">
      <c r="A33" s="27" t="str">
        <f aca="false">Module_Nganh!A45</f>
        <v>CAC hỗn hợp</v>
      </c>
      <c r="B33" s="11" t="str">
        <f aca="false">Module_Nganh!B45</f>
        <v>triệu/KH</v>
      </c>
      <c r="C33" s="28" t="n">
        <f aca="false">INDEX(Module_Nganh!$D$45:$AM$45,C$16*12)</f>
        <v>4.88228039695348</v>
      </c>
      <c r="D33" s="28" t="n">
        <f aca="false">INDEX(Module_Nganh!$D$45:$AM$45,D$16*12)</f>
        <v>5.49673962817531</v>
      </c>
      <c r="E33" s="28" t="n">
        <f aca="false">INDEX(Module_Nganh!$D$45:$AM$45,E$16*12)</f>
        <v>6.03874497010201</v>
      </c>
    </row>
    <row r="34" customFormat="false" ht="15" hidden="false" customHeight="false" outlineLevel="0" collapsed="false">
      <c r="A34" s="27" t="str">
        <f aca="false">Module_Nganh!A46</f>
        <v>LTV (vòng đời KH)</v>
      </c>
      <c r="B34" s="11" t="str">
        <f aca="false">Module_Nganh!B46</f>
        <v>triệu/KH</v>
      </c>
      <c r="C34" s="28" t="n">
        <f aca="false">INDEX(Module_Nganh!$D$46:$AM$46,C$16*12)</f>
        <v>29.25</v>
      </c>
      <c r="D34" s="28" t="n">
        <f aca="false">INDEX(Module_Nganh!$D$46:$AM$46,D$16*12)</f>
        <v>32.175</v>
      </c>
      <c r="E34" s="28" t="n">
        <f aca="false">INDEX(Module_Nganh!$D$46:$AM$46,E$16*12)</f>
        <v>35.3925</v>
      </c>
    </row>
    <row r="35" customFormat="false" ht="15" hidden="false" customHeight="false" outlineLevel="0" collapsed="false">
      <c r="A35" s="27" t="str">
        <f aca="false">Module_Nganh!A47</f>
        <v>LTV / CAC</v>
      </c>
      <c r="B35" s="11" t="str">
        <f aca="false">Module_Nganh!B47</f>
        <v>x</v>
      </c>
      <c r="C35" s="29" t="n">
        <f aca="false">INDEX(Module_Nganh!$D$47:$AM$47,C$16*12)</f>
        <v>5.99105287321307</v>
      </c>
      <c r="D35" s="29" t="n">
        <f aca="false">INDEX(Module_Nganh!$D$47:$AM$47,D$16*12)</f>
        <v>5.8534699069748</v>
      </c>
      <c r="E35" s="29" t="n">
        <f aca="false">INDEX(Module_Nganh!$D$47:$AM$47,E$16*12)</f>
        <v>5.86090324649067</v>
      </c>
    </row>
    <row r="36" customFormat="false" ht="15" hidden="false" customHeight="false" outlineLevel="0" collapsed="false">
      <c r="A36" s="11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0" t="s">
        <v>81</v>
      </c>
    </row>
    <row r="2" customFormat="false" ht="15" hidden="false" customHeight="false" outlineLevel="0" collapsed="false">
      <c r="A2" s="11" t="s">
        <v>82</v>
      </c>
    </row>
    <row r="3" customFormat="false" ht="15" hidden="false" customHeight="false" outlineLevel="0" collapsed="false">
      <c r="A3" s="12" t="s">
        <v>83</v>
      </c>
      <c r="B3" s="13"/>
      <c r="C3" s="13"/>
      <c r="D3" s="13"/>
      <c r="E3" s="13"/>
      <c r="F3" s="13"/>
    </row>
    <row r="4" customFormat="false" ht="15" hidden="false" customHeight="false" outlineLevel="0" collapsed="false">
      <c r="A4" s="14" t="s">
        <v>84</v>
      </c>
      <c r="B4" s="30" t="s">
        <v>85</v>
      </c>
      <c r="F4" s="11"/>
    </row>
    <row r="5" customFormat="false" ht="15" hidden="false" customHeight="false" outlineLevel="0" collapsed="false">
      <c r="A5" s="14" t="s">
        <v>86</v>
      </c>
      <c r="B5" s="30" t="s">
        <v>87</v>
      </c>
      <c r="F5" s="11" t="s">
        <v>88</v>
      </c>
    </row>
    <row r="6" customFormat="false" ht="15" hidden="false" customHeight="false" outlineLevel="0" collapsed="false">
      <c r="A6" s="14" t="s">
        <v>89</v>
      </c>
      <c r="B6" s="31" t="n">
        <v>46388</v>
      </c>
      <c r="F6" s="11" t="s">
        <v>90</v>
      </c>
    </row>
    <row r="7" customFormat="false" ht="15" hidden="false" customHeight="false" outlineLevel="0" collapsed="false">
      <c r="A7" s="14" t="s">
        <v>91</v>
      </c>
      <c r="B7" s="30" t="s">
        <v>92</v>
      </c>
      <c r="F7" s="11" t="s">
        <v>93</v>
      </c>
    </row>
    <row r="9" customFormat="false" ht="15" hidden="false" customHeight="false" outlineLevel="0" collapsed="false">
      <c r="A9" s="12" t="s">
        <v>94</v>
      </c>
      <c r="B9" s="13"/>
      <c r="C9" s="13"/>
      <c r="D9" s="13"/>
      <c r="E9" s="13"/>
      <c r="F9" s="13"/>
    </row>
    <row r="10" customFormat="false" ht="15" hidden="false" customHeight="false" outlineLevel="0" collapsed="false">
      <c r="A10" s="14" t="s">
        <v>95</v>
      </c>
      <c r="B10" s="32" t="n">
        <v>0.2</v>
      </c>
      <c r="F10" s="11" t="s">
        <v>96</v>
      </c>
    </row>
    <row r="11" customFormat="false" ht="15" hidden="false" customHeight="false" outlineLevel="0" collapsed="false">
      <c r="A11" s="14" t="s">
        <v>97</v>
      </c>
      <c r="B11" s="32" t="n">
        <v>0.215</v>
      </c>
      <c r="F11" s="11" t="s">
        <v>98</v>
      </c>
    </row>
    <row r="12" customFormat="false" ht="15" hidden="false" customHeight="false" outlineLevel="0" collapsed="false">
      <c r="A12" s="14" t="s">
        <v>99</v>
      </c>
      <c r="B12" s="32" t="n">
        <v>0.08</v>
      </c>
      <c r="F12" s="11" t="s">
        <v>100</v>
      </c>
    </row>
    <row r="13" customFormat="false" ht="15" hidden="false" customHeight="false" outlineLevel="0" collapsed="false">
      <c r="A13" s="14" t="s">
        <v>101</v>
      </c>
      <c r="B13" s="33" t="n">
        <v>15</v>
      </c>
      <c r="F13" s="11" t="s">
        <v>102</v>
      </c>
    </row>
    <row r="14" customFormat="false" ht="15" hidden="false" customHeight="false" outlineLevel="0" collapsed="false">
      <c r="A14" s="14" t="s">
        <v>103</v>
      </c>
      <c r="B14" s="33" t="n">
        <v>30</v>
      </c>
      <c r="F14" s="11" t="s">
        <v>104</v>
      </c>
    </row>
    <row r="16" customFormat="false" ht="15" hidden="false" customHeight="false" outlineLevel="0" collapsed="false">
      <c r="A16" s="12" t="s">
        <v>105</v>
      </c>
      <c r="B16" s="13"/>
      <c r="C16" s="13"/>
      <c r="D16" s="13"/>
      <c r="E16" s="13"/>
      <c r="F16" s="13"/>
    </row>
    <row r="17" customFormat="false" ht="15" hidden="false" customHeight="false" outlineLevel="0" collapsed="false">
      <c r="A17" s="19" t="s">
        <v>106</v>
      </c>
      <c r="B17" s="19" t="s">
        <v>107</v>
      </c>
      <c r="C17" s="19" t="s">
        <v>108</v>
      </c>
      <c r="F17" s="23" t="s">
        <v>109</v>
      </c>
    </row>
    <row r="18" customFormat="false" ht="15" hidden="false" customHeight="false" outlineLevel="0" collapsed="false">
      <c r="A18" s="30" t="s">
        <v>110</v>
      </c>
      <c r="B18" s="34" t="n">
        <v>1500</v>
      </c>
      <c r="C18" s="33" t="n">
        <v>1</v>
      </c>
      <c r="F18" s="24" t="n">
        <f aca="false">SUM(B18:B21)</f>
        <v>19500</v>
      </c>
    </row>
    <row r="19" customFormat="false" ht="15" hidden="false" customHeight="false" outlineLevel="0" collapsed="false">
      <c r="A19" s="30" t="s">
        <v>111</v>
      </c>
      <c r="B19" s="34" t="n">
        <v>6000</v>
      </c>
      <c r="C19" s="33" t="n">
        <v>6</v>
      </c>
    </row>
    <row r="20" customFormat="false" ht="15" hidden="false" customHeight="false" outlineLevel="0" collapsed="false">
      <c r="A20" s="30" t="s">
        <v>112</v>
      </c>
      <c r="B20" s="34" t="n">
        <v>12000</v>
      </c>
      <c r="C20" s="33" t="n">
        <v>18</v>
      </c>
    </row>
    <row r="21" customFormat="false" ht="15" hidden="false" customHeight="false" outlineLevel="0" collapsed="false">
      <c r="A21" s="30"/>
      <c r="B21" s="34"/>
      <c r="C21" s="33"/>
    </row>
    <row r="23" customFormat="false" ht="15" hidden="false" customHeight="false" outlineLevel="0" collapsed="false">
      <c r="A23" s="12" t="s">
        <v>113</v>
      </c>
      <c r="B23" s="13"/>
      <c r="C23" s="13"/>
      <c r="D23" s="13"/>
      <c r="E23" s="13"/>
      <c r="F23" s="13"/>
    </row>
    <row r="24" customFormat="false" ht="15" hidden="false" customHeight="false" outlineLevel="0" collapsed="false">
      <c r="A24" s="19" t="s">
        <v>114</v>
      </c>
      <c r="B24" s="19" t="s">
        <v>115</v>
      </c>
      <c r="C24" s="19" t="s">
        <v>116</v>
      </c>
      <c r="D24" s="19" t="s">
        <v>117</v>
      </c>
      <c r="E24" s="19" t="s">
        <v>118</v>
      </c>
    </row>
    <row r="25" customFormat="false" ht="15" hidden="false" customHeight="false" outlineLevel="0" collapsed="false">
      <c r="A25" s="30" t="s">
        <v>119</v>
      </c>
      <c r="B25" s="30" t="s">
        <v>120</v>
      </c>
      <c r="C25" s="34" t="n">
        <v>25</v>
      </c>
      <c r="D25" s="33" t="n">
        <v>1</v>
      </c>
      <c r="E25" s="32" t="n">
        <v>0.05</v>
      </c>
    </row>
    <row r="26" customFormat="false" ht="15" hidden="false" customHeight="false" outlineLevel="0" collapsed="false">
      <c r="A26" s="30" t="s">
        <v>121</v>
      </c>
      <c r="B26" s="30" t="s">
        <v>122</v>
      </c>
      <c r="C26" s="34" t="n">
        <v>8</v>
      </c>
      <c r="D26" s="33" t="n">
        <v>1</v>
      </c>
      <c r="E26" s="32" t="n">
        <v>0.1</v>
      </c>
    </row>
    <row r="27" customFormat="false" ht="15" hidden="false" customHeight="false" outlineLevel="0" collapsed="false">
      <c r="A27" s="30" t="s">
        <v>123</v>
      </c>
      <c r="B27" s="30" t="s">
        <v>120</v>
      </c>
      <c r="C27" s="34" t="n">
        <v>10</v>
      </c>
      <c r="D27" s="33" t="n">
        <v>1</v>
      </c>
      <c r="E27" s="32" t="n">
        <v>0</v>
      </c>
    </row>
    <row r="28" customFormat="false" ht="15" hidden="false" customHeight="false" outlineLevel="0" collapsed="false">
      <c r="A28" s="30" t="s">
        <v>124</v>
      </c>
      <c r="B28" s="30" t="s">
        <v>125</v>
      </c>
      <c r="C28" s="34" t="n">
        <v>10</v>
      </c>
      <c r="D28" s="33" t="n">
        <v>4</v>
      </c>
      <c r="E28" s="32" t="n">
        <v>0.1</v>
      </c>
    </row>
    <row r="29" customFormat="false" ht="15" hidden="false" customHeight="false" outlineLevel="0" collapsed="false">
      <c r="A29" s="30" t="s">
        <v>126</v>
      </c>
      <c r="B29" s="30" t="s">
        <v>120</v>
      </c>
      <c r="C29" s="34" t="n">
        <v>5</v>
      </c>
      <c r="D29" s="33" t="n">
        <v>1</v>
      </c>
      <c r="E29" s="32" t="n">
        <v>0.05</v>
      </c>
    </row>
    <row r="30" customFormat="false" ht="15" hidden="false" customHeight="false" outlineLevel="0" collapsed="false">
      <c r="A30" s="30"/>
      <c r="B30" s="30"/>
      <c r="C30" s="34"/>
      <c r="D30" s="33"/>
      <c r="E30" s="32"/>
    </row>
    <row r="32" customFormat="false" ht="15" hidden="false" customHeight="false" outlineLevel="0" collapsed="false">
      <c r="A32" s="12" t="s">
        <v>127</v>
      </c>
      <c r="B32" s="13"/>
      <c r="C32" s="13"/>
      <c r="D32" s="13"/>
      <c r="E32" s="13"/>
      <c r="F32" s="13"/>
    </row>
    <row r="33" customFormat="false" ht="15" hidden="false" customHeight="false" outlineLevel="0" collapsed="false">
      <c r="A33" s="19" t="s">
        <v>128</v>
      </c>
      <c r="B33" s="19" t="s">
        <v>129</v>
      </c>
      <c r="C33" s="19" t="s">
        <v>130</v>
      </c>
      <c r="D33" s="19" t="s">
        <v>131</v>
      </c>
    </row>
    <row r="34" customFormat="false" ht="15" hidden="false" customHeight="false" outlineLevel="0" collapsed="false">
      <c r="A34" s="30" t="s">
        <v>132</v>
      </c>
      <c r="B34" s="34" t="n">
        <v>120</v>
      </c>
      <c r="C34" s="33" t="n">
        <v>1</v>
      </c>
      <c r="D34" s="33" t="n">
        <v>36</v>
      </c>
    </row>
    <row r="35" customFormat="false" ht="15" hidden="false" customHeight="false" outlineLevel="0" collapsed="false">
      <c r="A35" s="30" t="s">
        <v>133</v>
      </c>
      <c r="B35" s="34" t="n">
        <v>60</v>
      </c>
      <c r="C35" s="33" t="n">
        <v>1</v>
      </c>
      <c r="D35" s="33" t="n">
        <v>60</v>
      </c>
    </row>
    <row r="36" customFormat="false" ht="15" hidden="false" customHeight="false" outlineLevel="0" collapsed="false">
      <c r="A36" s="30" t="s">
        <v>134</v>
      </c>
      <c r="B36" s="34" t="n">
        <v>80</v>
      </c>
      <c r="C36" s="33" t="n">
        <v>7</v>
      </c>
      <c r="D36" s="33" t="n">
        <v>36</v>
      </c>
    </row>
    <row r="37" customFormat="false" ht="15" hidden="false" customHeight="false" outlineLevel="0" collapsed="false">
      <c r="A37" s="30"/>
      <c r="B37" s="34"/>
      <c r="C37" s="33"/>
      <c r="D37" s="33"/>
    </row>
  </sheetData>
  <dataValidations count="1">
    <dataValidation allowBlank="true" errorStyle="stop" operator="between" showDropDown="false" showErrorMessage="false" showInputMessage="false" sqref="B25:B30" type="list">
      <formula1>"R&amp;D,S&amp;M,G&amp;A"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20"/>
  </cols>
  <sheetData>
    <row r="1" customFormat="false" ht="17.35" hidden="false" customHeight="false" outlineLevel="0" collapsed="false">
      <c r="A1" s="10" t="s">
        <v>135</v>
      </c>
    </row>
    <row r="2" customFormat="false" ht="15" hidden="false" customHeight="false" outlineLevel="0" collapsed="false">
      <c r="A2" s="11" t="s">
        <v>136</v>
      </c>
    </row>
    <row r="6" customFormat="false" ht="15" hidden="false" customHeight="false" outlineLevel="0" collapsed="false">
      <c r="A6" s="12" t="s">
        <v>137</v>
      </c>
      <c r="B6" s="13"/>
      <c r="C6" s="13"/>
      <c r="D6" s="13"/>
      <c r="E6" s="13"/>
      <c r="F6" s="13"/>
    </row>
    <row r="7" customFormat="false" ht="23.85" hidden="false" customHeight="false" outlineLevel="0" collapsed="false">
      <c r="A7" s="35" t="s">
        <v>138</v>
      </c>
      <c r="B7" s="35" t="s">
        <v>115</v>
      </c>
      <c r="C7" s="35" t="s">
        <v>139</v>
      </c>
      <c r="D7" s="35" t="s">
        <v>140</v>
      </c>
      <c r="E7" s="35" t="s">
        <v>117</v>
      </c>
      <c r="F7" s="35" t="s">
        <v>141</v>
      </c>
    </row>
    <row r="8" customFormat="false" ht="15" hidden="false" customHeight="false" outlineLevel="0" collapsed="false">
      <c r="A8" s="30" t="s">
        <v>142</v>
      </c>
      <c r="B8" s="30" t="s">
        <v>120</v>
      </c>
      <c r="C8" s="30" t="n">
        <v>1</v>
      </c>
      <c r="D8" s="34" t="n">
        <v>35</v>
      </c>
      <c r="E8" s="30" t="n">
        <v>1</v>
      </c>
      <c r="F8" s="30" t="n">
        <v>0</v>
      </c>
    </row>
    <row r="9" customFormat="false" ht="15" hidden="false" customHeight="false" outlineLevel="0" collapsed="false">
      <c r="A9" s="30" t="s">
        <v>143</v>
      </c>
      <c r="B9" s="30" t="s">
        <v>122</v>
      </c>
      <c r="C9" s="30" t="n">
        <v>1</v>
      </c>
      <c r="D9" s="34" t="n">
        <v>35</v>
      </c>
      <c r="E9" s="30" t="n">
        <v>1</v>
      </c>
      <c r="F9" s="30" t="n">
        <v>0</v>
      </c>
    </row>
    <row r="10" customFormat="false" ht="15" hidden="false" customHeight="false" outlineLevel="0" collapsed="false">
      <c r="A10" s="30" t="s">
        <v>144</v>
      </c>
      <c r="B10" s="30" t="s">
        <v>122</v>
      </c>
      <c r="C10" s="30" t="n">
        <v>2</v>
      </c>
      <c r="D10" s="34" t="n">
        <v>25</v>
      </c>
      <c r="E10" s="30" t="n">
        <v>1</v>
      </c>
      <c r="F10" s="30" t="n">
        <v>0</v>
      </c>
    </row>
    <row r="11" customFormat="false" ht="15" hidden="false" customHeight="false" outlineLevel="0" collapsed="false">
      <c r="A11" s="30" t="s">
        <v>145</v>
      </c>
      <c r="B11" s="30" t="s">
        <v>122</v>
      </c>
      <c r="C11" s="30" t="n">
        <v>2</v>
      </c>
      <c r="D11" s="34" t="n">
        <v>25</v>
      </c>
      <c r="E11" s="30" t="n">
        <v>7</v>
      </c>
      <c r="F11" s="30" t="n">
        <v>0</v>
      </c>
    </row>
    <row r="12" customFormat="false" ht="15" hidden="false" customHeight="false" outlineLevel="0" collapsed="false">
      <c r="A12" s="30" t="s">
        <v>146</v>
      </c>
      <c r="B12" s="30" t="s">
        <v>122</v>
      </c>
      <c r="C12" s="30" t="n">
        <v>1</v>
      </c>
      <c r="D12" s="34" t="n">
        <v>20</v>
      </c>
      <c r="E12" s="30" t="n">
        <v>3</v>
      </c>
      <c r="F12" s="30" t="n">
        <v>0</v>
      </c>
    </row>
    <row r="13" customFormat="false" ht="15" hidden="false" customHeight="false" outlineLevel="0" collapsed="false">
      <c r="A13" s="30" t="s">
        <v>147</v>
      </c>
      <c r="B13" s="30" t="s">
        <v>125</v>
      </c>
      <c r="C13" s="30" t="n">
        <v>1</v>
      </c>
      <c r="D13" s="34" t="n">
        <v>18</v>
      </c>
      <c r="E13" s="30" t="n">
        <v>4</v>
      </c>
      <c r="F13" s="30" t="n">
        <v>0</v>
      </c>
    </row>
    <row r="14" customFormat="false" ht="15" hidden="false" customHeight="false" outlineLevel="0" collapsed="false">
      <c r="A14" s="30" t="s">
        <v>148</v>
      </c>
      <c r="B14" s="30" t="s">
        <v>125</v>
      </c>
      <c r="C14" s="30" t="n">
        <v>1</v>
      </c>
      <c r="D14" s="34" t="n">
        <v>15</v>
      </c>
      <c r="E14" s="30" t="n">
        <v>4</v>
      </c>
      <c r="F14" s="30" t="n">
        <v>0</v>
      </c>
    </row>
    <row r="15" customFormat="false" ht="15" hidden="false" customHeight="false" outlineLevel="0" collapsed="false">
      <c r="A15" s="30" t="s">
        <v>149</v>
      </c>
      <c r="B15" s="30" t="s">
        <v>125</v>
      </c>
      <c r="C15" s="30" t="n">
        <v>1</v>
      </c>
      <c r="D15" s="34" t="n">
        <v>12</v>
      </c>
      <c r="E15" s="30" t="n">
        <v>6</v>
      </c>
      <c r="F15" s="30" t="n">
        <v>0</v>
      </c>
    </row>
    <row r="16" customFormat="false" ht="15" hidden="false" customHeight="false" outlineLevel="0" collapsed="false">
      <c r="A16" s="30" t="s">
        <v>150</v>
      </c>
      <c r="B16" s="30" t="s">
        <v>125</v>
      </c>
      <c r="C16" s="30" t="n">
        <v>2</v>
      </c>
      <c r="D16" s="34" t="n">
        <v>15</v>
      </c>
      <c r="E16" s="30" t="n">
        <v>13</v>
      </c>
      <c r="F16" s="30" t="n">
        <v>0</v>
      </c>
    </row>
    <row r="17" customFormat="false" ht="15" hidden="false" customHeight="false" outlineLevel="0" collapsed="false">
      <c r="A17" s="30" t="s">
        <v>151</v>
      </c>
      <c r="B17" s="30" t="s">
        <v>120</v>
      </c>
      <c r="C17" s="30" t="n">
        <v>1</v>
      </c>
      <c r="D17" s="34" t="n">
        <v>15</v>
      </c>
      <c r="E17" s="30" t="n">
        <v>1</v>
      </c>
      <c r="F17" s="30" t="n">
        <v>0</v>
      </c>
    </row>
    <row r="18" customFormat="false" ht="15" hidden="false" customHeight="false" outlineLevel="0" collapsed="false">
      <c r="A18" s="30"/>
      <c r="B18" s="30"/>
      <c r="C18" s="30"/>
      <c r="D18" s="34"/>
      <c r="E18" s="30"/>
      <c r="F18" s="30"/>
    </row>
    <row r="19" customFormat="false" ht="15" hidden="false" customHeight="false" outlineLevel="0" collapsed="false">
      <c r="A19" s="30"/>
      <c r="B19" s="30"/>
      <c r="C19" s="30"/>
      <c r="D19" s="34"/>
      <c r="E19" s="30"/>
      <c r="F19" s="30"/>
    </row>
    <row r="21" customFormat="false" ht="15" hidden="false" customHeight="false" outlineLevel="0" collapsed="false">
      <c r="A21" s="23" t="s">
        <v>152</v>
      </c>
      <c r="C21" s="23" t="n">
        <f aca="false">SUM(C8:C19)</f>
        <v>13</v>
      </c>
    </row>
  </sheetData>
  <dataValidations count="1">
    <dataValidation allowBlank="true" errorStyle="stop" operator="between" showDropDown="false" showErrorMessage="false" showInputMessage="false" sqref="B8:B19" type="list">
      <formula1>"R&amp;D,S&amp;M,G&amp;A"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AM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153</v>
      </c>
    </row>
    <row r="2" customFormat="false" ht="15" hidden="false" customHeight="false" outlineLevel="0" collapsed="false">
      <c r="A2" s="11" t="s">
        <v>154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2" t="s">
        <v>158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customFormat="false" ht="15" hidden="false" customHeight="false" outlineLevel="0" collapsed="false">
      <c r="A9" s="14" t="s">
        <v>159</v>
      </c>
      <c r="B9" s="11" t="s">
        <v>160</v>
      </c>
      <c r="C9" s="34" t="n">
        <v>0</v>
      </c>
    </row>
    <row r="10" customFormat="false" ht="15" hidden="false" customHeight="false" outlineLevel="0" collapsed="false">
      <c r="A10" s="14" t="s">
        <v>161</v>
      </c>
      <c r="B10" s="11" t="s">
        <v>162</v>
      </c>
      <c r="C10" s="33" t="n">
        <v>4</v>
      </c>
    </row>
    <row r="11" customFormat="false" ht="15" hidden="false" customHeight="false" outlineLevel="0" collapsed="false">
      <c r="A11" s="14" t="s">
        <v>163</v>
      </c>
      <c r="B11" s="11" t="s">
        <v>50</v>
      </c>
      <c r="C11" s="34" t="n">
        <v>30</v>
      </c>
    </row>
    <row r="12" customFormat="false" ht="15" hidden="false" customHeight="false" outlineLevel="0" collapsed="false">
      <c r="A12" s="14" t="s">
        <v>164</v>
      </c>
      <c r="B12" s="11" t="s">
        <v>68</v>
      </c>
      <c r="C12" s="32" t="n">
        <v>0.08</v>
      </c>
    </row>
    <row r="13" customFormat="false" ht="15" hidden="false" customHeight="false" outlineLevel="0" collapsed="false">
      <c r="A13" s="14" t="s">
        <v>165</v>
      </c>
      <c r="B13" s="11" t="s">
        <v>166</v>
      </c>
      <c r="C13" s="39" t="n">
        <v>8</v>
      </c>
    </row>
    <row r="14" customFormat="false" ht="15" hidden="false" customHeight="false" outlineLevel="0" collapsed="false">
      <c r="A14" s="14" t="s">
        <v>167</v>
      </c>
      <c r="B14" s="11" t="s">
        <v>160</v>
      </c>
      <c r="C14" s="39" t="n">
        <v>3</v>
      </c>
    </row>
    <row r="15" customFormat="false" ht="15" hidden="false" customHeight="false" outlineLevel="0" collapsed="false">
      <c r="A15" s="14" t="s">
        <v>168</v>
      </c>
      <c r="B15" s="11" t="s">
        <v>68</v>
      </c>
      <c r="C15" s="32" t="n">
        <v>0.05</v>
      </c>
    </row>
    <row r="16" customFormat="false" ht="15" hidden="false" customHeight="false" outlineLevel="0" collapsed="false">
      <c r="A16" s="14" t="s">
        <v>169</v>
      </c>
      <c r="B16" s="11" t="s">
        <v>68</v>
      </c>
      <c r="C16" s="32" t="n">
        <v>0.04</v>
      </c>
    </row>
    <row r="17" customFormat="false" ht="15" hidden="false" customHeight="false" outlineLevel="0" collapsed="false">
      <c r="A17" s="14" t="s">
        <v>170</v>
      </c>
      <c r="B17" s="11" t="s">
        <v>50</v>
      </c>
      <c r="C17" s="39" t="n">
        <v>1.5</v>
      </c>
    </row>
    <row r="18" customFormat="false" ht="15" hidden="false" customHeight="false" outlineLevel="0" collapsed="false">
      <c r="A18" s="14" t="s">
        <v>171</v>
      </c>
      <c r="B18" s="11" t="s">
        <v>68</v>
      </c>
      <c r="C18" s="32" t="n">
        <v>0.1</v>
      </c>
    </row>
    <row r="19" customFormat="false" ht="15" hidden="false" customHeight="false" outlineLevel="0" collapsed="false">
      <c r="A19" s="14" t="s">
        <v>172</v>
      </c>
      <c r="B19" s="11" t="s">
        <v>173</v>
      </c>
      <c r="C19" s="32" t="n">
        <v>0.22</v>
      </c>
    </row>
    <row r="20" customFormat="false" ht="15" hidden="false" customHeight="false" outlineLevel="0" collapsed="false">
      <c r="A20" s="14" t="s">
        <v>174</v>
      </c>
      <c r="B20" s="11" t="s">
        <v>173</v>
      </c>
      <c r="C20" s="32" t="n">
        <v>0.03</v>
      </c>
    </row>
    <row r="22" customFormat="false" ht="15" hidden="false" customHeight="false" outlineLevel="0" collapsed="false">
      <c r="A22" s="12" t="s">
        <v>175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customFormat="false" ht="15" hidden="false" customHeight="false" outlineLevel="0" collapsed="false">
      <c r="A23" s="14" t="s">
        <v>176</v>
      </c>
      <c r="D23" s="40" t="n">
        <f aca="false">IF(D$4&gt;=$C$10,1,0)</f>
        <v>0</v>
      </c>
      <c r="E23" s="40" t="n">
        <f aca="false">IF(E$4&gt;=$C$10,1,0)</f>
        <v>0</v>
      </c>
      <c r="F23" s="40" t="n">
        <f aca="false">IF(F$4&gt;=$C$10,1,0)</f>
        <v>0</v>
      </c>
      <c r="G23" s="40" t="n">
        <f aca="false">IF(G$4&gt;=$C$10,1,0)</f>
        <v>1</v>
      </c>
      <c r="H23" s="40" t="n">
        <f aca="false">IF(H$4&gt;=$C$10,1,0)</f>
        <v>1</v>
      </c>
      <c r="I23" s="40" t="n">
        <f aca="false">IF(I$4&gt;=$C$10,1,0)</f>
        <v>1</v>
      </c>
      <c r="J23" s="40" t="n">
        <f aca="false">IF(J$4&gt;=$C$10,1,0)</f>
        <v>1</v>
      </c>
      <c r="K23" s="40" t="n">
        <f aca="false">IF(K$4&gt;=$C$10,1,0)</f>
        <v>1</v>
      </c>
      <c r="L23" s="40" t="n">
        <f aca="false">IF(L$4&gt;=$C$10,1,0)</f>
        <v>1</v>
      </c>
      <c r="M23" s="40" t="n">
        <f aca="false">IF(M$4&gt;=$C$10,1,0)</f>
        <v>1</v>
      </c>
      <c r="N23" s="40" t="n">
        <f aca="false">IF(N$4&gt;=$C$10,1,0)</f>
        <v>1</v>
      </c>
      <c r="O23" s="40" t="n">
        <f aca="false">IF(O$4&gt;=$C$10,1,0)</f>
        <v>1</v>
      </c>
      <c r="P23" s="40" t="n">
        <f aca="false">IF(P$4&gt;=$C$10,1,0)</f>
        <v>1</v>
      </c>
      <c r="Q23" s="40" t="n">
        <f aca="false">IF(Q$4&gt;=$C$10,1,0)</f>
        <v>1</v>
      </c>
      <c r="R23" s="40" t="n">
        <f aca="false">IF(R$4&gt;=$C$10,1,0)</f>
        <v>1</v>
      </c>
      <c r="S23" s="40" t="n">
        <f aca="false">IF(S$4&gt;=$C$10,1,0)</f>
        <v>1</v>
      </c>
      <c r="T23" s="40" t="n">
        <f aca="false">IF(T$4&gt;=$C$10,1,0)</f>
        <v>1</v>
      </c>
      <c r="U23" s="40" t="n">
        <f aca="false">IF(U$4&gt;=$C$10,1,0)</f>
        <v>1</v>
      </c>
      <c r="V23" s="40" t="n">
        <f aca="false">IF(V$4&gt;=$C$10,1,0)</f>
        <v>1</v>
      </c>
      <c r="W23" s="40" t="n">
        <f aca="false">IF(W$4&gt;=$C$10,1,0)</f>
        <v>1</v>
      </c>
      <c r="X23" s="40" t="n">
        <f aca="false">IF(X$4&gt;=$C$10,1,0)</f>
        <v>1</v>
      </c>
      <c r="Y23" s="40" t="n">
        <f aca="false">IF(Y$4&gt;=$C$10,1,0)</f>
        <v>1</v>
      </c>
      <c r="Z23" s="40" t="n">
        <f aca="false">IF(Z$4&gt;=$C$10,1,0)</f>
        <v>1</v>
      </c>
      <c r="AA23" s="40" t="n">
        <f aca="false">IF(AA$4&gt;=$C$10,1,0)</f>
        <v>1</v>
      </c>
      <c r="AB23" s="40" t="n">
        <f aca="false">IF(AB$4&gt;=$C$10,1,0)</f>
        <v>1</v>
      </c>
      <c r="AC23" s="40" t="n">
        <f aca="false">IF(AC$4&gt;=$C$10,1,0)</f>
        <v>1</v>
      </c>
      <c r="AD23" s="40" t="n">
        <f aca="false">IF(AD$4&gt;=$C$10,1,0)</f>
        <v>1</v>
      </c>
      <c r="AE23" s="40" t="n">
        <f aca="false">IF(AE$4&gt;=$C$10,1,0)</f>
        <v>1</v>
      </c>
      <c r="AF23" s="40" t="n">
        <f aca="false">IF(AF$4&gt;=$C$10,1,0)</f>
        <v>1</v>
      </c>
      <c r="AG23" s="40" t="n">
        <f aca="false">IF(AG$4&gt;=$C$10,1,0)</f>
        <v>1</v>
      </c>
      <c r="AH23" s="40" t="n">
        <f aca="false">IF(AH$4&gt;=$C$10,1,0)</f>
        <v>1</v>
      </c>
      <c r="AI23" s="40" t="n">
        <f aca="false">IF(AI$4&gt;=$C$10,1,0)</f>
        <v>1</v>
      </c>
      <c r="AJ23" s="40" t="n">
        <f aca="false">IF(AJ$4&gt;=$C$10,1,0)</f>
        <v>1</v>
      </c>
      <c r="AK23" s="40" t="n">
        <f aca="false">IF(AK$4&gt;=$C$10,1,0)</f>
        <v>1</v>
      </c>
      <c r="AL23" s="40" t="n">
        <f aca="false">IF(AL$4&gt;=$C$10,1,0)</f>
        <v>1</v>
      </c>
      <c r="AM23" s="40" t="n">
        <f aca="false">IF(AM$4&gt;=$C$10,1,0)</f>
        <v>1</v>
      </c>
    </row>
    <row r="24" customFormat="false" ht="15" hidden="false" customHeight="false" outlineLevel="0" collapsed="false">
      <c r="A24" s="14" t="s">
        <v>177</v>
      </c>
      <c r="B24" s="11" t="s">
        <v>50</v>
      </c>
      <c r="D24" s="26" t="n">
        <f aca="false">D23*$C$11*(1+$C$12)^(D$4-$C$10)</f>
        <v>0</v>
      </c>
      <c r="E24" s="26" t="n">
        <f aca="false">E23*$C$11*(1+$C$12)^(E$4-$C$10)</f>
        <v>0</v>
      </c>
      <c r="F24" s="26" t="n">
        <f aca="false">F23*$C$11*(1+$C$12)^(F$4-$C$10)</f>
        <v>0</v>
      </c>
      <c r="G24" s="26" t="n">
        <f aca="false">G23*$C$11*(1+$C$12)^(G$4-$C$10)</f>
        <v>30</v>
      </c>
      <c r="H24" s="26" t="n">
        <f aca="false">H23*$C$11*(1+$C$12)^(H$4-$C$10)</f>
        <v>32.4</v>
      </c>
      <c r="I24" s="26" t="n">
        <f aca="false">I23*$C$11*(1+$C$12)^(I$4-$C$10)</f>
        <v>34.992</v>
      </c>
      <c r="J24" s="26" t="n">
        <f aca="false">J23*$C$11*(1+$C$12)^(J$4-$C$10)</f>
        <v>37.79136</v>
      </c>
      <c r="K24" s="26" t="n">
        <f aca="false">K23*$C$11*(1+$C$12)^(K$4-$C$10)</f>
        <v>40.8146688</v>
      </c>
      <c r="L24" s="26" t="n">
        <f aca="false">L23*$C$11*(1+$C$12)^(L$4-$C$10)</f>
        <v>44.079842304</v>
      </c>
      <c r="M24" s="26" t="n">
        <f aca="false">M23*$C$11*(1+$C$12)^(M$4-$C$10)</f>
        <v>47.60622968832</v>
      </c>
      <c r="N24" s="26" t="n">
        <f aca="false">N23*$C$11*(1+$C$12)^(N$4-$C$10)</f>
        <v>51.4147280633856</v>
      </c>
      <c r="O24" s="26" t="n">
        <f aca="false">O23*$C$11*(1+$C$12)^(O$4-$C$10)</f>
        <v>55.5279063084565</v>
      </c>
      <c r="P24" s="26" t="n">
        <f aca="false">P23*$C$11*(1+$C$12)^(P$4-$C$10)</f>
        <v>59.970138813133</v>
      </c>
      <c r="Q24" s="26" t="n">
        <f aca="false">Q23*$C$11*(1+$C$12)^(Q$4-$C$10)</f>
        <v>64.7677499181836</v>
      </c>
      <c r="R24" s="26" t="n">
        <f aca="false">R23*$C$11*(1+$C$12)^(R$4-$C$10)</f>
        <v>69.9491699116383</v>
      </c>
      <c r="S24" s="26" t="n">
        <f aca="false">S23*$C$11*(1+$C$12)^(S$4-$C$10)</f>
        <v>75.5451035045694</v>
      </c>
      <c r="T24" s="26" t="n">
        <f aca="false">T23*$C$11*(1+$C$12)^(T$4-$C$10)</f>
        <v>81.588711784935</v>
      </c>
      <c r="U24" s="26" t="n">
        <f aca="false">U23*$C$11*(1+$C$12)^(U$4-$C$10)</f>
        <v>88.1158087277298</v>
      </c>
      <c r="V24" s="26" t="n">
        <f aca="false">V23*$C$11*(1+$C$12)^(V$4-$C$10)</f>
        <v>95.1650734259482</v>
      </c>
      <c r="W24" s="26" t="n">
        <f aca="false">W23*$C$11*(1+$C$12)^(W$4-$C$10)</f>
        <v>102.778279300024</v>
      </c>
      <c r="X24" s="26" t="n">
        <f aca="false">X23*$C$11*(1+$C$12)^(X$4-$C$10)</f>
        <v>111.000541644026</v>
      </c>
      <c r="Y24" s="26" t="n">
        <f aca="false">Y23*$C$11*(1+$C$12)^(Y$4-$C$10)</f>
        <v>119.880584975548</v>
      </c>
      <c r="Z24" s="26" t="n">
        <f aca="false">Z23*$C$11*(1+$C$12)^(Z$4-$C$10)</f>
        <v>129.471031773592</v>
      </c>
      <c r="AA24" s="26" t="n">
        <f aca="false">AA23*$C$11*(1+$C$12)^(AA$4-$C$10)</f>
        <v>139.828714315479</v>
      </c>
      <c r="AB24" s="26" t="n">
        <f aca="false">AB23*$C$11*(1+$C$12)^(AB$4-$C$10)</f>
        <v>151.015011460718</v>
      </c>
      <c r="AC24" s="26" t="n">
        <f aca="false">AC23*$C$11*(1+$C$12)^(AC$4-$C$10)</f>
        <v>163.096212377575</v>
      </c>
      <c r="AD24" s="26" t="n">
        <f aca="false">AD23*$C$11*(1+$C$12)^(AD$4-$C$10)</f>
        <v>176.143909367781</v>
      </c>
      <c r="AE24" s="26" t="n">
        <f aca="false">AE23*$C$11*(1+$C$12)^(AE$4-$C$10)</f>
        <v>190.235422117204</v>
      </c>
      <c r="AF24" s="26" t="n">
        <f aca="false">AF23*$C$11*(1+$C$12)^(AF$4-$C$10)</f>
        <v>205.45425588658</v>
      </c>
      <c r="AG24" s="26" t="n">
        <f aca="false">AG23*$C$11*(1+$C$12)^(AG$4-$C$10)</f>
        <v>221.890596357506</v>
      </c>
      <c r="AH24" s="26" t="n">
        <f aca="false">AH23*$C$11*(1+$C$12)^(AH$4-$C$10)</f>
        <v>239.641844066107</v>
      </c>
      <c r="AI24" s="26" t="n">
        <f aca="false">AI23*$C$11*(1+$C$12)^(AI$4-$C$10)</f>
        <v>258.813191591395</v>
      </c>
      <c r="AJ24" s="26" t="n">
        <f aca="false">AJ23*$C$11*(1+$C$12)^(AJ$4-$C$10)</f>
        <v>279.518246918707</v>
      </c>
      <c r="AK24" s="26" t="n">
        <f aca="false">AK23*$C$11*(1+$C$12)^(AK$4-$C$10)</f>
        <v>301.879706672204</v>
      </c>
      <c r="AL24" s="26" t="n">
        <f aca="false">AL23*$C$11*(1+$C$12)^(AL$4-$C$10)</f>
        <v>326.03008320598</v>
      </c>
      <c r="AM24" s="26" t="n">
        <f aca="false">AM23*$C$11*(1+$C$12)^(AM$4-$C$10)</f>
        <v>352.112489862458</v>
      </c>
    </row>
    <row r="25" customFormat="false" ht="15" hidden="false" customHeight="false" outlineLevel="0" collapsed="false">
      <c r="A25" s="14" t="s">
        <v>178</v>
      </c>
      <c r="B25" s="11" t="s">
        <v>160</v>
      </c>
      <c r="D25" s="28" t="n">
        <f aca="false">IFERROR(D24/$C$13,0)</f>
        <v>0</v>
      </c>
      <c r="E25" s="28" t="n">
        <f aca="false">IFERROR(E24/$C$13,0)</f>
        <v>0</v>
      </c>
      <c r="F25" s="28" t="n">
        <f aca="false">IFERROR(F24/$C$13,0)</f>
        <v>0</v>
      </c>
      <c r="G25" s="28" t="n">
        <f aca="false">IFERROR(G24/$C$13,0)</f>
        <v>3.75</v>
      </c>
      <c r="H25" s="28" t="n">
        <f aca="false">IFERROR(H24/$C$13,0)</f>
        <v>4.05</v>
      </c>
      <c r="I25" s="28" t="n">
        <f aca="false">IFERROR(I24/$C$13,0)</f>
        <v>4.374</v>
      </c>
      <c r="J25" s="28" t="n">
        <f aca="false">IFERROR(J24/$C$13,0)</f>
        <v>4.72392</v>
      </c>
      <c r="K25" s="28" t="n">
        <f aca="false">IFERROR(K24/$C$13,0)</f>
        <v>5.1018336</v>
      </c>
      <c r="L25" s="28" t="n">
        <f aca="false">IFERROR(L24/$C$13,0)</f>
        <v>5.509980288</v>
      </c>
      <c r="M25" s="28" t="n">
        <f aca="false">IFERROR(M24/$C$13,0)</f>
        <v>5.95077871104</v>
      </c>
      <c r="N25" s="28" t="n">
        <f aca="false">IFERROR(N24/$C$13,0)</f>
        <v>6.4268410079232</v>
      </c>
      <c r="O25" s="28" t="n">
        <f aca="false">IFERROR(O24/$C$13,0)</f>
        <v>6.94098828855706</v>
      </c>
      <c r="P25" s="28" t="n">
        <f aca="false">IFERROR(P24/$C$13,0)</f>
        <v>7.49626735164163</v>
      </c>
      <c r="Q25" s="28" t="n">
        <f aca="false">IFERROR(Q24/$C$13,0)</f>
        <v>8.09596873977296</v>
      </c>
      <c r="R25" s="28" t="n">
        <f aca="false">IFERROR(R24/$C$13,0)</f>
        <v>8.74364623895479</v>
      </c>
      <c r="S25" s="28" t="n">
        <f aca="false">IFERROR(S24/$C$13,0)</f>
        <v>9.44313793807118</v>
      </c>
      <c r="T25" s="28" t="n">
        <f aca="false">IFERROR(T24/$C$13,0)</f>
        <v>10.1985889731169</v>
      </c>
      <c r="U25" s="28" t="n">
        <f aca="false">IFERROR(U24/$C$13,0)</f>
        <v>11.0144760909662</v>
      </c>
      <c r="V25" s="28" t="n">
        <f aca="false">IFERROR(V24/$C$13,0)</f>
        <v>11.8956341782435</v>
      </c>
      <c r="W25" s="28" t="n">
        <f aca="false">IFERROR(W24/$C$13,0)</f>
        <v>12.847284912503</v>
      </c>
      <c r="X25" s="28" t="n">
        <f aca="false">IFERROR(X24/$C$13,0)</f>
        <v>13.8750677055032</v>
      </c>
      <c r="Y25" s="28" t="n">
        <f aca="false">IFERROR(Y24/$C$13,0)</f>
        <v>14.9850731219435</v>
      </c>
      <c r="Z25" s="28" t="n">
        <f aca="false">IFERROR(Z24/$C$13,0)</f>
        <v>16.183878971699</v>
      </c>
      <c r="AA25" s="28" t="n">
        <f aca="false">IFERROR(AA24/$C$13,0)</f>
        <v>17.4785892894349</v>
      </c>
      <c r="AB25" s="28" t="n">
        <f aca="false">IFERROR(AB24/$C$13,0)</f>
        <v>18.8768764325897</v>
      </c>
      <c r="AC25" s="28" t="n">
        <f aca="false">IFERROR(AC24/$C$13,0)</f>
        <v>20.3870265471969</v>
      </c>
      <c r="AD25" s="28" t="n">
        <f aca="false">IFERROR(AD24/$C$13,0)</f>
        <v>22.0179886709726</v>
      </c>
      <c r="AE25" s="28" t="n">
        <f aca="false">IFERROR(AE24/$C$13,0)</f>
        <v>23.7794277646504</v>
      </c>
      <c r="AF25" s="28" t="n">
        <f aca="false">IFERROR(AF24/$C$13,0)</f>
        <v>25.6817819858225</v>
      </c>
      <c r="AG25" s="28" t="n">
        <f aca="false">IFERROR(AG24/$C$13,0)</f>
        <v>27.7363245446883</v>
      </c>
      <c r="AH25" s="28" t="n">
        <f aca="false">IFERROR(AH24/$C$13,0)</f>
        <v>29.9552305082633</v>
      </c>
      <c r="AI25" s="28" t="n">
        <f aca="false">IFERROR(AI24/$C$13,0)</f>
        <v>32.3516489489244</v>
      </c>
      <c r="AJ25" s="28" t="n">
        <f aca="false">IFERROR(AJ24/$C$13,0)</f>
        <v>34.9397808648384</v>
      </c>
      <c r="AK25" s="28" t="n">
        <f aca="false">IFERROR(AK24/$C$13,0)</f>
        <v>37.7349633340254</v>
      </c>
      <c r="AL25" s="28" t="n">
        <f aca="false">IFERROR(AL24/$C$13,0)</f>
        <v>40.7537604007475</v>
      </c>
      <c r="AM25" s="28" t="n">
        <f aca="false">IFERROR(AM24/$C$13,0)</f>
        <v>44.0140612328073</v>
      </c>
    </row>
    <row r="26" customFormat="false" ht="15" hidden="false" customHeight="false" outlineLevel="0" collapsed="false">
      <c r="A26" s="14" t="s">
        <v>179</v>
      </c>
      <c r="B26" s="11" t="s">
        <v>160</v>
      </c>
      <c r="D26" s="28" t="n">
        <f aca="false">D23*$C$14*(1+$C$15)^(D$4-$C$10)</f>
        <v>0</v>
      </c>
      <c r="E26" s="28" t="n">
        <f aca="false">E23*$C$14*(1+$C$15)^(E$4-$C$10)</f>
        <v>0</v>
      </c>
      <c r="F26" s="28" t="n">
        <f aca="false">F23*$C$14*(1+$C$15)^(F$4-$C$10)</f>
        <v>0</v>
      </c>
      <c r="G26" s="28" t="n">
        <f aca="false">G23*$C$14*(1+$C$15)^(G$4-$C$10)</f>
        <v>3</v>
      </c>
      <c r="H26" s="28" t="n">
        <f aca="false">H23*$C$14*(1+$C$15)^(H$4-$C$10)</f>
        <v>3.15</v>
      </c>
      <c r="I26" s="28" t="n">
        <f aca="false">I23*$C$14*(1+$C$15)^(I$4-$C$10)</f>
        <v>3.3075</v>
      </c>
      <c r="J26" s="28" t="n">
        <f aca="false">J23*$C$14*(1+$C$15)^(J$4-$C$10)</f>
        <v>3.472875</v>
      </c>
      <c r="K26" s="28" t="n">
        <f aca="false">K23*$C$14*(1+$C$15)^(K$4-$C$10)</f>
        <v>3.64651875</v>
      </c>
      <c r="L26" s="28" t="n">
        <f aca="false">L23*$C$14*(1+$C$15)^(L$4-$C$10)</f>
        <v>3.8288446875</v>
      </c>
      <c r="M26" s="28" t="n">
        <f aca="false">M23*$C$14*(1+$C$15)^(M$4-$C$10)</f>
        <v>4.020286921875</v>
      </c>
      <c r="N26" s="28" t="n">
        <f aca="false">N23*$C$14*(1+$C$15)^(N$4-$C$10)</f>
        <v>4.22130126796875</v>
      </c>
      <c r="O26" s="28" t="n">
        <f aca="false">O23*$C$14*(1+$C$15)^(O$4-$C$10)</f>
        <v>4.43236633136719</v>
      </c>
      <c r="P26" s="28" t="n">
        <f aca="false">P23*$C$14*(1+$C$15)^(P$4-$C$10)</f>
        <v>4.65398464793555</v>
      </c>
      <c r="Q26" s="28" t="n">
        <f aca="false">Q23*$C$14*(1+$C$15)^(Q$4-$C$10)</f>
        <v>4.88668388033233</v>
      </c>
      <c r="R26" s="28" t="n">
        <f aca="false">R23*$C$14*(1+$C$15)^(R$4-$C$10)</f>
        <v>5.13101807434894</v>
      </c>
      <c r="S26" s="28" t="n">
        <f aca="false">S23*$C$14*(1+$C$15)^(S$4-$C$10)</f>
        <v>5.38756897806639</v>
      </c>
      <c r="T26" s="28" t="n">
        <f aca="false">T23*$C$14*(1+$C$15)^(T$4-$C$10)</f>
        <v>5.65694742696971</v>
      </c>
      <c r="U26" s="28" t="n">
        <f aca="false">U23*$C$14*(1+$C$15)^(U$4-$C$10)</f>
        <v>5.9397947983182</v>
      </c>
      <c r="V26" s="28" t="n">
        <f aca="false">V23*$C$14*(1+$C$15)^(V$4-$C$10)</f>
        <v>6.23678453823411</v>
      </c>
      <c r="W26" s="28" t="n">
        <f aca="false">W23*$C$14*(1+$C$15)^(W$4-$C$10)</f>
        <v>6.54862376514581</v>
      </c>
      <c r="X26" s="28" t="n">
        <f aca="false">X23*$C$14*(1+$C$15)^(X$4-$C$10)</f>
        <v>6.8760549534031</v>
      </c>
      <c r="Y26" s="28" t="n">
        <f aca="false">Y23*$C$14*(1+$C$15)^(Y$4-$C$10)</f>
        <v>7.21985770107326</v>
      </c>
      <c r="Z26" s="28" t="n">
        <f aca="false">Z23*$C$14*(1+$C$15)^(Z$4-$C$10)</f>
        <v>7.58085058612692</v>
      </c>
      <c r="AA26" s="28" t="n">
        <f aca="false">AA23*$C$14*(1+$C$15)^(AA$4-$C$10)</f>
        <v>7.95989311543327</v>
      </c>
      <c r="AB26" s="28" t="n">
        <f aca="false">AB23*$C$14*(1+$C$15)^(AB$4-$C$10)</f>
        <v>8.35788777120493</v>
      </c>
      <c r="AC26" s="28" t="n">
        <f aca="false">AC23*$C$14*(1+$C$15)^(AC$4-$C$10)</f>
        <v>8.77578215976518</v>
      </c>
      <c r="AD26" s="28" t="n">
        <f aca="false">AD23*$C$14*(1+$C$15)^(AD$4-$C$10)</f>
        <v>9.21457126775344</v>
      </c>
      <c r="AE26" s="28" t="n">
        <f aca="false">AE23*$C$14*(1+$C$15)^(AE$4-$C$10)</f>
        <v>9.67529983114111</v>
      </c>
      <c r="AF26" s="28" t="n">
        <f aca="false">AF23*$C$14*(1+$C$15)^(AF$4-$C$10)</f>
        <v>10.1590648226982</v>
      </c>
      <c r="AG26" s="28" t="n">
        <f aca="false">AG23*$C$14*(1+$C$15)^(AG$4-$C$10)</f>
        <v>10.6670180638331</v>
      </c>
      <c r="AH26" s="28" t="n">
        <f aca="false">AH23*$C$14*(1+$C$15)^(AH$4-$C$10)</f>
        <v>11.2003689670247</v>
      </c>
      <c r="AI26" s="28" t="n">
        <f aca="false">AI23*$C$14*(1+$C$15)^(AI$4-$C$10)</f>
        <v>11.760387415376</v>
      </c>
      <c r="AJ26" s="28" t="n">
        <f aca="false">AJ23*$C$14*(1+$C$15)^(AJ$4-$C$10)</f>
        <v>12.3484067861448</v>
      </c>
      <c r="AK26" s="28" t="n">
        <f aca="false">AK23*$C$14*(1+$C$15)^(AK$4-$C$10)</f>
        <v>12.965827125452</v>
      </c>
      <c r="AL26" s="28" t="n">
        <f aca="false">AL23*$C$14*(1+$C$15)^(AL$4-$C$10)</f>
        <v>13.6141184817246</v>
      </c>
      <c r="AM26" s="28" t="n">
        <f aca="false">AM23*$C$14*(1+$C$15)^(AM$4-$C$10)</f>
        <v>14.2948244058108</v>
      </c>
    </row>
    <row r="27" customFormat="false" ht="15" hidden="false" customHeight="false" outlineLevel="0" collapsed="false">
      <c r="A27" s="23" t="s">
        <v>180</v>
      </c>
      <c r="B27" s="11" t="s">
        <v>160</v>
      </c>
      <c r="D27" s="41" t="n">
        <f aca="false">D25+D26</f>
        <v>0</v>
      </c>
      <c r="E27" s="41" t="n">
        <f aca="false">E25+E26</f>
        <v>0</v>
      </c>
      <c r="F27" s="41" t="n">
        <f aca="false">F25+F26</f>
        <v>0</v>
      </c>
      <c r="G27" s="41" t="n">
        <f aca="false">G25+G26</f>
        <v>6.75</v>
      </c>
      <c r="H27" s="41" t="n">
        <f aca="false">H25+H26</f>
        <v>7.2</v>
      </c>
      <c r="I27" s="41" t="n">
        <f aca="false">I25+I26</f>
        <v>7.6815</v>
      </c>
      <c r="J27" s="41" t="n">
        <f aca="false">J25+J26</f>
        <v>8.196795</v>
      </c>
      <c r="K27" s="41" t="n">
        <f aca="false">K25+K26</f>
        <v>8.74835235</v>
      </c>
      <c r="L27" s="41" t="n">
        <f aca="false">L25+L26</f>
        <v>9.3388249755</v>
      </c>
      <c r="M27" s="41" t="n">
        <f aca="false">M25+M26</f>
        <v>9.971065632915</v>
      </c>
      <c r="N27" s="41" t="n">
        <f aca="false">N25+N26</f>
        <v>10.648142275892</v>
      </c>
      <c r="O27" s="41" t="n">
        <f aca="false">O25+O26</f>
        <v>11.3733546199243</v>
      </c>
      <c r="P27" s="41" t="n">
        <f aca="false">P25+P26</f>
        <v>12.1502519995772</v>
      </c>
      <c r="Q27" s="41" t="n">
        <f aca="false">Q25+Q26</f>
        <v>12.9826526201053</v>
      </c>
      <c r="R27" s="41" t="n">
        <f aca="false">R25+R26</f>
        <v>13.8746643133037</v>
      </c>
      <c r="S27" s="41" t="n">
        <f aca="false">S25+S26</f>
        <v>14.8307069161376</v>
      </c>
      <c r="T27" s="41" t="n">
        <f aca="false">T25+T26</f>
        <v>15.8555364000866</v>
      </c>
      <c r="U27" s="41" t="n">
        <f aca="false">U25+U26</f>
        <v>16.9542708892844</v>
      </c>
      <c r="V27" s="41" t="n">
        <f aca="false">V25+V26</f>
        <v>18.1324187164776</v>
      </c>
      <c r="W27" s="41" t="n">
        <f aca="false">W25+W26</f>
        <v>19.3959086776488</v>
      </c>
      <c r="X27" s="41" t="n">
        <f aca="false">X25+X26</f>
        <v>20.7511226589063</v>
      </c>
      <c r="Y27" s="41" t="n">
        <f aca="false">Y25+Y26</f>
        <v>22.2049308230168</v>
      </c>
      <c r="Z27" s="41" t="n">
        <f aca="false">Z25+Z26</f>
        <v>23.7647295578259</v>
      </c>
      <c r="AA27" s="41" t="n">
        <f aca="false">AA25+AA26</f>
        <v>25.4384824048682</v>
      </c>
      <c r="AB27" s="41" t="n">
        <f aca="false">AB25+AB26</f>
        <v>27.2347642037946</v>
      </c>
      <c r="AC27" s="41" t="n">
        <f aca="false">AC25+AC26</f>
        <v>29.1628087069621</v>
      </c>
      <c r="AD27" s="41" t="n">
        <f aca="false">AD25+AD26</f>
        <v>31.2325599387261</v>
      </c>
      <c r="AE27" s="41" t="n">
        <f aca="false">AE25+AE26</f>
        <v>33.4547275957915</v>
      </c>
      <c r="AF27" s="41" t="n">
        <f aca="false">AF25+AF26</f>
        <v>35.8408468085206</v>
      </c>
      <c r="AG27" s="41" t="n">
        <f aca="false">AG25+AG26</f>
        <v>38.4033426085214</v>
      </c>
      <c r="AH27" s="41" t="n">
        <f aca="false">AH25+AH26</f>
        <v>41.1555994752881</v>
      </c>
      <c r="AI27" s="41" t="n">
        <f aca="false">AI25+AI26</f>
        <v>44.1120363643004</v>
      </c>
      <c r="AJ27" s="41" t="n">
        <f aca="false">AJ25+AJ26</f>
        <v>47.2881876509831</v>
      </c>
      <c r="AK27" s="41" t="n">
        <f aca="false">AK25+AK26</f>
        <v>50.7007904594774</v>
      </c>
      <c r="AL27" s="41" t="n">
        <f aca="false">AL25+AL26</f>
        <v>54.3678788824721</v>
      </c>
      <c r="AM27" s="41" t="n">
        <f aca="false">AM25+AM26</f>
        <v>58.3088856386181</v>
      </c>
    </row>
    <row r="28" customFormat="false" ht="15" hidden="false" customHeight="false" outlineLevel="0" collapsed="false">
      <c r="A28" s="14" t="s">
        <v>181</v>
      </c>
      <c r="B28" s="11" t="s">
        <v>160</v>
      </c>
      <c r="D28" s="28" t="n">
        <f aca="false">$C$9</f>
        <v>0</v>
      </c>
      <c r="E28" s="28" t="n">
        <f aca="false">D30</f>
        <v>0</v>
      </c>
      <c r="F28" s="28" t="n">
        <f aca="false">E30</f>
        <v>0</v>
      </c>
      <c r="G28" s="28" t="n">
        <f aca="false">F30</f>
        <v>0</v>
      </c>
      <c r="H28" s="28" t="n">
        <f aca="false">G30</f>
        <v>6.75</v>
      </c>
      <c r="I28" s="28" t="n">
        <f aca="false">H30</f>
        <v>13.68</v>
      </c>
      <c r="J28" s="28" t="n">
        <f aca="false">I30</f>
        <v>20.8143</v>
      </c>
      <c r="K28" s="28" t="n">
        <f aca="false">J30</f>
        <v>28.178523</v>
      </c>
      <c r="L28" s="28" t="n">
        <f aca="false">K30</f>
        <v>35.79973443</v>
      </c>
      <c r="M28" s="28" t="n">
        <f aca="false">L30</f>
        <v>43.7065700283</v>
      </c>
      <c r="N28" s="28" t="n">
        <f aca="false">M30</f>
        <v>51.929372860083</v>
      </c>
      <c r="O28" s="28" t="n">
        <f aca="false">N30</f>
        <v>60.5003402215716</v>
      </c>
      <c r="P28" s="28" t="n">
        <f aca="false">O30</f>
        <v>69.453681232633</v>
      </c>
      <c r="Q28" s="28" t="n">
        <f aca="false">P30</f>
        <v>78.8257859829049</v>
      </c>
      <c r="R28" s="28" t="n">
        <f aca="false">Q30</f>
        <v>88.655407163694</v>
      </c>
      <c r="S28" s="28" t="n">
        <f aca="false">R30</f>
        <v>98.98385519045</v>
      </c>
      <c r="T28" s="28" t="n">
        <f aca="false">S30</f>
        <v>109.85520789897</v>
      </c>
      <c r="U28" s="28" t="n">
        <f aca="false">T30</f>
        <v>121.316535983097</v>
      </c>
      <c r="V28" s="28" t="n">
        <f aca="false">U30</f>
        <v>133.418145433058</v>
      </c>
      <c r="W28" s="28" t="n">
        <f aca="false">V30</f>
        <v>146.213838332213</v>
      </c>
      <c r="X28" s="28" t="n">
        <f aca="false">W30</f>
        <v>159.761193476573</v>
      </c>
      <c r="Y28" s="28" t="n">
        <f aca="false">X30</f>
        <v>174.121868396417</v>
      </c>
      <c r="Z28" s="28" t="n">
        <f aca="false">Y30</f>
        <v>189.361924483577</v>
      </c>
      <c r="AA28" s="28" t="n">
        <f aca="false">Z30</f>
        <v>205.55217706206</v>
      </c>
      <c r="AB28" s="28" t="n">
        <f aca="false">AA30</f>
        <v>222.768572384446</v>
      </c>
      <c r="AC28" s="28" t="n">
        <f aca="false">AB30</f>
        <v>241.092593692862</v>
      </c>
      <c r="AD28" s="28" t="n">
        <f aca="false">AC30</f>
        <v>260.61169865211</v>
      </c>
      <c r="AE28" s="28" t="n">
        <f aca="false">AD30</f>
        <v>281.419790644752</v>
      </c>
      <c r="AF28" s="28" t="n">
        <f aca="false">AE30</f>
        <v>303.617726614753</v>
      </c>
      <c r="AG28" s="28" t="n">
        <f aca="false">AF30</f>
        <v>327.313864358684</v>
      </c>
      <c r="AH28" s="28" t="n">
        <f aca="false">AG30</f>
        <v>352.624652392858</v>
      </c>
      <c r="AI28" s="28" t="n">
        <f aca="false">AH30</f>
        <v>379.675265772431</v>
      </c>
      <c r="AJ28" s="28" t="n">
        <f aca="false">AI30</f>
        <v>408.600291505835</v>
      </c>
      <c r="AK28" s="28" t="n">
        <f aca="false">AJ30</f>
        <v>439.544467496584</v>
      </c>
      <c r="AL28" s="28" t="n">
        <f aca="false">AK30</f>
        <v>472.663479256198</v>
      </c>
      <c r="AM28" s="28" t="n">
        <f aca="false">AL30</f>
        <v>508.124818968422</v>
      </c>
    </row>
    <row r="29" customFormat="false" ht="15" hidden="false" customHeight="false" outlineLevel="0" collapsed="false">
      <c r="A29" s="14" t="s">
        <v>182</v>
      </c>
      <c r="B29" s="11" t="s">
        <v>160</v>
      </c>
      <c r="D29" s="28" t="n">
        <f aca="false">D28*$C$16</f>
        <v>0</v>
      </c>
      <c r="E29" s="28" t="n">
        <f aca="false">E28*$C$16</f>
        <v>0</v>
      </c>
      <c r="F29" s="28" t="n">
        <f aca="false">F28*$C$16</f>
        <v>0</v>
      </c>
      <c r="G29" s="28" t="n">
        <f aca="false">G28*$C$16</f>
        <v>0</v>
      </c>
      <c r="H29" s="28" t="n">
        <f aca="false">H28*$C$16</f>
        <v>0.27</v>
      </c>
      <c r="I29" s="28" t="n">
        <f aca="false">I28*$C$16</f>
        <v>0.5472</v>
      </c>
      <c r="J29" s="28" t="n">
        <f aca="false">J28*$C$16</f>
        <v>0.832572</v>
      </c>
      <c r="K29" s="28" t="n">
        <f aca="false">K28*$C$16</f>
        <v>1.12714092</v>
      </c>
      <c r="L29" s="28" t="n">
        <f aca="false">L28*$C$16</f>
        <v>1.4319893772</v>
      </c>
      <c r="M29" s="28" t="n">
        <f aca="false">M28*$C$16</f>
        <v>1.748262801132</v>
      </c>
      <c r="N29" s="28" t="n">
        <f aca="false">N28*$C$16</f>
        <v>2.07717491440332</v>
      </c>
      <c r="O29" s="28" t="n">
        <f aca="false">O28*$C$16</f>
        <v>2.42001360886287</v>
      </c>
      <c r="P29" s="28" t="n">
        <f aca="false">P28*$C$16</f>
        <v>2.77814724930532</v>
      </c>
      <c r="Q29" s="28" t="n">
        <f aca="false">Q28*$C$16</f>
        <v>3.1530314393162</v>
      </c>
      <c r="R29" s="28" t="n">
        <f aca="false">R28*$C$16</f>
        <v>3.54621628654776</v>
      </c>
      <c r="S29" s="28" t="n">
        <f aca="false">S28*$C$16</f>
        <v>3.959354207618</v>
      </c>
      <c r="T29" s="28" t="n">
        <f aca="false">T28*$C$16</f>
        <v>4.39420831595878</v>
      </c>
      <c r="U29" s="28" t="n">
        <f aca="false">U28*$C$16</f>
        <v>4.85266143932389</v>
      </c>
      <c r="V29" s="28" t="n">
        <f aca="false">V28*$C$16</f>
        <v>5.33672581732231</v>
      </c>
      <c r="W29" s="28" t="n">
        <f aca="false">W28*$C$16</f>
        <v>5.84855353328853</v>
      </c>
      <c r="X29" s="28" t="n">
        <f aca="false">X28*$C$16</f>
        <v>6.39044773906294</v>
      </c>
      <c r="Y29" s="28" t="n">
        <f aca="false">Y28*$C$16</f>
        <v>6.96487473585667</v>
      </c>
      <c r="Z29" s="28" t="n">
        <f aca="false">Z28*$C$16</f>
        <v>7.57447697934308</v>
      </c>
      <c r="AA29" s="28" t="n">
        <f aca="false">AA28*$C$16</f>
        <v>8.22208708248239</v>
      </c>
      <c r="AB29" s="28" t="n">
        <f aca="false">AB28*$C$16</f>
        <v>8.91074289537782</v>
      </c>
      <c r="AC29" s="28" t="n">
        <f aca="false">AC28*$C$16</f>
        <v>9.6437037477145</v>
      </c>
      <c r="AD29" s="28" t="n">
        <f aca="false">AD28*$C$16</f>
        <v>10.4244679460844</v>
      </c>
      <c r="AE29" s="28" t="n">
        <f aca="false">AE28*$C$16</f>
        <v>11.2567916257901</v>
      </c>
      <c r="AF29" s="28" t="n">
        <f aca="false">AF28*$C$16</f>
        <v>12.1447090645901</v>
      </c>
      <c r="AG29" s="28" t="n">
        <f aca="false">AG28*$C$16</f>
        <v>13.0925545743473</v>
      </c>
      <c r="AH29" s="28" t="n">
        <f aca="false">AH28*$C$16</f>
        <v>14.1049860957143</v>
      </c>
      <c r="AI29" s="28" t="n">
        <f aca="false">AI28*$C$16</f>
        <v>15.1870106308973</v>
      </c>
      <c r="AJ29" s="28" t="n">
        <f aca="false">AJ28*$C$16</f>
        <v>16.3440116602334</v>
      </c>
      <c r="AK29" s="28" t="n">
        <f aca="false">AK28*$C$16</f>
        <v>17.5817786998634</v>
      </c>
      <c r="AL29" s="28" t="n">
        <f aca="false">AL28*$C$16</f>
        <v>18.9065391702479</v>
      </c>
      <c r="AM29" s="28" t="n">
        <f aca="false">AM28*$C$16</f>
        <v>20.3249927587369</v>
      </c>
    </row>
    <row r="30" customFormat="false" ht="15" hidden="false" customHeight="false" outlineLevel="0" collapsed="false">
      <c r="A30" s="42" t="s">
        <v>183</v>
      </c>
      <c r="B30" s="11" t="s">
        <v>160</v>
      </c>
      <c r="D30" s="43" t="n">
        <f aca="false">D28+D27-D29</f>
        <v>0</v>
      </c>
      <c r="E30" s="43" t="n">
        <f aca="false">E28+E27-E29</f>
        <v>0</v>
      </c>
      <c r="F30" s="43" t="n">
        <f aca="false">F28+F27-F29</f>
        <v>0</v>
      </c>
      <c r="G30" s="43" t="n">
        <f aca="false">G28+G27-G29</f>
        <v>6.75</v>
      </c>
      <c r="H30" s="43" t="n">
        <f aca="false">H28+H27-H29</f>
        <v>13.68</v>
      </c>
      <c r="I30" s="43" t="n">
        <f aca="false">I28+I27-I29</f>
        <v>20.8143</v>
      </c>
      <c r="J30" s="43" t="n">
        <f aca="false">J28+J27-J29</f>
        <v>28.178523</v>
      </c>
      <c r="K30" s="43" t="n">
        <f aca="false">K28+K27-K29</f>
        <v>35.79973443</v>
      </c>
      <c r="L30" s="43" t="n">
        <f aca="false">L28+L27-L29</f>
        <v>43.7065700283</v>
      </c>
      <c r="M30" s="43" t="n">
        <f aca="false">M28+M27-M29</f>
        <v>51.929372860083</v>
      </c>
      <c r="N30" s="43" t="n">
        <f aca="false">N28+N27-N29</f>
        <v>60.5003402215716</v>
      </c>
      <c r="O30" s="43" t="n">
        <f aca="false">O28+O27-O29</f>
        <v>69.453681232633</v>
      </c>
      <c r="P30" s="43" t="n">
        <f aca="false">P28+P27-P29</f>
        <v>78.8257859829049</v>
      </c>
      <c r="Q30" s="43" t="n">
        <f aca="false">Q28+Q27-Q29</f>
        <v>88.655407163694</v>
      </c>
      <c r="R30" s="43" t="n">
        <f aca="false">R28+R27-R29</f>
        <v>98.98385519045</v>
      </c>
      <c r="S30" s="43" t="n">
        <f aca="false">S28+S27-S29</f>
        <v>109.85520789897</v>
      </c>
      <c r="T30" s="43" t="n">
        <f aca="false">T28+T27-T29</f>
        <v>121.316535983097</v>
      </c>
      <c r="U30" s="43" t="n">
        <f aca="false">U28+U27-U29</f>
        <v>133.418145433058</v>
      </c>
      <c r="V30" s="43" t="n">
        <f aca="false">V28+V27-V29</f>
        <v>146.213838332213</v>
      </c>
      <c r="W30" s="43" t="n">
        <f aca="false">W28+W27-W29</f>
        <v>159.761193476573</v>
      </c>
      <c r="X30" s="43" t="n">
        <f aca="false">X28+X27-X29</f>
        <v>174.121868396417</v>
      </c>
      <c r="Y30" s="43" t="n">
        <f aca="false">Y28+Y27-Y29</f>
        <v>189.361924483577</v>
      </c>
      <c r="Z30" s="43" t="n">
        <f aca="false">Z28+Z27-Z29</f>
        <v>205.55217706206</v>
      </c>
      <c r="AA30" s="43" t="n">
        <f aca="false">AA28+AA27-AA29</f>
        <v>222.768572384446</v>
      </c>
      <c r="AB30" s="43" t="n">
        <f aca="false">AB28+AB27-AB29</f>
        <v>241.092593692862</v>
      </c>
      <c r="AC30" s="43" t="n">
        <f aca="false">AC28+AC27-AC29</f>
        <v>260.61169865211</v>
      </c>
      <c r="AD30" s="43" t="n">
        <f aca="false">AD28+AD27-AD29</f>
        <v>281.419790644752</v>
      </c>
      <c r="AE30" s="43" t="n">
        <f aca="false">AE28+AE27-AE29</f>
        <v>303.617726614753</v>
      </c>
      <c r="AF30" s="43" t="n">
        <f aca="false">AF28+AF27-AF29</f>
        <v>327.313864358684</v>
      </c>
      <c r="AG30" s="43" t="n">
        <f aca="false">AG28+AG27-AG29</f>
        <v>352.624652392858</v>
      </c>
      <c r="AH30" s="43" t="n">
        <f aca="false">AH28+AH27-AH29</f>
        <v>379.675265772431</v>
      </c>
      <c r="AI30" s="43" t="n">
        <f aca="false">AI28+AI27-AI29</f>
        <v>408.600291505835</v>
      </c>
      <c r="AJ30" s="43" t="n">
        <f aca="false">AJ28+AJ27-AJ29</f>
        <v>439.544467496584</v>
      </c>
      <c r="AK30" s="43" t="n">
        <f aca="false">AK28+AK27-AK29</f>
        <v>472.663479256198</v>
      </c>
      <c r="AL30" s="43" t="n">
        <f aca="false">AL28+AL27-AL29</f>
        <v>508.124818968422</v>
      </c>
      <c r="AM30" s="43" t="n">
        <f aca="false">AM28+AM27-AM29</f>
        <v>546.108711848304</v>
      </c>
    </row>
    <row r="31" customFormat="false" ht="15" hidden="false" customHeight="false" outlineLevel="0" collapsed="false">
      <c r="A31" s="14" t="s">
        <v>184</v>
      </c>
      <c r="B31" s="11" t="s">
        <v>166</v>
      </c>
      <c r="D31" s="28" t="n">
        <f aca="false">$C$17*(1+$C$18)^(D$6-1)</f>
        <v>1.5</v>
      </c>
      <c r="E31" s="28" t="n">
        <f aca="false">$C$17*(1+$C$18)^(E$6-1)</f>
        <v>1.5</v>
      </c>
      <c r="F31" s="28" t="n">
        <f aca="false">$C$17*(1+$C$18)^(F$6-1)</f>
        <v>1.5</v>
      </c>
      <c r="G31" s="28" t="n">
        <f aca="false">$C$17*(1+$C$18)^(G$6-1)</f>
        <v>1.5</v>
      </c>
      <c r="H31" s="28" t="n">
        <f aca="false">$C$17*(1+$C$18)^(H$6-1)</f>
        <v>1.5</v>
      </c>
      <c r="I31" s="28" t="n">
        <f aca="false">$C$17*(1+$C$18)^(I$6-1)</f>
        <v>1.5</v>
      </c>
      <c r="J31" s="28" t="n">
        <f aca="false">$C$17*(1+$C$18)^(J$6-1)</f>
        <v>1.5</v>
      </c>
      <c r="K31" s="28" t="n">
        <f aca="false">$C$17*(1+$C$18)^(K$6-1)</f>
        <v>1.5</v>
      </c>
      <c r="L31" s="28" t="n">
        <f aca="false">$C$17*(1+$C$18)^(L$6-1)</f>
        <v>1.5</v>
      </c>
      <c r="M31" s="28" t="n">
        <f aca="false">$C$17*(1+$C$18)^(M$6-1)</f>
        <v>1.5</v>
      </c>
      <c r="N31" s="28" t="n">
        <f aca="false">$C$17*(1+$C$18)^(N$6-1)</f>
        <v>1.5</v>
      </c>
      <c r="O31" s="28" t="n">
        <f aca="false">$C$17*(1+$C$18)^(O$6-1)</f>
        <v>1.5</v>
      </c>
      <c r="P31" s="28" t="n">
        <f aca="false">$C$17*(1+$C$18)^(P$6-1)</f>
        <v>1.65</v>
      </c>
      <c r="Q31" s="28" t="n">
        <f aca="false">$C$17*(1+$C$18)^(Q$6-1)</f>
        <v>1.65</v>
      </c>
      <c r="R31" s="28" t="n">
        <f aca="false">$C$17*(1+$C$18)^(R$6-1)</f>
        <v>1.65</v>
      </c>
      <c r="S31" s="28" t="n">
        <f aca="false">$C$17*(1+$C$18)^(S$6-1)</f>
        <v>1.65</v>
      </c>
      <c r="T31" s="28" t="n">
        <f aca="false">$C$17*(1+$C$18)^(T$6-1)</f>
        <v>1.65</v>
      </c>
      <c r="U31" s="28" t="n">
        <f aca="false">$C$17*(1+$C$18)^(U$6-1)</f>
        <v>1.65</v>
      </c>
      <c r="V31" s="28" t="n">
        <f aca="false">$C$17*(1+$C$18)^(V$6-1)</f>
        <v>1.65</v>
      </c>
      <c r="W31" s="28" t="n">
        <f aca="false">$C$17*(1+$C$18)^(W$6-1)</f>
        <v>1.65</v>
      </c>
      <c r="X31" s="28" t="n">
        <f aca="false">$C$17*(1+$C$18)^(X$6-1)</f>
        <v>1.65</v>
      </c>
      <c r="Y31" s="28" t="n">
        <f aca="false">$C$17*(1+$C$18)^(Y$6-1)</f>
        <v>1.65</v>
      </c>
      <c r="Z31" s="28" t="n">
        <f aca="false">$C$17*(1+$C$18)^(Z$6-1)</f>
        <v>1.65</v>
      </c>
      <c r="AA31" s="28" t="n">
        <f aca="false">$C$17*(1+$C$18)^(AA$6-1)</f>
        <v>1.65</v>
      </c>
      <c r="AB31" s="28" t="n">
        <f aca="false">$C$17*(1+$C$18)^(AB$6-1)</f>
        <v>1.815</v>
      </c>
      <c r="AC31" s="28" t="n">
        <f aca="false">$C$17*(1+$C$18)^(AC$6-1)</f>
        <v>1.815</v>
      </c>
      <c r="AD31" s="28" t="n">
        <f aca="false">$C$17*(1+$C$18)^(AD$6-1)</f>
        <v>1.815</v>
      </c>
      <c r="AE31" s="28" t="n">
        <f aca="false">$C$17*(1+$C$18)^(AE$6-1)</f>
        <v>1.815</v>
      </c>
      <c r="AF31" s="28" t="n">
        <f aca="false">$C$17*(1+$C$18)^(AF$6-1)</f>
        <v>1.815</v>
      </c>
      <c r="AG31" s="28" t="n">
        <f aca="false">$C$17*(1+$C$18)^(AG$6-1)</f>
        <v>1.815</v>
      </c>
      <c r="AH31" s="28" t="n">
        <f aca="false">$C$17*(1+$C$18)^(AH$6-1)</f>
        <v>1.815</v>
      </c>
      <c r="AI31" s="28" t="n">
        <f aca="false">$C$17*(1+$C$18)^(AI$6-1)</f>
        <v>1.815</v>
      </c>
      <c r="AJ31" s="28" t="n">
        <f aca="false">$C$17*(1+$C$18)^(AJ$6-1)</f>
        <v>1.815</v>
      </c>
      <c r="AK31" s="28" t="n">
        <f aca="false">$C$17*(1+$C$18)^(AK$6-1)</f>
        <v>1.815</v>
      </c>
      <c r="AL31" s="28" t="n">
        <f aca="false">$C$17*(1+$C$18)^(AL$6-1)</f>
        <v>1.815</v>
      </c>
      <c r="AM31" s="28" t="n">
        <f aca="false">$C$17*(1+$C$18)^(AM$6-1)</f>
        <v>1.815</v>
      </c>
    </row>
    <row r="32" customFormat="false" ht="15" hidden="false" customHeight="false" outlineLevel="0" collapsed="false">
      <c r="A32" s="23" t="s">
        <v>185</v>
      </c>
      <c r="B32" s="11" t="s">
        <v>50</v>
      </c>
      <c r="D32" s="24" t="n">
        <f aca="false">D30*D31</f>
        <v>0</v>
      </c>
      <c r="E32" s="24" t="n">
        <f aca="false">E30*E31</f>
        <v>0</v>
      </c>
      <c r="F32" s="24" t="n">
        <f aca="false">F30*F31</f>
        <v>0</v>
      </c>
      <c r="G32" s="24" t="n">
        <f aca="false">G30*G31</f>
        <v>10.125</v>
      </c>
      <c r="H32" s="24" t="n">
        <f aca="false">H30*H31</f>
        <v>20.52</v>
      </c>
      <c r="I32" s="24" t="n">
        <f aca="false">I30*I31</f>
        <v>31.22145</v>
      </c>
      <c r="J32" s="24" t="n">
        <f aca="false">J30*J31</f>
        <v>42.2677845</v>
      </c>
      <c r="K32" s="24" t="n">
        <f aca="false">K30*K31</f>
        <v>53.699601645</v>
      </c>
      <c r="L32" s="24" t="n">
        <f aca="false">L30*L31</f>
        <v>65.55985504245</v>
      </c>
      <c r="M32" s="24" t="n">
        <f aca="false">M30*M31</f>
        <v>77.8940592901245</v>
      </c>
      <c r="N32" s="24" t="n">
        <f aca="false">N30*N31</f>
        <v>90.7505103323575</v>
      </c>
      <c r="O32" s="24" t="n">
        <f aca="false">O30*O31</f>
        <v>104.18052184895</v>
      </c>
      <c r="P32" s="24" t="n">
        <f aca="false">P30*P31</f>
        <v>130.062546871793</v>
      </c>
      <c r="Q32" s="24" t="n">
        <f aca="false">Q30*Q31</f>
        <v>146.281421820095</v>
      </c>
      <c r="R32" s="24" t="n">
        <f aca="false">R30*R31</f>
        <v>163.323361064242</v>
      </c>
      <c r="S32" s="24" t="n">
        <f aca="false">S30*S31</f>
        <v>181.2610930333</v>
      </c>
      <c r="T32" s="24" t="n">
        <f aca="false">T30*T31</f>
        <v>200.172284372111</v>
      </c>
      <c r="U32" s="24" t="n">
        <f aca="false">U30*U31</f>
        <v>220.139939964545</v>
      </c>
      <c r="V32" s="24" t="n">
        <f aca="false">V30*V31</f>
        <v>241.252833248152</v>
      </c>
      <c r="W32" s="24" t="n">
        <f aca="false">W30*W31</f>
        <v>263.605969236346</v>
      </c>
      <c r="X32" s="24" t="n">
        <f aca="false">X30*X31</f>
        <v>287.301082854088</v>
      </c>
      <c r="Y32" s="24" t="n">
        <f aca="false">Y30*Y31</f>
        <v>312.447175397902</v>
      </c>
      <c r="Z32" s="24" t="n">
        <f aca="false">Z30*Z31</f>
        <v>339.161092152399</v>
      </c>
      <c r="AA32" s="24" t="n">
        <f aca="false">AA30*AA31</f>
        <v>367.568144434335</v>
      </c>
      <c r="AB32" s="24" t="n">
        <f aca="false">AB30*AB31</f>
        <v>437.583057552545</v>
      </c>
      <c r="AC32" s="24" t="n">
        <f aca="false">AC30*AC31</f>
        <v>473.01023305358</v>
      </c>
      <c r="AD32" s="24" t="n">
        <f aca="false">AD30*AD31</f>
        <v>510.776920020224</v>
      </c>
      <c r="AE32" s="24" t="n">
        <f aca="false">AE30*AE31</f>
        <v>551.066173805777</v>
      </c>
      <c r="AF32" s="24" t="n">
        <f aca="false">AF30*AF31</f>
        <v>594.074663811011</v>
      </c>
      <c r="AG32" s="24" t="n">
        <f aca="false">AG30*AG31</f>
        <v>640.013744093037</v>
      </c>
      <c r="AH32" s="24" t="n">
        <f aca="false">AH30*AH31</f>
        <v>689.110607376963</v>
      </c>
      <c r="AI32" s="24" t="n">
        <f aca="false">AI30*AI31</f>
        <v>741.60952908309</v>
      </c>
      <c r="AJ32" s="24" t="n">
        <f aca="false">AJ30*AJ31</f>
        <v>797.773208506301</v>
      </c>
      <c r="AK32" s="24" t="n">
        <f aca="false">AK30*AK31</f>
        <v>857.88421485</v>
      </c>
      <c r="AL32" s="24" t="n">
        <f aca="false">AL30*AL31</f>
        <v>922.246546427687</v>
      </c>
      <c r="AM32" s="24" t="n">
        <f aca="false">AM30*AM31</f>
        <v>991.187312004671</v>
      </c>
    </row>
    <row r="33" customFormat="false" ht="15" hidden="false" customHeight="false" outlineLevel="0" collapsed="false">
      <c r="A33" s="14" t="s">
        <v>186</v>
      </c>
      <c r="B33" s="11" t="s">
        <v>50</v>
      </c>
      <c r="D33" s="26" t="n">
        <f aca="false">D32*12</f>
        <v>0</v>
      </c>
      <c r="E33" s="26" t="n">
        <f aca="false">E32*12</f>
        <v>0</v>
      </c>
      <c r="F33" s="26" t="n">
        <f aca="false">F32*12</f>
        <v>0</v>
      </c>
      <c r="G33" s="26" t="n">
        <f aca="false">G32*12</f>
        <v>121.5</v>
      </c>
      <c r="H33" s="26" t="n">
        <f aca="false">H32*12</f>
        <v>246.24</v>
      </c>
      <c r="I33" s="26" t="n">
        <f aca="false">I32*12</f>
        <v>374.6574</v>
      </c>
      <c r="J33" s="26" t="n">
        <f aca="false">J32*12</f>
        <v>507.213414</v>
      </c>
      <c r="K33" s="26" t="n">
        <f aca="false">K32*12</f>
        <v>644.39521974</v>
      </c>
      <c r="L33" s="26" t="n">
        <f aca="false">L32*12</f>
        <v>786.7182605094</v>
      </c>
      <c r="M33" s="26" t="n">
        <f aca="false">M32*12</f>
        <v>934.728711481494</v>
      </c>
      <c r="N33" s="26" t="n">
        <f aca="false">N32*12</f>
        <v>1089.00612398829</v>
      </c>
      <c r="O33" s="26" t="n">
        <f aca="false">O32*12</f>
        <v>1250.16626218739</v>
      </c>
      <c r="P33" s="26" t="n">
        <f aca="false">P32*12</f>
        <v>1560.75056246152</v>
      </c>
      <c r="Q33" s="26" t="n">
        <f aca="false">Q32*12</f>
        <v>1755.37706184114</v>
      </c>
      <c r="R33" s="26" t="n">
        <f aca="false">R32*12</f>
        <v>1959.88033277091</v>
      </c>
      <c r="S33" s="26" t="n">
        <f aca="false">S32*12</f>
        <v>2175.1331163996</v>
      </c>
      <c r="T33" s="26" t="n">
        <f aca="false">T32*12</f>
        <v>2402.06741246533</v>
      </c>
      <c r="U33" s="26" t="n">
        <f aca="false">U32*12</f>
        <v>2641.67927957455</v>
      </c>
      <c r="V33" s="26" t="n">
        <f aca="false">V32*12</f>
        <v>2895.03399897782</v>
      </c>
      <c r="W33" s="26" t="n">
        <f aca="false">W32*12</f>
        <v>3163.27163083615</v>
      </c>
      <c r="X33" s="26" t="n">
        <f aca="false">X32*12</f>
        <v>3447.61299424905</v>
      </c>
      <c r="Y33" s="26" t="n">
        <f aca="false">Y32*12</f>
        <v>3749.36610477482</v>
      </c>
      <c r="Z33" s="26" t="n">
        <f aca="false">Z32*12</f>
        <v>4069.93310582878</v>
      </c>
      <c r="AA33" s="26" t="n">
        <f aca="false">AA32*12</f>
        <v>4410.81773321202</v>
      </c>
      <c r="AB33" s="26" t="n">
        <f aca="false">AB32*12</f>
        <v>5250.99669063054</v>
      </c>
      <c r="AC33" s="26" t="n">
        <f aca="false">AC32*12</f>
        <v>5676.12279664296</v>
      </c>
      <c r="AD33" s="26" t="n">
        <f aca="false">AD32*12</f>
        <v>6129.32304024269</v>
      </c>
      <c r="AE33" s="26" t="n">
        <f aca="false">AE32*12</f>
        <v>6612.79408566932</v>
      </c>
      <c r="AF33" s="26" t="n">
        <f aca="false">AF32*12</f>
        <v>7128.89596573213</v>
      </c>
      <c r="AG33" s="26" t="n">
        <f aca="false">AG32*12</f>
        <v>7680.16492911644</v>
      </c>
      <c r="AH33" s="26" t="n">
        <f aca="false">AH32*12</f>
        <v>8269.32728852356</v>
      </c>
      <c r="AI33" s="26" t="n">
        <f aca="false">AI32*12</f>
        <v>8899.31434899708</v>
      </c>
      <c r="AJ33" s="26" t="n">
        <f aca="false">AJ32*12</f>
        <v>9573.27850207561</v>
      </c>
      <c r="AK33" s="26" t="n">
        <f aca="false">AK32*12</f>
        <v>10294.6105782</v>
      </c>
      <c r="AL33" s="26" t="n">
        <f aca="false">AL32*12</f>
        <v>11066.9585571322</v>
      </c>
      <c r="AM33" s="26" t="n">
        <f aca="false">AM32*12</f>
        <v>11894.2477440561</v>
      </c>
    </row>
    <row r="35" customFormat="false" ht="15" hidden="false" customHeight="false" outlineLevel="0" collapsed="false">
      <c r="A35" s="12" t="s">
        <v>187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customFormat="false" ht="15" hidden="false" customHeight="false" outlineLevel="0" collapsed="false">
      <c r="A36" s="44" t="s">
        <v>66</v>
      </c>
      <c r="B36" s="45" t="s">
        <v>50</v>
      </c>
      <c r="C36" s="46"/>
      <c r="D36" s="47" t="n">
        <f aca="false">D32</f>
        <v>0</v>
      </c>
      <c r="E36" s="47" t="n">
        <f aca="false">E32</f>
        <v>0</v>
      </c>
      <c r="F36" s="47" t="n">
        <f aca="false">F32</f>
        <v>0</v>
      </c>
      <c r="G36" s="47" t="n">
        <f aca="false">G32</f>
        <v>10.125</v>
      </c>
      <c r="H36" s="47" t="n">
        <f aca="false">H32</f>
        <v>20.52</v>
      </c>
      <c r="I36" s="47" t="n">
        <f aca="false">I32</f>
        <v>31.22145</v>
      </c>
      <c r="J36" s="47" t="n">
        <f aca="false">J32</f>
        <v>42.2677845</v>
      </c>
      <c r="K36" s="47" t="n">
        <f aca="false">K32</f>
        <v>53.699601645</v>
      </c>
      <c r="L36" s="47" t="n">
        <f aca="false">L32</f>
        <v>65.55985504245</v>
      </c>
      <c r="M36" s="47" t="n">
        <f aca="false">M32</f>
        <v>77.8940592901245</v>
      </c>
      <c r="N36" s="47" t="n">
        <f aca="false">N32</f>
        <v>90.7505103323575</v>
      </c>
      <c r="O36" s="47" t="n">
        <f aca="false">O32</f>
        <v>104.18052184895</v>
      </c>
      <c r="P36" s="47" t="n">
        <f aca="false">P32</f>
        <v>130.062546871793</v>
      </c>
      <c r="Q36" s="47" t="n">
        <f aca="false">Q32</f>
        <v>146.281421820095</v>
      </c>
      <c r="R36" s="47" t="n">
        <f aca="false">R32</f>
        <v>163.323361064242</v>
      </c>
      <c r="S36" s="47" t="n">
        <f aca="false">S32</f>
        <v>181.2610930333</v>
      </c>
      <c r="T36" s="47" t="n">
        <f aca="false">T32</f>
        <v>200.172284372111</v>
      </c>
      <c r="U36" s="47" t="n">
        <f aca="false">U32</f>
        <v>220.139939964545</v>
      </c>
      <c r="V36" s="47" t="n">
        <f aca="false">V32</f>
        <v>241.252833248152</v>
      </c>
      <c r="W36" s="47" t="n">
        <f aca="false">W32</f>
        <v>263.605969236346</v>
      </c>
      <c r="X36" s="47" t="n">
        <f aca="false">X32</f>
        <v>287.301082854088</v>
      </c>
      <c r="Y36" s="47" t="n">
        <f aca="false">Y32</f>
        <v>312.447175397902</v>
      </c>
      <c r="Z36" s="47" t="n">
        <f aca="false">Z32</f>
        <v>339.161092152399</v>
      </c>
      <c r="AA36" s="47" t="n">
        <f aca="false">AA32</f>
        <v>367.568144434335</v>
      </c>
      <c r="AB36" s="47" t="n">
        <f aca="false">AB32</f>
        <v>437.583057552545</v>
      </c>
      <c r="AC36" s="47" t="n">
        <f aca="false">AC32</f>
        <v>473.01023305358</v>
      </c>
      <c r="AD36" s="47" t="n">
        <f aca="false">AD32</f>
        <v>510.776920020224</v>
      </c>
      <c r="AE36" s="47" t="n">
        <f aca="false">AE32</f>
        <v>551.066173805777</v>
      </c>
      <c r="AF36" s="47" t="n">
        <f aca="false">AF32</f>
        <v>594.074663811011</v>
      </c>
      <c r="AG36" s="47" t="n">
        <f aca="false">AG32</f>
        <v>640.013744093037</v>
      </c>
      <c r="AH36" s="47" t="n">
        <f aca="false">AH32</f>
        <v>689.110607376963</v>
      </c>
      <c r="AI36" s="47" t="n">
        <f aca="false">AI32</f>
        <v>741.60952908309</v>
      </c>
      <c r="AJ36" s="47" t="n">
        <f aca="false">AJ32</f>
        <v>797.773208506301</v>
      </c>
      <c r="AK36" s="47" t="n">
        <f aca="false">AK32</f>
        <v>857.88421485</v>
      </c>
      <c r="AL36" s="47" t="n">
        <f aca="false">AL32</f>
        <v>922.246546427687</v>
      </c>
      <c r="AM36" s="47" t="n">
        <f aca="false">AM32</f>
        <v>991.187312004671</v>
      </c>
    </row>
    <row r="37" customFormat="false" ht="15" hidden="false" customHeight="false" outlineLevel="0" collapsed="false">
      <c r="A37" s="48" t="s">
        <v>188</v>
      </c>
      <c r="B37" s="45" t="s">
        <v>50</v>
      </c>
      <c r="C37" s="46"/>
      <c r="D37" s="49" t="n">
        <f aca="false">D36*$C$19</f>
        <v>0</v>
      </c>
      <c r="E37" s="49" t="n">
        <f aca="false">E36*$C$19</f>
        <v>0</v>
      </c>
      <c r="F37" s="49" t="n">
        <f aca="false">F36*$C$19</f>
        <v>0</v>
      </c>
      <c r="G37" s="49" t="n">
        <f aca="false">G36*$C$19</f>
        <v>2.2275</v>
      </c>
      <c r="H37" s="49" t="n">
        <f aca="false">H36*$C$19</f>
        <v>4.5144</v>
      </c>
      <c r="I37" s="49" t="n">
        <f aca="false">I36*$C$19</f>
        <v>6.868719</v>
      </c>
      <c r="J37" s="49" t="n">
        <f aca="false">J36*$C$19</f>
        <v>9.29891259</v>
      </c>
      <c r="K37" s="49" t="n">
        <f aca="false">K36*$C$19</f>
        <v>11.8139123619</v>
      </c>
      <c r="L37" s="49" t="n">
        <f aca="false">L36*$C$19</f>
        <v>14.423168109339</v>
      </c>
      <c r="M37" s="49" t="n">
        <f aca="false">M36*$C$19</f>
        <v>17.1366930438274</v>
      </c>
      <c r="N37" s="49" t="n">
        <f aca="false">N36*$C$19</f>
        <v>19.9651122731186</v>
      </c>
      <c r="O37" s="49" t="n">
        <f aca="false">O36*$C$19</f>
        <v>22.9197148067689</v>
      </c>
      <c r="P37" s="49" t="n">
        <f aca="false">P36*$C$19</f>
        <v>28.6137603117945</v>
      </c>
      <c r="Q37" s="49" t="n">
        <f aca="false">Q36*$C$19</f>
        <v>32.1819128004209</v>
      </c>
      <c r="R37" s="49" t="n">
        <f aca="false">R36*$C$19</f>
        <v>35.9311394341333</v>
      </c>
      <c r="S37" s="49" t="n">
        <f aca="false">S36*$C$19</f>
        <v>39.877440467326</v>
      </c>
      <c r="T37" s="49" t="n">
        <f aca="false">T36*$C$19</f>
        <v>44.0379025618643</v>
      </c>
      <c r="U37" s="49" t="n">
        <f aca="false">U36*$C$19</f>
        <v>48.4307867922</v>
      </c>
      <c r="V37" s="49" t="n">
        <f aca="false">V36*$C$19</f>
        <v>53.0756233145934</v>
      </c>
      <c r="W37" s="49" t="n">
        <f aca="false">W36*$C$19</f>
        <v>57.9933132319962</v>
      </c>
      <c r="X37" s="49" t="n">
        <f aca="false">X36*$C$19</f>
        <v>63.2062382278993</v>
      </c>
      <c r="Y37" s="49" t="n">
        <f aca="false">Y36*$C$19</f>
        <v>68.7383785875384</v>
      </c>
      <c r="Z37" s="49" t="n">
        <f aca="false">Z36*$C$19</f>
        <v>74.6154402735277</v>
      </c>
      <c r="AA37" s="49" t="n">
        <f aca="false">AA36*$C$19</f>
        <v>80.8649917755537</v>
      </c>
      <c r="AB37" s="49" t="n">
        <f aca="false">AB36*$C$19</f>
        <v>96.26827266156</v>
      </c>
      <c r="AC37" s="49" t="n">
        <f aca="false">AC36*$C$19</f>
        <v>104.062251271788</v>
      </c>
      <c r="AD37" s="49" t="n">
        <f aca="false">AD36*$C$19</f>
        <v>112.370922404449</v>
      </c>
      <c r="AE37" s="49" t="n">
        <f aca="false">AE36*$C$19</f>
        <v>121.234558237271</v>
      </c>
      <c r="AF37" s="49" t="n">
        <f aca="false">AF36*$C$19</f>
        <v>130.696426038422</v>
      </c>
      <c r="AG37" s="49" t="n">
        <f aca="false">AG36*$C$19</f>
        <v>140.803023700468</v>
      </c>
      <c r="AH37" s="49" t="n">
        <f aca="false">AH36*$C$19</f>
        <v>151.604333622932</v>
      </c>
      <c r="AI37" s="49" t="n">
        <f aca="false">AI36*$C$19</f>
        <v>163.15409639828</v>
      </c>
      <c r="AJ37" s="49" t="n">
        <f aca="false">AJ36*$C$19</f>
        <v>175.510105871386</v>
      </c>
      <c r="AK37" s="49" t="n">
        <f aca="false">AK36*$C$19</f>
        <v>188.734527267</v>
      </c>
      <c r="AL37" s="49" t="n">
        <f aca="false">AL36*$C$19</f>
        <v>202.894240214091</v>
      </c>
      <c r="AM37" s="49" t="n">
        <f aca="false">AM36*$C$19</f>
        <v>218.061208641028</v>
      </c>
    </row>
    <row r="38" customFormat="false" ht="15" hidden="false" customHeight="false" outlineLevel="0" collapsed="false">
      <c r="A38" s="48" t="s">
        <v>189</v>
      </c>
      <c r="B38" s="45" t="s">
        <v>50</v>
      </c>
      <c r="C38" s="46"/>
      <c r="D38" s="49" t="n">
        <f aca="false">D24</f>
        <v>0</v>
      </c>
      <c r="E38" s="49" t="n">
        <f aca="false">E24</f>
        <v>0</v>
      </c>
      <c r="F38" s="49" t="n">
        <f aca="false">F24</f>
        <v>0</v>
      </c>
      <c r="G38" s="49" t="n">
        <f aca="false">G24</f>
        <v>30</v>
      </c>
      <c r="H38" s="49" t="n">
        <f aca="false">H24</f>
        <v>32.4</v>
      </c>
      <c r="I38" s="49" t="n">
        <f aca="false">I24</f>
        <v>34.992</v>
      </c>
      <c r="J38" s="49" t="n">
        <f aca="false">J24</f>
        <v>37.79136</v>
      </c>
      <c r="K38" s="49" t="n">
        <f aca="false">K24</f>
        <v>40.8146688</v>
      </c>
      <c r="L38" s="49" t="n">
        <f aca="false">L24</f>
        <v>44.079842304</v>
      </c>
      <c r="M38" s="49" t="n">
        <f aca="false">M24</f>
        <v>47.60622968832</v>
      </c>
      <c r="N38" s="49" t="n">
        <f aca="false">N24</f>
        <v>51.4147280633856</v>
      </c>
      <c r="O38" s="49" t="n">
        <f aca="false">O24</f>
        <v>55.5279063084565</v>
      </c>
      <c r="P38" s="49" t="n">
        <f aca="false">P24</f>
        <v>59.970138813133</v>
      </c>
      <c r="Q38" s="49" t="n">
        <f aca="false">Q24</f>
        <v>64.7677499181836</v>
      </c>
      <c r="R38" s="49" t="n">
        <f aca="false">R24</f>
        <v>69.9491699116383</v>
      </c>
      <c r="S38" s="49" t="n">
        <f aca="false">S24</f>
        <v>75.5451035045694</v>
      </c>
      <c r="T38" s="49" t="n">
        <f aca="false">T24</f>
        <v>81.588711784935</v>
      </c>
      <c r="U38" s="49" t="n">
        <f aca="false">U24</f>
        <v>88.1158087277298</v>
      </c>
      <c r="V38" s="49" t="n">
        <f aca="false">V24</f>
        <v>95.1650734259482</v>
      </c>
      <c r="W38" s="49" t="n">
        <f aca="false">W24</f>
        <v>102.778279300024</v>
      </c>
      <c r="X38" s="49" t="n">
        <f aca="false">X24</f>
        <v>111.000541644026</v>
      </c>
      <c r="Y38" s="49" t="n">
        <f aca="false">Y24</f>
        <v>119.880584975548</v>
      </c>
      <c r="Z38" s="49" t="n">
        <f aca="false">Z24</f>
        <v>129.471031773592</v>
      </c>
      <c r="AA38" s="49" t="n">
        <f aca="false">AA24</f>
        <v>139.828714315479</v>
      </c>
      <c r="AB38" s="49" t="n">
        <f aca="false">AB24</f>
        <v>151.015011460718</v>
      </c>
      <c r="AC38" s="49" t="n">
        <f aca="false">AC24</f>
        <v>163.096212377575</v>
      </c>
      <c r="AD38" s="49" t="n">
        <f aca="false">AD24</f>
        <v>176.143909367781</v>
      </c>
      <c r="AE38" s="49" t="n">
        <f aca="false">AE24</f>
        <v>190.235422117204</v>
      </c>
      <c r="AF38" s="49" t="n">
        <f aca="false">AF24</f>
        <v>205.45425588658</v>
      </c>
      <c r="AG38" s="49" t="n">
        <f aca="false">AG24</f>
        <v>221.890596357506</v>
      </c>
      <c r="AH38" s="49" t="n">
        <f aca="false">AH24</f>
        <v>239.641844066107</v>
      </c>
      <c r="AI38" s="49" t="n">
        <f aca="false">AI24</f>
        <v>258.813191591395</v>
      </c>
      <c r="AJ38" s="49" t="n">
        <f aca="false">AJ24</f>
        <v>279.518246918707</v>
      </c>
      <c r="AK38" s="49" t="n">
        <f aca="false">AK24</f>
        <v>301.879706672204</v>
      </c>
      <c r="AL38" s="49" t="n">
        <f aca="false">AL24</f>
        <v>326.03008320598</v>
      </c>
      <c r="AM38" s="49" t="n">
        <f aca="false">AM24</f>
        <v>352.112489862458</v>
      </c>
    </row>
    <row r="39" customFormat="false" ht="15" hidden="false" customHeight="false" outlineLevel="0" collapsed="false">
      <c r="A39" s="48" t="s">
        <v>190</v>
      </c>
      <c r="B39" s="45" t="s">
        <v>50</v>
      </c>
      <c r="C39" s="46"/>
      <c r="D39" s="49" t="n">
        <f aca="false">D36*$C$20</f>
        <v>0</v>
      </c>
      <c r="E39" s="49" t="n">
        <f aca="false">E36*$C$20</f>
        <v>0</v>
      </c>
      <c r="F39" s="49" t="n">
        <f aca="false">F36*$C$20</f>
        <v>0</v>
      </c>
      <c r="G39" s="49" t="n">
        <f aca="false">G36*$C$20</f>
        <v>0.30375</v>
      </c>
      <c r="H39" s="49" t="n">
        <f aca="false">H36*$C$20</f>
        <v>0.6156</v>
      </c>
      <c r="I39" s="49" t="n">
        <f aca="false">I36*$C$20</f>
        <v>0.9366435</v>
      </c>
      <c r="J39" s="49" t="n">
        <f aca="false">J36*$C$20</f>
        <v>1.268033535</v>
      </c>
      <c r="K39" s="49" t="n">
        <f aca="false">K36*$C$20</f>
        <v>1.61098804935</v>
      </c>
      <c r="L39" s="49" t="n">
        <f aca="false">L36*$C$20</f>
        <v>1.9667956512735</v>
      </c>
      <c r="M39" s="49" t="n">
        <f aca="false">M36*$C$20</f>
        <v>2.33682177870374</v>
      </c>
      <c r="N39" s="49" t="n">
        <f aca="false">N36*$C$20</f>
        <v>2.72251530997072</v>
      </c>
      <c r="O39" s="49" t="n">
        <f aca="false">O36*$C$20</f>
        <v>3.12541565546849</v>
      </c>
      <c r="P39" s="49" t="n">
        <f aca="false">P36*$C$20</f>
        <v>3.90187640615379</v>
      </c>
      <c r="Q39" s="49" t="n">
        <f aca="false">Q36*$C$20</f>
        <v>4.38844265460285</v>
      </c>
      <c r="R39" s="49" t="n">
        <f aca="false">R36*$C$20</f>
        <v>4.89970083192727</v>
      </c>
      <c r="S39" s="49" t="n">
        <f aca="false">S36*$C$20</f>
        <v>5.43783279099899</v>
      </c>
      <c r="T39" s="49" t="n">
        <f aca="false">T36*$C$20</f>
        <v>6.00516853116332</v>
      </c>
      <c r="U39" s="49" t="n">
        <f aca="false">U36*$C$20</f>
        <v>6.60419819893636</v>
      </c>
      <c r="V39" s="49" t="n">
        <f aca="false">V36*$C$20</f>
        <v>7.23758499744455</v>
      </c>
      <c r="W39" s="49" t="n">
        <f aca="false">W36*$C$20</f>
        <v>7.90817907709039</v>
      </c>
      <c r="X39" s="49" t="n">
        <f aca="false">X36*$C$20</f>
        <v>8.61903248562263</v>
      </c>
      <c r="Y39" s="49" t="n">
        <f aca="false">Y36*$C$20</f>
        <v>9.37341526193706</v>
      </c>
      <c r="Z39" s="49" t="n">
        <f aca="false">Z36*$C$20</f>
        <v>10.174832764572</v>
      </c>
      <c r="AA39" s="49" t="n">
        <f aca="false">AA36*$C$20</f>
        <v>11.0270443330301</v>
      </c>
      <c r="AB39" s="49" t="n">
        <f aca="false">AB36*$C$20</f>
        <v>13.1274917265764</v>
      </c>
      <c r="AC39" s="49" t="n">
        <f aca="false">AC36*$C$20</f>
        <v>14.1903069916074</v>
      </c>
      <c r="AD39" s="49" t="n">
        <f aca="false">AD36*$C$20</f>
        <v>15.3233076006067</v>
      </c>
      <c r="AE39" s="49" t="n">
        <f aca="false">AE36*$C$20</f>
        <v>16.5319852141733</v>
      </c>
      <c r="AF39" s="49" t="n">
        <f aca="false">AF36*$C$20</f>
        <v>17.8222399143303</v>
      </c>
      <c r="AG39" s="49" t="n">
        <f aca="false">AG36*$C$20</f>
        <v>19.2004123227911</v>
      </c>
      <c r="AH39" s="49" t="n">
        <f aca="false">AH36*$C$20</f>
        <v>20.6733182213089</v>
      </c>
      <c r="AI39" s="49" t="n">
        <f aca="false">AI36*$C$20</f>
        <v>22.2482858724927</v>
      </c>
      <c r="AJ39" s="49" t="n">
        <f aca="false">AJ36*$C$20</f>
        <v>23.933196255189</v>
      </c>
      <c r="AK39" s="49" t="n">
        <f aca="false">AK36*$C$20</f>
        <v>25.7365264455</v>
      </c>
      <c r="AL39" s="49" t="n">
        <f aca="false">AL36*$C$20</f>
        <v>27.6673963928306</v>
      </c>
      <c r="AM39" s="49" t="n">
        <f aca="false">AM36*$C$20</f>
        <v>29.7356193601401</v>
      </c>
    </row>
    <row r="41" customFormat="false" ht="15" hidden="false" customHeight="false" outlineLevel="0" collapsed="false">
      <c r="A41" s="23" t="s">
        <v>191</v>
      </c>
    </row>
    <row r="42" customFormat="false" ht="15" hidden="false" customHeight="false" outlineLevel="0" collapsed="false">
      <c r="A42" s="48" t="s">
        <v>192</v>
      </c>
      <c r="B42" s="45" t="s">
        <v>160</v>
      </c>
      <c r="C42" s="46"/>
      <c r="D42" s="49" t="n">
        <f aca="false">D30</f>
        <v>0</v>
      </c>
      <c r="E42" s="49" t="n">
        <f aca="false">E30</f>
        <v>0</v>
      </c>
      <c r="F42" s="49" t="n">
        <f aca="false">F30</f>
        <v>0</v>
      </c>
      <c r="G42" s="49" t="n">
        <f aca="false">G30</f>
        <v>6.75</v>
      </c>
      <c r="H42" s="49" t="n">
        <f aca="false">H30</f>
        <v>13.68</v>
      </c>
      <c r="I42" s="49" t="n">
        <f aca="false">I30</f>
        <v>20.8143</v>
      </c>
      <c r="J42" s="49" t="n">
        <f aca="false">J30</f>
        <v>28.178523</v>
      </c>
      <c r="K42" s="49" t="n">
        <f aca="false">K30</f>
        <v>35.79973443</v>
      </c>
      <c r="L42" s="49" t="n">
        <f aca="false">L30</f>
        <v>43.7065700283</v>
      </c>
      <c r="M42" s="49" t="n">
        <f aca="false">M30</f>
        <v>51.929372860083</v>
      </c>
      <c r="N42" s="49" t="n">
        <f aca="false">N30</f>
        <v>60.5003402215716</v>
      </c>
      <c r="O42" s="49" t="n">
        <f aca="false">O30</f>
        <v>69.453681232633</v>
      </c>
      <c r="P42" s="49" t="n">
        <f aca="false">P30</f>
        <v>78.8257859829049</v>
      </c>
      <c r="Q42" s="49" t="n">
        <f aca="false">Q30</f>
        <v>88.655407163694</v>
      </c>
      <c r="R42" s="49" t="n">
        <f aca="false">R30</f>
        <v>98.98385519045</v>
      </c>
      <c r="S42" s="49" t="n">
        <f aca="false">S30</f>
        <v>109.85520789897</v>
      </c>
      <c r="T42" s="49" t="n">
        <f aca="false">T30</f>
        <v>121.316535983097</v>
      </c>
      <c r="U42" s="49" t="n">
        <f aca="false">U30</f>
        <v>133.418145433058</v>
      </c>
      <c r="V42" s="49" t="n">
        <f aca="false">V30</f>
        <v>146.213838332213</v>
      </c>
      <c r="W42" s="49" t="n">
        <f aca="false">W30</f>
        <v>159.761193476573</v>
      </c>
      <c r="X42" s="49" t="n">
        <f aca="false">X30</f>
        <v>174.121868396417</v>
      </c>
      <c r="Y42" s="49" t="n">
        <f aca="false">Y30</f>
        <v>189.361924483577</v>
      </c>
      <c r="Z42" s="49" t="n">
        <f aca="false">Z30</f>
        <v>205.55217706206</v>
      </c>
      <c r="AA42" s="49" t="n">
        <f aca="false">AA30</f>
        <v>222.768572384446</v>
      </c>
      <c r="AB42" s="49" t="n">
        <f aca="false">AB30</f>
        <v>241.092593692862</v>
      </c>
      <c r="AC42" s="49" t="n">
        <f aca="false">AC30</f>
        <v>260.61169865211</v>
      </c>
      <c r="AD42" s="49" t="n">
        <f aca="false">AD30</f>
        <v>281.419790644752</v>
      </c>
      <c r="AE42" s="49" t="n">
        <f aca="false">AE30</f>
        <v>303.617726614753</v>
      </c>
      <c r="AF42" s="49" t="n">
        <f aca="false">AF30</f>
        <v>327.313864358684</v>
      </c>
      <c r="AG42" s="49" t="n">
        <f aca="false">AG30</f>
        <v>352.624652392858</v>
      </c>
      <c r="AH42" s="49" t="n">
        <f aca="false">AH30</f>
        <v>379.675265772431</v>
      </c>
      <c r="AI42" s="49" t="n">
        <f aca="false">AI30</f>
        <v>408.600291505835</v>
      </c>
      <c r="AJ42" s="49" t="n">
        <f aca="false">AJ30</f>
        <v>439.544467496584</v>
      </c>
      <c r="AK42" s="49" t="n">
        <f aca="false">AK30</f>
        <v>472.663479256198</v>
      </c>
      <c r="AL42" s="49" t="n">
        <f aca="false">AL30</f>
        <v>508.124818968422</v>
      </c>
      <c r="AM42" s="49" t="n">
        <f aca="false">AM30</f>
        <v>546.108711848304</v>
      </c>
    </row>
    <row r="43" customFormat="false" ht="15" hidden="false" customHeight="false" outlineLevel="0" collapsed="false">
      <c r="A43" s="48" t="s">
        <v>193</v>
      </c>
      <c r="B43" s="45" t="s">
        <v>50</v>
      </c>
      <c r="C43" s="46"/>
      <c r="D43" s="49" t="n">
        <f aca="false">D32</f>
        <v>0</v>
      </c>
      <c r="E43" s="49" t="n">
        <f aca="false">E32</f>
        <v>0</v>
      </c>
      <c r="F43" s="49" t="n">
        <f aca="false">F32</f>
        <v>0</v>
      </c>
      <c r="G43" s="49" t="n">
        <f aca="false">G32</f>
        <v>10.125</v>
      </c>
      <c r="H43" s="49" t="n">
        <f aca="false">H32</f>
        <v>20.52</v>
      </c>
      <c r="I43" s="49" t="n">
        <f aca="false">I32</f>
        <v>31.22145</v>
      </c>
      <c r="J43" s="49" t="n">
        <f aca="false">J32</f>
        <v>42.2677845</v>
      </c>
      <c r="K43" s="49" t="n">
        <f aca="false">K32</f>
        <v>53.699601645</v>
      </c>
      <c r="L43" s="49" t="n">
        <f aca="false">L32</f>
        <v>65.55985504245</v>
      </c>
      <c r="M43" s="49" t="n">
        <f aca="false">M32</f>
        <v>77.8940592901245</v>
      </c>
      <c r="N43" s="49" t="n">
        <f aca="false">N32</f>
        <v>90.7505103323575</v>
      </c>
      <c r="O43" s="49" t="n">
        <f aca="false">O32</f>
        <v>104.18052184895</v>
      </c>
      <c r="P43" s="49" t="n">
        <f aca="false">P32</f>
        <v>130.062546871793</v>
      </c>
      <c r="Q43" s="49" t="n">
        <f aca="false">Q32</f>
        <v>146.281421820095</v>
      </c>
      <c r="R43" s="49" t="n">
        <f aca="false">R32</f>
        <v>163.323361064242</v>
      </c>
      <c r="S43" s="49" t="n">
        <f aca="false">S32</f>
        <v>181.2610930333</v>
      </c>
      <c r="T43" s="49" t="n">
        <f aca="false">T32</f>
        <v>200.172284372111</v>
      </c>
      <c r="U43" s="49" t="n">
        <f aca="false">U32</f>
        <v>220.139939964545</v>
      </c>
      <c r="V43" s="49" t="n">
        <f aca="false">V32</f>
        <v>241.252833248152</v>
      </c>
      <c r="W43" s="49" t="n">
        <f aca="false">W32</f>
        <v>263.605969236346</v>
      </c>
      <c r="X43" s="49" t="n">
        <f aca="false">X32</f>
        <v>287.301082854088</v>
      </c>
      <c r="Y43" s="49" t="n">
        <f aca="false">Y32</f>
        <v>312.447175397902</v>
      </c>
      <c r="Z43" s="49" t="n">
        <f aca="false">Z32</f>
        <v>339.161092152399</v>
      </c>
      <c r="AA43" s="49" t="n">
        <f aca="false">AA32</f>
        <v>367.568144434335</v>
      </c>
      <c r="AB43" s="49" t="n">
        <f aca="false">AB32</f>
        <v>437.583057552545</v>
      </c>
      <c r="AC43" s="49" t="n">
        <f aca="false">AC32</f>
        <v>473.01023305358</v>
      </c>
      <c r="AD43" s="49" t="n">
        <f aca="false">AD32</f>
        <v>510.776920020224</v>
      </c>
      <c r="AE43" s="49" t="n">
        <f aca="false">AE32</f>
        <v>551.066173805777</v>
      </c>
      <c r="AF43" s="49" t="n">
        <f aca="false">AF32</f>
        <v>594.074663811011</v>
      </c>
      <c r="AG43" s="49" t="n">
        <f aca="false">AG32</f>
        <v>640.013744093037</v>
      </c>
      <c r="AH43" s="49" t="n">
        <f aca="false">AH32</f>
        <v>689.110607376963</v>
      </c>
      <c r="AI43" s="49" t="n">
        <f aca="false">AI32</f>
        <v>741.60952908309</v>
      </c>
      <c r="AJ43" s="49" t="n">
        <f aca="false">AJ32</f>
        <v>797.773208506301</v>
      </c>
      <c r="AK43" s="49" t="n">
        <f aca="false">AK32</f>
        <v>857.88421485</v>
      </c>
      <c r="AL43" s="49" t="n">
        <f aca="false">AL32</f>
        <v>922.246546427687</v>
      </c>
      <c r="AM43" s="49" t="n">
        <f aca="false">AM32</f>
        <v>991.187312004671</v>
      </c>
    </row>
    <row r="44" customFormat="false" ht="15" hidden="false" customHeight="false" outlineLevel="0" collapsed="false">
      <c r="A44" s="48" t="s">
        <v>194</v>
      </c>
      <c r="B44" s="45" t="s">
        <v>68</v>
      </c>
      <c r="C44" s="46"/>
      <c r="D44" s="50" t="n">
        <f aca="false">IFERROR(D29/D28,0)</f>
        <v>0</v>
      </c>
      <c r="E44" s="50" t="n">
        <f aca="false">IFERROR(E29/E28,0)</f>
        <v>0</v>
      </c>
      <c r="F44" s="50" t="n">
        <f aca="false">IFERROR(F29/F28,0)</f>
        <v>0</v>
      </c>
      <c r="G44" s="50" t="n">
        <f aca="false">IFERROR(G29/G28,0)</f>
        <v>0</v>
      </c>
      <c r="H44" s="50" t="n">
        <f aca="false">IFERROR(H29/H28,0)</f>
        <v>0.04</v>
      </c>
      <c r="I44" s="50" t="n">
        <f aca="false">IFERROR(I29/I28,0)</f>
        <v>0.04</v>
      </c>
      <c r="J44" s="50" t="n">
        <f aca="false">IFERROR(J29/J28,0)</f>
        <v>0.04</v>
      </c>
      <c r="K44" s="50" t="n">
        <f aca="false">IFERROR(K29/K28,0)</f>
        <v>0.04</v>
      </c>
      <c r="L44" s="50" t="n">
        <f aca="false">IFERROR(L29/L28,0)</f>
        <v>0.04</v>
      </c>
      <c r="M44" s="50" t="n">
        <f aca="false">IFERROR(M29/M28,0)</f>
        <v>0.04</v>
      </c>
      <c r="N44" s="50" t="n">
        <f aca="false">IFERROR(N29/N28,0)</f>
        <v>0.04</v>
      </c>
      <c r="O44" s="50" t="n">
        <f aca="false">IFERROR(O29/O28,0)</f>
        <v>0.04</v>
      </c>
      <c r="P44" s="50" t="n">
        <f aca="false">IFERROR(P29/P28,0)</f>
        <v>0.04</v>
      </c>
      <c r="Q44" s="50" t="n">
        <f aca="false">IFERROR(Q29/Q28,0)</f>
        <v>0.04</v>
      </c>
      <c r="R44" s="50" t="n">
        <f aca="false">IFERROR(R29/R28,0)</f>
        <v>0.04</v>
      </c>
      <c r="S44" s="50" t="n">
        <f aca="false">IFERROR(S29/S28,0)</f>
        <v>0.04</v>
      </c>
      <c r="T44" s="50" t="n">
        <f aca="false">IFERROR(T29/T28,0)</f>
        <v>0.04</v>
      </c>
      <c r="U44" s="50" t="n">
        <f aca="false">IFERROR(U29/U28,0)</f>
        <v>0.04</v>
      </c>
      <c r="V44" s="50" t="n">
        <f aca="false">IFERROR(V29/V28,0)</f>
        <v>0.04</v>
      </c>
      <c r="W44" s="50" t="n">
        <f aca="false">IFERROR(W29/W28,0)</f>
        <v>0.04</v>
      </c>
      <c r="X44" s="50" t="n">
        <f aca="false">IFERROR(X29/X28,0)</f>
        <v>0.04</v>
      </c>
      <c r="Y44" s="50" t="n">
        <f aca="false">IFERROR(Y29/Y28,0)</f>
        <v>0.04</v>
      </c>
      <c r="Z44" s="50" t="n">
        <f aca="false">IFERROR(Z29/Z28,0)</f>
        <v>0.04</v>
      </c>
      <c r="AA44" s="50" t="n">
        <f aca="false">IFERROR(AA29/AA28,0)</f>
        <v>0.04</v>
      </c>
      <c r="AB44" s="50" t="n">
        <f aca="false">IFERROR(AB29/AB28,0)</f>
        <v>0.04</v>
      </c>
      <c r="AC44" s="50" t="n">
        <f aca="false">IFERROR(AC29/AC28,0)</f>
        <v>0.04</v>
      </c>
      <c r="AD44" s="50" t="n">
        <f aca="false">IFERROR(AD29/AD28,0)</f>
        <v>0.04</v>
      </c>
      <c r="AE44" s="50" t="n">
        <f aca="false">IFERROR(AE29/AE28,0)</f>
        <v>0.04</v>
      </c>
      <c r="AF44" s="50" t="n">
        <f aca="false">IFERROR(AF29/AF28,0)</f>
        <v>0.04</v>
      </c>
      <c r="AG44" s="50" t="n">
        <f aca="false">IFERROR(AG29/AG28,0)</f>
        <v>0.04</v>
      </c>
      <c r="AH44" s="50" t="n">
        <f aca="false">IFERROR(AH29/AH28,0)</f>
        <v>0.04</v>
      </c>
      <c r="AI44" s="50" t="n">
        <f aca="false">IFERROR(AI29/AI28,0)</f>
        <v>0.04</v>
      </c>
      <c r="AJ44" s="50" t="n">
        <f aca="false">IFERROR(AJ29/AJ28,0)</f>
        <v>0.04</v>
      </c>
      <c r="AK44" s="50" t="n">
        <f aca="false">IFERROR(AK29/AK28,0)</f>
        <v>0.04</v>
      </c>
      <c r="AL44" s="50" t="n">
        <f aca="false">IFERROR(AL29/AL28,0)</f>
        <v>0.04</v>
      </c>
      <c r="AM44" s="50" t="n">
        <f aca="false">IFERROR(AM29/AM28,0)</f>
        <v>0.04</v>
      </c>
    </row>
    <row r="45" customFormat="false" ht="15" hidden="false" customHeight="false" outlineLevel="0" collapsed="false">
      <c r="A45" s="48" t="s">
        <v>195</v>
      </c>
      <c r="B45" s="45" t="s">
        <v>166</v>
      </c>
      <c r="C45" s="46"/>
      <c r="D45" s="51" t="n">
        <f aca="false">IFERROR(D24/D27,0)</f>
        <v>0</v>
      </c>
      <c r="E45" s="51" t="n">
        <f aca="false">IFERROR(E24/E27,0)</f>
        <v>0</v>
      </c>
      <c r="F45" s="51" t="n">
        <f aca="false">IFERROR(F24/F27,0)</f>
        <v>0</v>
      </c>
      <c r="G45" s="51" t="n">
        <f aca="false">IFERROR(G24/G27,0)</f>
        <v>4.44444444444445</v>
      </c>
      <c r="H45" s="51" t="n">
        <f aca="false">IFERROR(H24/H27,0)</f>
        <v>4.5</v>
      </c>
      <c r="I45" s="51" t="n">
        <f aca="false">IFERROR(I24/I27,0)</f>
        <v>4.55536028119508</v>
      </c>
      <c r="J45" s="51" t="n">
        <f aca="false">IFERROR(J24/J27,0)</f>
        <v>4.6105044715648</v>
      </c>
      <c r="K45" s="51" t="n">
        <f aca="false">IFERROR(K24/K27,0)</f>
        <v>4.6654120875687</v>
      </c>
      <c r="L45" s="51" t="n">
        <f aca="false">IFERROR(L24/L27,0)</f>
        <v>4.7200630078882</v>
      </c>
      <c r="M45" s="51" t="n">
        <f aca="false">IFERROR(M24/M27,0)</f>
        <v>4.77443750156146</v>
      </c>
      <c r="N45" s="51" t="n">
        <f aca="false">IFERROR(N24/N27,0)</f>
        <v>4.82851625487684</v>
      </c>
      <c r="O45" s="51" t="n">
        <f aca="false">IFERROR(O24/O27,0)</f>
        <v>4.88228039695348</v>
      </c>
      <c r="P45" s="51" t="n">
        <f aca="false">IFERROR(P24/P27,0)</f>
        <v>4.9357115239437</v>
      </c>
      <c r="Q45" s="51" t="n">
        <f aca="false">IFERROR(Q24/Q27,0)</f>
        <v>4.9887917217998</v>
      </c>
      <c r="R45" s="51" t="n">
        <f aca="false">IFERROR(R24/R27,0)</f>
        <v>5.04150358755473</v>
      </c>
      <c r="S45" s="51" t="n">
        <f aca="false">IFERROR(S24/S27,0)</f>
        <v>5.09383024907379</v>
      </c>
      <c r="T45" s="51" t="n">
        <f aca="false">IFERROR(T24/T27,0)</f>
        <v>5.145755383242</v>
      </c>
      <c r="U45" s="51" t="n">
        <f aca="false">IFERROR(U24/U27,0)</f>
        <v>5.19726323255938</v>
      </c>
      <c r="V45" s="51" t="n">
        <f aca="false">IFERROR(V24/V27,0)</f>
        <v>5.24833862012397</v>
      </c>
      <c r="W45" s="51" t="n">
        <f aca="false">IFERROR(W24/W27,0)</f>
        <v>5.29896696298958</v>
      </c>
      <c r="X45" s="51" t="n">
        <f aca="false">IFERROR(X24/X27,0)</f>
        <v>5.34913428389306</v>
      </c>
      <c r="Y45" s="51" t="n">
        <f aca="false">IFERROR(Y24/Y27,0)</f>
        <v>5.39882722135232</v>
      </c>
      <c r="Z45" s="51" t="n">
        <f aca="false">IFERROR(Z24/Z27,0)</f>
        <v>5.44803303814396</v>
      </c>
      <c r="AA45" s="51" t="n">
        <f aca="false">IFERROR(AA24/AA27,0)</f>
        <v>5.49673962817531</v>
      </c>
      <c r="AB45" s="51" t="n">
        <f aca="false">IFERROR(AB24/AB27,0)</f>
        <v>5.54493552177245</v>
      </c>
      <c r="AC45" s="51" t="n">
        <f aca="false">IFERROR(AC24/AC27,0)</f>
        <v>5.59260988941161</v>
      </c>
      <c r="AD45" s="51" t="n">
        <f aca="false">IFERROR(AD24/AD27,0)</f>
        <v>5.63975254392694</v>
      </c>
      <c r="AE45" s="51" t="n">
        <f aca="false">IFERROR(AE24/AE27,0)</f>
        <v>5.68635394123294</v>
      </c>
      <c r="AF45" s="51" t="n">
        <f aca="false">IFERROR(AF24/AF27,0)</f>
        <v>5.73240517960463</v>
      </c>
      <c r="AG45" s="51" t="n">
        <f aca="false">IFERROR(AG24/AG27,0)</f>
        <v>5.77789799756313</v>
      </c>
      <c r="AH45" s="51" t="n">
        <f aca="false">IFERROR(AH24/AH27,0)</f>
        <v>5.82282477041794</v>
      </c>
      <c r="AI45" s="51" t="n">
        <f aca="false">IFERROR(AI24/AI27,0)</f>
        <v>5.86717850552126</v>
      </c>
      <c r="AJ45" s="51" t="n">
        <f aca="false">IFERROR(AJ24/AJ27,0)</f>
        <v>5.91095283629242</v>
      </c>
      <c r="AK45" s="51" t="n">
        <f aca="false">IFERROR(AK24/AK27,0)</f>
        <v>5.95414201507333</v>
      </c>
      <c r="AL45" s="51" t="n">
        <f aca="false">IFERROR(AL24/AL27,0)</f>
        <v>5.99674090487812</v>
      </c>
      <c r="AM45" s="51" t="n">
        <f aca="false">IFERROR(AM24/AM27,0)</f>
        <v>6.03874497010201</v>
      </c>
    </row>
    <row r="46" customFormat="false" ht="15" hidden="false" customHeight="false" outlineLevel="0" collapsed="false">
      <c r="A46" s="48" t="s">
        <v>196</v>
      </c>
      <c r="B46" s="45" t="s">
        <v>166</v>
      </c>
      <c r="C46" s="46"/>
      <c r="D46" s="51" t="n">
        <f aca="false">IFERROR(D31*(1-$C$19)/$C$16,0)</f>
        <v>29.25</v>
      </c>
      <c r="E46" s="51" t="n">
        <f aca="false">IFERROR(E31*(1-$C$19)/$C$16,0)</f>
        <v>29.25</v>
      </c>
      <c r="F46" s="51" t="n">
        <f aca="false">IFERROR(F31*(1-$C$19)/$C$16,0)</f>
        <v>29.25</v>
      </c>
      <c r="G46" s="51" t="n">
        <f aca="false">IFERROR(G31*(1-$C$19)/$C$16,0)</f>
        <v>29.25</v>
      </c>
      <c r="H46" s="51" t="n">
        <f aca="false">IFERROR(H31*(1-$C$19)/$C$16,0)</f>
        <v>29.25</v>
      </c>
      <c r="I46" s="51" t="n">
        <f aca="false">IFERROR(I31*(1-$C$19)/$C$16,0)</f>
        <v>29.25</v>
      </c>
      <c r="J46" s="51" t="n">
        <f aca="false">IFERROR(J31*(1-$C$19)/$C$16,0)</f>
        <v>29.25</v>
      </c>
      <c r="K46" s="51" t="n">
        <f aca="false">IFERROR(K31*(1-$C$19)/$C$16,0)</f>
        <v>29.25</v>
      </c>
      <c r="L46" s="51" t="n">
        <f aca="false">IFERROR(L31*(1-$C$19)/$C$16,0)</f>
        <v>29.25</v>
      </c>
      <c r="M46" s="51" t="n">
        <f aca="false">IFERROR(M31*(1-$C$19)/$C$16,0)</f>
        <v>29.25</v>
      </c>
      <c r="N46" s="51" t="n">
        <f aca="false">IFERROR(N31*(1-$C$19)/$C$16,0)</f>
        <v>29.25</v>
      </c>
      <c r="O46" s="51" t="n">
        <f aca="false">IFERROR(O31*(1-$C$19)/$C$16,0)</f>
        <v>29.25</v>
      </c>
      <c r="P46" s="51" t="n">
        <f aca="false">IFERROR(P31*(1-$C$19)/$C$16,0)</f>
        <v>32.175</v>
      </c>
      <c r="Q46" s="51" t="n">
        <f aca="false">IFERROR(Q31*(1-$C$19)/$C$16,0)</f>
        <v>32.175</v>
      </c>
      <c r="R46" s="51" t="n">
        <f aca="false">IFERROR(R31*(1-$C$19)/$C$16,0)</f>
        <v>32.175</v>
      </c>
      <c r="S46" s="51" t="n">
        <f aca="false">IFERROR(S31*(1-$C$19)/$C$16,0)</f>
        <v>32.175</v>
      </c>
      <c r="T46" s="51" t="n">
        <f aca="false">IFERROR(T31*(1-$C$19)/$C$16,0)</f>
        <v>32.175</v>
      </c>
      <c r="U46" s="51" t="n">
        <f aca="false">IFERROR(U31*(1-$C$19)/$C$16,0)</f>
        <v>32.175</v>
      </c>
      <c r="V46" s="51" t="n">
        <f aca="false">IFERROR(V31*(1-$C$19)/$C$16,0)</f>
        <v>32.175</v>
      </c>
      <c r="W46" s="51" t="n">
        <f aca="false">IFERROR(W31*(1-$C$19)/$C$16,0)</f>
        <v>32.175</v>
      </c>
      <c r="X46" s="51" t="n">
        <f aca="false">IFERROR(X31*(1-$C$19)/$C$16,0)</f>
        <v>32.175</v>
      </c>
      <c r="Y46" s="51" t="n">
        <f aca="false">IFERROR(Y31*(1-$C$19)/$C$16,0)</f>
        <v>32.175</v>
      </c>
      <c r="Z46" s="51" t="n">
        <f aca="false">IFERROR(Z31*(1-$C$19)/$C$16,0)</f>
        <v>32.175</v>
      </c>
      <c r="AA46" s="51" t="n">
        <f aca="false">IFERROR(AA31*(1-$C$19)/$C$16,0)</f>
        <v>32.175</v>
      </c>
      <c r="AB46" s="51" t="n">
        <f aca="false">IFERROR(AB31*(1-$C$19)/$C$16,0)</f>
        <v>35.3925</v>
      </c>
      <c r="AC46" s="51" t="n">
        <f aca="false">IFERROR(AC31*(1-$C$19)/$C$16,0)</f>
        <v>35.3925</v>
      </c>
      <c r="AD46" s="51" t="n">
        <f aca="false">IFERROR(AD31*(1-$C$19)/$C$16,0)</f>
        <v>35.3925</v>
      </c>
      <c r="AE46" s="51" t="n">
        <f aca="false">IFERROR(AE31*(1-$C$19)/$C$16,0)</f>
        <v>35.3925</v>
      </c>
      <c r="AF46" s="51" t="n">
        <f aca="false">IFERROR(AF31*(1-$C$19)/$C$16,0)</f>
        <v>35.3925</v>
      </c>
      <c r="AG46" s="51" t="n">
        <f aca="false">IFERROR(AG31*(1-$C$19)/$C$16,0)</f>
        <v>35.3925</v>
      </c>
      <c r="AH46" s="51" t="n">
        <f aca="false">IFERROR(AH31*(1-$C$19)/$C$16,0)</f>
        <v>35.3925</v>
      </c>
      <c r="AI46" s="51" t="n">
        <f aca="false">IFERROR(AI31*(1-$C$19)/$C$16,0)</f>
        <v>35.3925</v>
      </c>
      <c r="AJ46" s="51" t="n">
        <f aca="false">IFERROR(AJ31*(1-$C$19)/$C$16,0)</f>
        <v>35.3925</v>
      </c>
      <c r="AK46" s="51" t="n">
        <f aca="false">IFERROR(AK31*(1-$C$19)/$C$16,0)</f>
        <v>35.3925</v>
      </c>
      <c r="AL46" s="51" t="n">
        <f aca="false">IFERROR(AL31*(1-$C$19)/$C$16,0)</f>
        <v>35.3925</v>
      </c>
      <c r="AM46" s="51" t="n">
        <f aca="false">IFERROR(AM31*(1-$C$19)/$C$16,0)</f>
        <v>35.3925</v>
      </c>
    </row>
    <row r="47" customFormat="false" ht="15" hidden="false" customHeight="false" outlineLevel="0" collapsed="false">
      <c r="A47" s="48" t="s">
        <v>197</v>
      </c>
      <c r="B47" s="45" t="s">
        <v>198</v>
      </c>
      <c r="C47" s="46"/>
      <c r="D47" s="52" t="n">
        <f aca="false">IFERROR(D46/D45,0)</f>
        <v>0</v>
      </c>
      <c r="E47" s="52" t="n">
        <f aca="false">IFERROR(E46/E45,0)</f>
        <v>0</v>
      </c>
      <c r="F47" s="52" t="n">
        <f aca="false">IFERROR(F46/F45,0)</f>
        <v>0</v>
      </c>
      <c r="G47" s="52" t="n">
        <f aca="false">IFERROR(G46/G45,0)</f>
        <v>6.58125</v>
      </c>
      <c r="H47" s="52" t="n">
        <f aca="false">IFERROR(H46/H45,0)</f>
        <v>6.5</v>
      </c>
      <c r="I47" s="52" t="n">
        <f aca="false">IFERROR(I46/I45,0)</f>
        <v>6.42100694444444</v>
      </c>
      <c r="J47" s="52" t="n">
        <f aca="false">IFERROR(J46/J45,0)</f>
        <v>6.3442081404321</v>
      </c>
      <c r="K47" s="52" t="n">
        <f aca="false">IFERROR(K46/K45,0)</f>
        <v>6.26954263653121</v>
      </c>
      <c r="L47" s="52" t="n">
        <f aca="false">IFERROR(L46/L45,0)</f>
        <v>6.19695117440534</v>
      </c>
      <c r="M47" s="52" t="n">
        <f aca="false">IFERROR(M46/M45,0)</f>
        <v>6.12637614178297</v>
      </c>
      <c r="N47" s="52" t="n">
        <f aca="false">IFERROR(N46/N45,0)</f>
        <v>6.05776152673344</v>
      </c>
      <c r="O47" s="52" t="n">
        <f aca="false">IFERROR(O46/O45,0)</f>
        <v>5.99105287321307</v>
      </c>
      <c r="P47" s="52" t="n">
        <f aca="false">IFERROR(P46/P45,0)</f>
        <v>6.51881696163064</v>
      </c>
      <c r="Q47" s="52" t="n">
        <f aca="false">IFERROR(Q46/Q45,0)</f>
        <v>6.44945746269646</v>
      </c>
      <c r="R47" s="52" t="n">
        <f aca="false">IFERROR(R46/R45,0)</f>
        <v>6.38202461651045</v>
      </c>
      <c r="S47" s="52" t="n">
        <f aca="false">IFERROR(S46/S45,0)</f>
        <v>6.31646490494071</v>
      </c>
      <c r="T47" s="52" t="n">
        <f aca="false">IFERROR(T46/T45,0)</f>
        <v>6.25272629647014</v>
      </c>
      <c r="U47" s="52" t="n">
        <f aca="false">IFERROR(U46/U45,0)</f>
        <v>6.19075820490152</v>
      </c>
      <c r="V47" s="52" t="n">
        <f aca="false">IFERROR(V46/V45,0)</f>
        <v>6.13051144920981</v>
      </c>
      <c r="W47" s="52" t="n">
        <f aca="false">IFERROR(W46/W45,0)</f>
        <v>6.07193821450954</v>
      </c>
      <c r="X47" s="52" t="n">
        <f aca="false">IFERROR(X46/X45,0)</f>
        <v>6.0149920141065</v>
      </c>
      <c r="Y47" s="52" t="n">
        <f aca="false">IFERROR(Y46/Y45,0)</f>
        <v>5.95962765260354</v>
      </c>
      <c r="Z47" s="52" t="n">
        <f aca="false">IFERROR(Z46/Z45,0)</f>
        <v>5.90580119003122</v>
      </c>
      <c r="AA47" s="52" t="n">
        <f aca="false">IFERROR(AA46/AA45,0)</f>
        <v>5.8534699069748</v>
      </c>
      <c r="AB47" s="52" t="n">
        <f aca="false">IFERROR(AB46/AB45,0)</f>
        <v>6.38285149773694</v>
      </c>
      <c r="AC47" s="52" t="n">
        <f aca="false">IFERROR(AC46/AC45,0)</f>
        <v>6.32844069224424</v>
      </c>
      <c r="AD47" s="52" t="n">
        <f aca="false">IFERROR(AD46/AD45,0)</f>
        <v>6.27554129801524</v>
      </c>
      <c r="AE47" s="52" t="n">
        <f aca="false">IFERROR(AE46/AE45,0)</f>
        <v>6.2241113314037</v>
      </c>
      <c r="AF47" s="52" t="n">
        <f aca="false">IFERROR(AF46/AF45,0)</f>
        <v>6.17410997497582</v>
      </c>
      <c r="AG47" s="52" t="n">
        <f aca="false">IFERROR(AG46/AG45,0)</f>
        <v>6.12549754511538</v>
      </c>
      <c r="AH47" s="52" t="n">
        <f aca="false">IFERROR(AH46/AH45,0)</f>
        <v>6.07823546052884</v>
      </c>
      <c r="AI47" s="52" t="n">
        <f aca="false">IFERROR(AI46/AI45,0)</f>
        <v>6.03228621162526</v>
      </c>
      <c r="AJ47" s="52" t="n">
        <f aca="false">IFERROR(AJ46/AJ45,0)</f>
        <v>5.98761333074679</v>
      </c>
      <c r="AK47" s="52" t="n">
        <f aca="false">IFERROR(AK46/AK45,0)</f>
        <v>5.94418136322604</v>
      </c>
      <c r="AL47" s="52" t="n">
        <f aca="false">IFERROR(AL46/AL45,0)</f>
        <v>5.90195583924754</v>
      </c>
      <c r="AM47" s="52" t="n">
        <f aca="false">IFERROR(AM46/AM45,0)</f>
        <v>5.86090324649067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A1:AM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199</v>
      </c>
    </row>
    <row r="2" customFormat="false" ht="15" hidden="false" customHeight="false" outlineLevel="0" collapsed="false">
      <c r="A2" s="11" t="s">
        <v>200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23" t="s">
        <v>66</v>
      </c>
      <c r="B8" s="11" t="s">
        <v>50</v>
      </c>
      <c r="D8" s="53" t="n">
        <f aca="false">Module_Nganh!D36</f>
        <v>0</v>
      </c>
      <c r="E8" s="53" t="n">
        <f aca="false">Module_Nganh!E36</f>
        <v>0</v>
      </c>
      <c r="F8" s="53" t="n">
        <f aca="false">Module_Nganh!F36</f>
        <v>0</v>
      </c>
      <c r="G8" s="53" t="n">
        <f aca="false">Module_Nganh!G36</f>
        <v>10.125</v>
      </c>
      <c r="H8" s="53" t="n">
        <f aca="false">Module_Nganh!H36</f>
        <v>20.52</v>
      </c>
      <c r="I8" s="53" t="n">
        <f aca="false">Module_Nganh!I36</f>
        <v>31.22145</v>
      </c>
      <c r="J8" s="53" t="n">
        <f aca="false">Module_Nganh!J36</f>
        <v>42.2677845</v>
      </c>
      <c r="K8" s="53" t="n">
        <f aca="false">Module_Nganh!K36</f>
        <v>53.699601645</v>
      </c>
      <c r="L8" s="53" t="n">
        <f aca="false">Module_Nganh!L36</f>
        <v>65.55985504245</v>
      </c>
      <c r="M8" s="53" t="n">
        <f aca="false">Module_Nganh!M36</f>
        <v>77.8940592901245</v>
      </c>
      <c r="N8" s="53" t="n">
        <f aca="false">Module_Nganh!N36</f>
        <v>90.7505103323575</v>
      </c>
      <c r="O8" s="53" t="n">
        <f aca="false">Module_Nganh!O36</f>
        <v>104.18052184895</v>
      </c>
      <c r="P8" s="53" t="n">
        <f aca="false">Module_Nganh!P36</f>
        <v>130.062546871793</v>
      </c>
      <c r="Q8" s="53" t="n">
        <f aca="false">Module_Nganh!Q36</f>
        <v>146.281421820095</v>
      </c>
      <c r="R8" s="53" t="n">
        <f aca="false">Module_Nganh!R36</f>
        <v>163.323361064242</v>
      </c>
      <c r="S8" s="53" t="n">
        <f aca="false">Module_Nganh!S36</f>
        <v>181.2610930333</v>
      </c>
      <c r="T8" s="53" t="n">
        <f aca="false">Module_Nganh!T36</f>
        <v>200.172284372111</v>
      </c>
      <c r="U8" s="53" t="n">
        <f aca="false">Module_Nganh!U36</f>
        <v>220.139939964545</v>
      </c>
      <c r="V8" s="53" t="n">
        <f aca="false">Module_Nganh!V36</f>
        <v>241.252833248152</v>
      </c>
      <c r="W8" s="53" t="n">
        <f aca="false">Module_Nganh!W36</f>
        <v>263.605969236346</v>
      </c>
      <c r="X8" s="53" t="n">
        <f aca="false">Module_Nganh!X36</f>
        <v>287.301082854088</v>
      </c>
      <c r="Y8" s="53" t="n">
        <f aca="false">Module_Nganh!Y36</f>
        <v>312.447175397902</v>
      </c>
      <c r="Z8" s="53" t="n">
        <f aca="false">Module_Nganh!Z36</f>
        <v>339.161092152399</v>
      </c>
      <c r="AA8" s="53" t="n">
        <f aca="false">Module_Nganh!AA36</f>
        <v>367.568144434335</v>
      </c>
      <c r="AB8" s="53" t="n">
        <f aca="false">Module_Nganh!AB36</f>
        <v>437.583057552545</v>
      </c>
      <c r="AC8" s="53" t="n">
        <f aca="false">Module_Nganh!AC36</f>
        <v>473.01023305358</v>
      </c>
      <c r="AD8" s="53" t="n">
        <f aca="false">Module_Nganh!AD36</f>
        <v>510.776920020224</v>
      </c>
      <c r="AE8" s="53" t="n">
        <f aca="false">Module_Nganh!AE36</f>
        <v>551.066173805777</v>
      </c>
      <c r="AF8" s="53" t="n">
        <f aca="false">Module_Nganh!AF36</f>
        <v>594.074663811011</v>
      </c>
      <c r="AG8" s="53" t="n">
        <f aca="false">Module_Nganh!AG36</f>
        <v>640.013744093037</v>
      </c>
      <c r="AH8" s="53" t="n">
        <f aca="false">Module_Nganh!AH36</f>
        <v>689.110607376963</v>
      </c>
      <c r="AI8" s="53" t="n">
        <f aca="false">Module_Nganh!AI36</f>
        <v>741.60952908309</v>
      </c>
      <c r="AJ8" s="53" t="n">
        <f aca="false">Module_Nganh!AJ36</f>
        <v>797.773208506301</v>
      </c>
      <c r="AK8" s="53" t="n">
        <f aca="false">Module_Nganh!AK36</f>
        <v>857.88421485</v>
      </c>
      <c r="AL8" s="53" t="n">
        <f aca="false">Module_Nganh!AL36</f>
        <v>922.246546427687</v>
      </c>
      <c r="AM8" s="53" t="n">
        <f aca="false">Module_Nganh!AM36</f>
        <v>991.187312004671</v>
      </c>
    </row>
    <row r="9" customFormat="false" ht="15" hidden="false" customHeight="false" outlineLevel="0" collapsed="false">
      <c r="A9" s="14" t="s">
        <v>188</v>
      </c>
      <c r="B9" s="11" t="s">
        <v>50</v>
      </c>
      <c r="D9" s="54" t="n">
        <f aca="false">Module_Nganh!D37</f>
        <v>0</v>
      </c>
      <c r="E9" s="54" t="n">
        <f aca="false">Module_Nganh!E37</f>
        <v>0</v>
      </c>
      <c r="F9" s="54" t="n">
        <f aca="false">Module_Nganh!F37</f>
        <v>0</v>
      </c>
      <c r="G9" s="54" t="n">
        <f aca="false">Module_Nganh!G37</f>
        <v>2.2275</v>
      </c>
      <c r="H9" s="54" t="n">
        <f aca="false">Module_Nganh!H37</f>
        <v>4.5144</v>
      </c>
      <c r="I9" s="54" t="n">
        <f aca="false">Module_Nganh!I37</f>
        <v>6.868719</v>
      </c>
      <c r="J9" s="54" t="n">
        <f aca="false">Module_Nganh!J37</f>
        <v>9.29891259</v>
      </c>
      <c r="K9" s="54" t="n">
        <f aca="false">Module_Nganh!K37</f>
        <v>11.8139123619</v>
      </c>
      <c r="L9" s="54" t="n">
        <f aca="false">Module_Nganh!L37</f>
        <v>14.423168109339</v>
      </c>
      <c r="M9" s="54" t="n">
        <f aca="false">Module_Nganh!M37</f>
        <v>17.1366930438274</v>
      </c>
      <c r="N9" s="54" t="n">
        <f aca="false">Module_Nganh!N37</f>
        <v>19.9651122731186</v>
      </c>
      <c r="O9" s="54" t="n">
        <f aca="false">Module_Nganh!O37</f>
        <v>22.9197148067689</v>
      </c>
      <c r="P9" s="54" t="n">
        <f aca="false">Module_Nganh!P37</f>
        <v>28.6137603117945</v>
      </c>
      <c r="Q9" s="54" t="n">
        <f aca="false">Module_Nganh!Q37</f>
        <v>32.1819128004209</v>
      </c>
      <c r="R9" s="54" t="n">
        <f aca="false">Module_Nganh!R37</f>
        <v>35.9311394341333</v>
      </c>
      <c r="S9" s="54" t="n">
        <f aca="false">Module_Nganh!S37</f>
        <v>39.877440467326</v>
      </c>
      <c r="T9" s="54" t="n">
        <f aca="false">Module_Nganh!T37</f>
        <v>44.0379025618643</v>
      </c>
      <c r="U9" s="54" t="n">
        <f aca="false">Module_Nganh!U37</f>
        <v>48.4307867922</v>
      </c>
      <c r="V9" s="54" t="n">
        <f aca="false">Module_Nganh!V37</f>
        <v>53.0756233145934</v>
      </c>
      <c r="W9" s="54" t="n">
        <f aca="false">Module_Nganh!W37</f>
        <v>57.9933132319962</v>
      </c>
      <c r="X9" s="54" t="n">
        <f aca="false">Module_Nganh!X37</f>
        <v>63.2062382278993</v>
      </c>
      <c r="Y9" s="54" t="n">
        <f aca="false">Module_Nganh!Y37</f>
        <v>68.7383785875384</v>
      </c>
      <c r="Z9" s="54" t="n">
        <f aca="false">Module_Nganh!Z37</f>
        <v>74.6154402735277</v>
      </c>
      <c r="AA9" s="54" t="n">
        <f aca="false">Module_Nganh!AA37</f>
        <v>80.8649917755537</v>
      </c>
      <c r="AB9" s="54" t="n">
        <f aca="false">Module_Nganh!AB37</f>
        <v>96.26827266156</v>
      </c>
      <c r="AC9" s="54" t="n">
        <f aca="false">Module_Nganh!AC37</f>
        <v>104.062251271788</v>
      </c>
      <c r="AD9" s="54" t="n">
        <f aca="false">Module_Nganh!AD37</f>
        <v>112.370922404449</v>
      </c>
      <c r="AE9" s="54" t="n">
        <f aca="false">Module_Nganh!AE37</f>
        <v>121.234558237271</v>
      </c>
      <c r="AF9" s="54" t="n">
        <f aca="false">Module_Nganh!AF37</f>
        <v>130.696426038422</v>
      </c>
      <c r="AG9" s="54" t="n">
        <f aca="false">Module_Nganh!AG37</f>
        <v>140.803023700468</v>
      </c>
      <c r="AH9" s="54" t="n">
        <f aca="false">Module_Nganh!AH37</f>
        <v>151.604333622932</v>
      </c>
      <c r="AI9" s="54" t="n">
        <f aca="false">Module_Nganh!AI37</f>
        <v>163.15409639828</v>
      </c>
      <c r="AJ9" s="54" t="n">
        <f aca="false">Module_Nganh!AJ37</f>
        <v>175.510105871386</v>
      </c>
      <c r="AK9" s="54" t="n">
        <f aca="false">Module_Nganh!AK37</f>
        <v>188.734527267</v>
      </c>
      <c r="AL9" s="54" t="n">
        <f aca="false">Module_Nganh!AL37</f>
        <v>202.894240214091</v>
      </c>
      <c r="AM9" s="54" t="n">
        <f aca="false">Module_Nganh!AM37</f>
        <v>218.061208641028</v>
      </c>
    </row>
    <row r="10" customFormat="false" ht="15" hidden="false" customHeight="false" outlineLevel="0" collapsed="false">
      <c r="A10" s="42" t="s">
        <v>69</v>
      </c>
      <c r="B10" s="11" t="s">
        <v>50</v>
      </c>
      <c r="D10" s="55" t="n">
        <f aca="false">D8-D9</f>
        <v>0</v>
      </c>
      <c r="E10" s="55" t="n">
        <f aca="false">E8-E9</f>
        <v>0</v>
      </c>
      <c r="F10" s="55" t="n">
        <f aca="false">F8-F9</f>
        <v>0</v>
      </c>
      <c r="G10" s="55" t="n">
        <f aca="false">G8-G9</f>
        <v>7.8975</v>
      </c>
      <c r="H10" s="55" t="n">
        <f aca="false">H8-H9</f>
        <v>16.0056</v>
      </c>
      <c r="I10" s="55" t="n">
        <f aca="false">I8-I9</f>
        <v>24.352731</v>
      </c>
      <c r="J10" s="55" t="n">
        <f aca="false">J8-J9</f>
        <v>32.96887191</v>
      </c>
      <c r="K10" s="55" t="n">
        <f aca="false">K8-K9</f>
        <v>41.8856892831</v>
      </c>
      <c r="L10" s="55" t="n">
        <f aca="false">L8-L9</f>
        <v>51.136686933111</v>
      </c>
      <c r="M10" s="55" t="n">
        <f aca="false">M8-M9</f>
        <v>60.7573662462971</v>
      </c>
      <c r="N10" s="55" t="n">
        <f aca="false">N8-N9</f>
        <v>70.7853980592388</v>
      </c>
      <c r="O10" s="55" t="n">
        <f aca="false">O8-O9</f>
        <v>81.2608070421807</v>
      </c>
      <c r="P10" s="55" t="n">
        <f aca="false">P8-P9</f>
        <v>101.448786559999</v>
      </c>
      <c r="Q10" s="55" t="n">
        <f aca="false">Q8-Q9</f>
        <v>114.099509019674</v>
      </c>
      <c r="R10" s="55" t="n">
        <f aca="false">R8-R9</f>
        <v>127.392221630109</v>
      </c>
      <c r="S10" s="55" t="n">
        <f aca="false">S8-S9</f>
        <v>141.383652565974</v>
      </c>
      <c r="T10" s="55" t="n">
        <f aca="false">T8-T9</f>
        <v>156.134381810246</v>
      </c>
      <c r="U10" s="55" t="n">
        <f aca="false">U8-U9</f>
        <v>171.709153172345</v>
      </c>
      <c r="V10" s="55" t="n">
        <f aca="false">V8-V9</f>
        <v>188.177209933558</v>
      </c>
      <c r="W10" s="55" t="n">
        <f aca="false">W8-W9</f>
        <v>205.61265600435</v>
      </c>
      <c r="X10" s="55" t="n">
        <f aca="false">X8-X9</f>
        <v>224.094844626188</v>
      </c>
      <c r="Y10" s="55" t="n">
        <f aca="false">Y8-Y9</f>
        <v>243.708796810363</v>
      </c>
      <c r="Z10" s="55" t="n">
        <f aca="false">Z8-Z9</f>
        <v>264.545651878871</v>
      </c>
      <c r="AA10" s="55" t="n">
        <f aca="false">AA8-AA9</f>
        <v>286.703152658781</v>
      </c>
      <c r="AB10" s="55" t="n">
        <f aca="false">AB8-AB9</f>
        <v>341.314784890985</v>
      </c>
      <c r="AC10" s="55" t="n">
        <f aca="false">AC8-AC9</f>
        <v>368.947981781792</v>
      </c>
      <c r="AD10" s="55" t="n">
        <f aca="false">AD8-AD9</f>
        <v>398.405997615775</v>
      </c>
      <c r="AE10" s="55" t="n">
        <f aca="false">AE8-AE9</f>
        <v>429.831615568506</v>
      </c>
      <c r="AF10" s="55" t="n">
        <f aca="false">AF8-AF9</f>
        <v>463.378237772589</v>
      </c>
      <c r="AG10" s="55" t="n">
        <f aca="false">AG8-AG9</f>
        <v>499.210720392569</v>
      </c>
      <c r="AH10" s="55" t="n">
        <f aca="false">AH8-AH9</f>
        <v>537.506273754031</v>
      </c>
      <c r="AI10" s="55" t="n">
        <f aca="false">AI8-AI9</f>
        <v>578.45543268481</v>
      </c>
      <c r="AJ10" s="55" t="n">
        <f aca="false">AJ8-AJ9</f>
        <v>622.263102634915</v>
      </c>
      <c r="AK10" s="55" t="n">
        <f aca="false">AK8-AK9</f>
        <v>669.149687583</v>
      </c>
      <c r="AL10" s="55" t="n">
        <f aca="false">AL8-AL9</f>
        <v>719.352306213596</v>
      </c>
      <c r="AM10" s="55" t="n">
        <f aca="false">AM8-AM9</f>
        <v>773.126103363644</v>
      </c>
    </row>
    <row r="11" customFormat="false" ht="15" hidden="false" customHeight="false" outlineLevel="0" collapsed="false">
      <c r="A11" s="14" t="s">
        <v>70</v>
      </c>
      <c r="B11" s="11" t="s">
        <v>68</v>
      </c>
      <c r="D11" s="56" t="n">
        <f aca="false">IFERROR(D10/D8,0)</f>
        <v>0</v>
      </c>
      <c r="E11" s="56" t="n">
        <f aca="false">IFERROR(E10/E8,0)</f>
        <v>0</v>
      </c>
      <c r="F11" s="56" t="n">
        <f aca="false">IFERROR(F10/F8,0)</f>
        <v>0</v>
      </c>
      <c r="G11" s="56" t="n">
        <f aca="false">IFERROR(G10/G8,0)</f>
        <v>0.78</v>
      </c>
      <c r="H11" s="56" t="n">
        <f aca="false">IFERROR(H10/H8,0)</f>
        <v>0.78</v>
      </c>
      <c r="I11" s="56" t="n">
        <f aca="false">IFERROR(I10/I8,0)</f>
        <v>0.78</v>
      </c>
      <c r="J11" s="56" t="n">
        <f aca="false">IFERROR(J10/J8,0)</f>
        <v>0.78</v>
      </c>
      <c r="K11" s="56" t="n">
        <f aca="false">IFERROR(K10/K8,0)</f>
        <v>0.78</v>
      </c>
      <c r="L11" s="56" t="n">
        <f aca="false">IFERROR(L10/L8,0)</f>
        <v>0.78</v>
      </c>
      <c r="M11" s="56" t="n">
        <f aca="false">IFERROR(M10/M8,0)</f>
        <v>0.78</v>
      </c>
      <c r="N11" s="56" t="n">
        <f aca="false">IFERROR(N10/N8,0)</f>
        <v>0.78</v>
      </c>
      <c r="O11" s="56" t="n">
        <f aca="false">IFERROR(O10/O8,0)</f>
        <v>0.78</v>
      </c>
      <c r="P11" s="56" t="n">
        <f aca="false">IFERROR(P10/P8,0)</f>
        <v>0.78</v>
      </c>
      <c r="Q11" s="56" t="n">
        <f aca="false">IFERROR(Q10/Q8,0)</f>
        <v>0.78</v>
      </c>
      <c r="R11" s="56" t="n">
        <f aca="false">IFERROR(R10/R8,0)</f>
        <v>0.78</v>
      </c>
      <c r="S11" s="56" t="n">
        <f aca="false">IFERROR(S10/S8,0)</f>
        <v>0.78</v>
      </c>
      <c r="T11" s="56" t="n">
        <f aca="false">IFERROR(T10/T8,0)</f>
        <v>0.78</v>
      </c>
      <c r="U11" s="56" t="n">
        <f aca="false">IFERROR(U10/U8,0)</f>
        <v>0.78</v>
      </c>
      <c r="V11" s="56" t="n">
        <f aca="false">IFERROR(V10/V8,0)</f>
        <v>0.78</v>
      </c>
      <c r="W11" s="56" t="n">
        <f aca="false">IFERROR(W10/W8,0)</f>
        <v>0.78</v>
      </c>
      <c r="X11" s="56" t="n">
        <f aca="false">IFERROR(X10/X8,0)</f>
        <v>0.78</v>
      </c>
      <c r="Y11" s="56" t="n">
        <f aca="false">IFERROR(Y10/Y8,0)</f>
        <v>0.78</v>
      </c>
      <c r="Z11" s="56" t="n">
        <f aca="false">IFERROR(Z10/Z8,0)</f>
        <v>0.78</v>
      </c>
      <c r="AA11" s="56" t="n">
        <f aca="false">IFERROR(AA10/AA8,0)</f>
        <v>0.78</v>
      </c>
      <c r="AB11" s="56" t="n">
        <f aca="false">IFERROR(AB10/AB8,0)</f>
        <v>0.78</v>
      </c>
      <c r="AC11" s="56" t="n">
        <f aca="false">IFERROR(AC10/AC8,0)</f>
        <v>0.78</v>
      </c>
      <c r="AD11" s="56" t="n">
        <f aca="false">IFERROR(AD10/AD8,0)</f>
        <v>0.78</v>
      </c>
      <c r="AE11" s="56" t="n">
        <f aca="false">IFERROR(AE10/AE8,0)</f>
        <v>0.78</v>
      </c>
      <c r="AF11" s="56" t="n">
        <f aca="false">IFERROR(AF10/AF8,0)</f>
        <v>0.78</v>
      </c>
      <c r="AG11" s="56" t="n">
        <f aca="false">IFERROR(AG10/AG8,0)</f>
        <v>0.78</v>
      </c>
      <c r="AH11" s="56" t="n">
        <f aca="false">IFERROR(AH10/AH8,0)</f>
        <v>0.78</v>
      </c>
      <c r="AI11" s="56" t="n">
        <f aca="false">IFERROR(AI10/AI8,0)</f>
        <v>0.78</v>
      </c>
      <c r="AJ11" s="56" t="n">
        <f aca="false">IFERROR(AJ10/AJ8,0)</f>
        <v>0.78</v>
      </c>
      <c r="AK11" s="56" t="n">
        <f aca="false">IFERROR(AK10/AK8,0)</f>
        <v>0.78</v>
      </c>
      <c r="AL11" s="56" t="n">
        <f aca="false">IFERROR(AL10/AL8,0)</f>
        <v>0.78</v>
      </c>
      <c r="AM11" s="56" t="n">
        <f aca="false">IFERROR(AM10/AM8,0)</f>
        <v>0.78</v>
      </c>
    </row>
    <row r="13" customFormat="false" ht="15" hidden="false" customHeight="false" outlineLevel="0" collapsed="false">
      <c r="A13" s="14" t="s">
        <v>201</v>
      </c>
      <c r="B13" s="11" t="s">
        <v>50</v>
      </c>
      <c r="D13" s="54" t="n">
        <f aca="false">Tinh_toan!D21+Tinh_toan!D48</f>
        <v>111.275</v>
      </c>
      <c r="E13" s="54" t="n">
        <f aca="false">Tinh_toan!E21+Tinh_toan!E48</f>
        <v>111.275</v>
      </c>
      <c r="F13" s="54" t="n">
        <f aca="false">Tinh_toan!F21+Tinh_toan!F48</f>
        <v>135.575</v>
      </c>
      <c r="G13" s="54" t="n">
        <f aca="false">Tinh_toan!G21+Tinh_toan!G48</f>
        <v>135.575</v>
      </c>
      <c r="H13" s="54" t="n">
        <f aca="false">Tinh_toan!H21+Tinh_toan!H48</f>
        <v>135.575</v>
      </c>
      <c r="I13" s="54" t="n">
        <f aca="false">Tinh_toan!I21+Tinh_toan!I48</f>
        <v>135.575</v>
      </c>
      <c r="J13" s="54" t="n">
        <f aca="false">Tinh_toan!J21+Tinh_toan!J48</f>
        <v>196.325</v>
      </c>
      <c r="K13" s="54" t="n">
        <f aca="false">Tinh_toan!K21+Tinh_toan!K48</f>
        <v>196.325</v>
      </c>
      <c r="L13" s="54" t="n">
        <f aca="false">Tinh_toan!L21+Tinh_toan!L48</f>
        <v>196.325</v>
      </c>
      <c r="M13" s="54" t="n">
        <f aca="false">Tinh_toan!M21+Tinh_toan!M48</f>
        <v>196.325</v>
      </c>
      <c r="N13" s="54" t="n">
        <f aca="false">Tinh_toan!N21+Tinh_toan!N48</f>
        <v>196.325</v>
      </c>
      <c r="O13" s="54" t="n">
        <f aca="false">Tinh_toan!O21+Tinh_toan!O48</f>
        <v>196.325</v>
      </c>
      <c r="P13" s="54" t="n">
        <f aca="false">Tinh_toan!P21+Tinh_toan!P48</f>
        <v>212.191</v>
      </c>
      <c r="Q13" s="54" t="n">
        <f aca="false">Tinh_toan!Q21+Tinh_toan!Q48</f>
        <v>212.191</v>
      </c>
      <c r="R13" s="54" t="n">
        <f aca="false">Tinh_toan!R21+Tinh_toan!R48</f>
        <v>212.191</v>
      </c>
      <c r="S13" s="54" t="n">
        <f aca="false">Tinh_toan!S21+Tinh_toan!S48</f>
        <v>212.191</v>
      </c>
      <c r="T13" s="54" t="n">
        <f aca="false">Tinh_toan!T21+Tinh_toan!T48</f>
        <v>212.191</v>
      </c>
      <c r="U13" s="54" t="n">
        <f aca="false">Tinh_toan!U21+Tinh_toan!U48</f>
        <v>212.191</v>
      </c>
      <c r="V13" s="54" t="n">
        <f aca="false">Tinh_toan!V21+Tinh_toan!V48</f>
        <v>212.191</v>
      </c>
      <c r="W13" s="54" t="n">
        <f aca="false">Tinh_toan!W21+Tinh_toan!W48</f>
        <v>212.191</v>
      </c>
      <c r="X13" s="54" t="n">
        <f aca="false">Tinh_toan!X21+Tinh_toan!X48</f>
        <v>212.191</v>
      </c>
      <c r="Y13" s="54" t="n">
        <f aca="false">Tinh_toan!Y21+Tinh_toan!Y48</f>
        <v>212.191</v>
      </c>
      <c r="Z13" s="54" t="n">
        <f aca="false">Tinh_toan!Z21+Tinh_toan!Z48</f>
        <v>212.191</v>
      </c>
      <c r="AA13" s="54" t="n">
        <f aca="false">Tinh_toan!AA21+Tinh_toan!AA48</f>
        <v>212.191</v>
      </c>
      <c r="AB13" s="54" t="n">
        <f aca="false">Tinh_toan!AB21+Tinh_toan!AB48</f>
        <v>229.34228</v>
      </c>
      <c r="AC13" s="54" t="n">
        <f aca="false">Tinh_toan!AC21+Tinh_toan!AC48</f>
        <v>229.34228</v>
      </c>
      <c r="AD13" s="54" t="n">
        <f aca="false">Tinh_toan!AD21+Tinh_toan!AD48</f>
        <v>229.34228</v>
      </c>
      <c r="AE13" s="54" t="n">
        <f aca="false">Tinh_toan!AE21+Tinh_toan!AE48</f>
        <v>229.34228</v>
      </c>
      <c r="AF13" s="54" t="n">
        <f aca="false">Tinh_toan!AF21+Tinh_toan!AF48</f>
        <v>229.34228</v>
      </c>
      <c r="AG13" s="54" t="n">
        <f aca="false">Tinh_toan!AG21+Tinh_toan!AG48</f>
        <v>229.34228</v>
      </c>
      <c r="AH13" s="54" t="n">
        <f aca="false">Tinh_toan!AH21+Tinh_toan!AH48</f>
        <v>229.34228</v>
      </c>
      <c r="AI13" s="54" t="n">
        <f aca="false">Tinh_toan!AI21+Tinh_toan!AI48</f>
        <v>229.34228</v>
      </c>
      <c r="AJ13" s="54" t="n">
        <f aca="false">Tinh_toan!AJ21+Tinh_toan!AJ48</f>
        <v>229.34228</v>
      </c>
      <c r="AK13" s="54" t="n">
        <f aca="false">Tinh_toan!AK21+Tinh_toan!AK48</f>
        <v>229.34228</v>
      </c>
      <c r="AL13" s="54" t="n">
        <f aca="false">Tinh_toan!AL21+Tinh_toan!AL48</f>
        <v>229.34228</v>
      </c>
      <c r="AM13" s="54" t="n">
        <f aca="false">Tinh_toan!AM21+Tinh_toan!AM48</f>
        <v>229.34228</v>
      </c>
    </row>
    <row r="14" customFormat="false" ht="15" hidden="false" customHeight="false" outlineLevel="0" collapsed="false">
      <c r="A14" s="14" t="s">
        <v>202</v>
      </c>
      <c r="B14" s="11" t="s">
        <v>50</v>
      </c>
      <c r="D14" s="54" t="n">
        <f aca="false">Tinh_toan!D22+Tinh_toan!D49+Module_Nganh!D38+Module_Nganh!D39</f>
        <v>0</v>
      </c>
      <c r="E14" s="54" t="n">
        <f aca="false">Tinh_toan!E22+Tinh_toan!E49+Module_Nganh!E38+Module_Nganh!E39</f>
        <v>0</v>
      </c>
      <c r="F14" s="54" t="n">
        <f aca="false">Tinh_toan!F22+Tinh_toan!F49+Module_Nganh!F38+Module_Nganh!F39</f>
        <v>0</v>
      </c>
      <c r="G14" s="54" t="n">
        <f aca="false">Tinh_toan!G22+Tinh_toan!G49+Module_Nganh!G38+Module_Nganh!G39</f>
        <v>80.39875</v>
      </c>
      <c r="H14" s="54" t="n">
        <f aca="false">Tinh_toan!H22+Tinh_toan!H49+Module_Nganh!H38+Module_Nganh!H39</f>
        <v>83.1106</v>
      </c>
      <c r="I14" s="54" t="n">
        <f aca="false">Tinh_toan!I22+Tinh_toan!I49+Module_Nganh!I38+Module_Nganh!I39</f>
        <v>100.6036435</v>
      </c>
      <c r="J14" s="54" t="n">
        <f aca="false">Tinh_toan!J22+Tinh_toan!J49+Module_Nganh!J38+Module_Nganh!J39</f>
        <v>103.734393535</v>
      </c>
      <c r="K14" s="54" t="n">
        <f aca="false">Tinh_toan!K22+Tinh_toan!K49+Module_Nganh!K38+Module_Nganh!K39</f>
        <v>107.10065684935</v>
      </c>
      <c r="L14" s="54" t="n">
        <f aca="false">Tinh_toan!L22+Tinh_toan!L49+Module_Nganh!L38+Module_Nganh!L39</f>
        <v>110.721637955274</v>
      </c>
      <c r="M14" s="54" t="n">
        <f aca="false">Tinh_toan!M22+Tinh_toan!M49+Module_Nganh!M38+Module_Nganh!M39</f>
        <v>114.618051467024</v>
      </c>
      <c r="N14" s="54" t="n">
        <f aca="false">Tinh_toan!N22+Tinh_toan!N49+Module_Nganh!N38+Module_Nganh!N39</f>
        <v>118.812243373356</v>
      </c>
      <c r="O14" s="54" t="n">
        <f aca="false">Tinh_toan!O22+Tinh_toan!O49+Module_Nganh!O38+Module_Nganh!O39</f>
        <v>123.328321963925</v>
      </c>
      <c r="P14" s="54" t="n">
        <f aca="false">Tinh_toan!P22+Tinh_toan!P49+Module_Nganh!P38+Module_Nganh!P39</f>
        <v>173.287015219287</v>
      </c>
      <c r="Q14" s="54" t="n">
        <f aca="false">Tinh_toan!Q22+Tinh_toan!Q49+Module_Nganh!Q38+Module_Nganh!Q39</f>
        <v>178.571192572787</v>
      </c>
      <c r="R14" s="54" t="n">
        <f aca="false">Tinh_toan!R22+Tinh_toan!R49+Module_Nganh!R38+Module_Nganh!R39</f>
        <v>184.263870743566</v>
      </c>
      <c r="S14" s="54" t="n">
        <f aca="false">Tinh_toan!S22+Tinh_toan!S49+Module_Nganh!S38+Module_Nganh!S39</f>
        <v>190.397936295568</v>
      </c>
      <c r="T14" s="54" t="n">
        <f aca="false">Tinh_toan!T22+Tinh_toan!T49+Module_Nganh!T38+Module_Nganh!T39</f>
        <v>197.008880316098</v>
      </c>
      <c r="U14" s="54" t="n">
        <f aca="false">Tinh_toan!U22+Tinh_toan!U49+Module_Nganh!U38+Module_Nganh!U39</f>
        <v>204.135006926666</v>
      </c>
      <c r="V14" s="54" t="n">
        <f aca="false">Tinh_toan!V22+Tinh_toan!V49+Module_Nganh!V38+Module_Nganh!V39</f>
        <v>211.817658423393</v>
      </c>
      <c r="W14" s="54" t="n">
        <f aca="false">Tinh_toan!W22+Tinh_toan!W49+Module_Nganh!W38+Module_Nganh!W39</f>
        <v>220.101458377114</v>
      </c>
      <c r="X14" s="54" t="n">
        <f aca="false">Tinh_toan!X22+Tinh_toan!X49+Module_Nganh!X38+Module_Nganh!X39</f>
        <v>229.034574129649</v>
      </c>
      <c r="Y14" s="54" t="n">
        <f aca="false">Tinh_toan!Y22+Tinh_toan!Y49+Module_Nganh!Y38+Module_Nganh!Y39</f>
        <v>238.669000237485</v>
      </c>
      <c r="Z14" s="54" t="n">
        <f aca="false">Tinh_toan!Z22+Tinh_toan!Z49+Module_Nganh!Z38+Module_Nganh!Z39</f>
        <v>249.060864538164</v>
      </c>
      <c r="AA14" s="54" t="n">
        <f aca="false">Tinh_toan!AA22+Tinh_toan!AA49+Module_Nganh!AA38+Module_Nganh!AA39</f>
        <v>260.270758648509</v>
      </c>
      <c r="AB14" s="54" t="n">
        <f aca="false">Tinh_toan!AB22+Tinh_toan!AB49+Module_Nganh!AB38+Module_Nganh!AB39</f>
        <v>282.530703187294</v>
      </c>
      <c r="AC14" s="54" t="n">
        <f aca="false">Tinh_toan!AC22+Tinh_toan!AC49+Module_Nganh!AC38+Module_Nganh!AC39</f>
        <v>295.674719369182</v>
      </c>
      <c r="AD14" s="54" t="n">
        <f aca="false">Tinh_toan!AD22+Tinh_toan!AD49+Module_Nganh!AD38+Module_Nganh!AD39</f>
        <v>309.855416968388</v>
      </c>
      <c r="AE14" s="54" t="n">
        <f aca="false">Tinh_toan!AE22+Tinh_toan!AE49+Module_Nganh!AE38+Module_Nganh!AE39</f>
        <v>325.155607331377</v>
      </c>
      <c r="AF14" s="54" t="n">
        <f aca="false">Tinh_toan!AF22+Tinh_toan!AF49+Module_Nganh!AF38+Module_Nganh!AF39</f>
        <v>341.66469580091</v>
      </c>
      <c r="AG14" s="54" t="n">
        <f aca="false">Tinh_toan!AG22+Tinh_toan!AG49+Module_Nganh!AG38+Module_Nganh!AG39</f>
        <v>359.479208680297</v>
      </c>
      <c r="AH14" s="54" t="n">
        <f aca="false">Tinh_toan!AH22+Tinh_toan!AH49+Module_Nganh!AH38+Module_Nganh!AH39</f>
        <v>378.703362287416</v>
      </c>
      <c r="AI14" s="54" t="n">
        <f aca="false">Tinh_toan!AI22+Tinh_toan!AI49+Module_Nganh!AI38+Module_Nganh!AI39</f>
        <v>399.449677463888</v>
      </c>
      <c r="AJ14" s="54" t="n">
        <f aca="false">Tinh_toan!AJ22+Tinh_toan!AJ49+Module_Nganh!AJ38+Module_Nganh!AJ39</f>
        <v>421.839643173896</v>
      </c>
      <c r="AK14" s="54" t="n">
        <f aca="false">Tinh_toan!AK22+Tinh_toan!AK49+Module_Nganh!AK38+Module_Nganh!AK39</f>
        <v>446.004433117703</v>
      </c>
      <c r="AL14" s="54" t="n">
        <f aca="false">Tinh_toan!AL22+Tinh_toan!AL49+Module_Nganh!AL38+Module_Nganh!AL39</f>
        <v>472.08567959881</v>
      </c>
      <c r="AM14" s="54" t="n">
        <f aca="false">Tinh_toan!AM22+Tinh_toan!AM49+Module_Nganh!AM38+Module_Nganh!AM39</f>
        <v>500.236309222598</v>
      </c>
    </row>
    <row r="15" customFormat="false" ht="15" hidden="false" customHeight="false" outlineLevel="0" collapsed="false">
      <c r="A15" s="14" t="s">
        <v>203</v>
      </c>
      <c r="B15" s="11" t="s">
        <v>50</v>
      </c>
      <c r="D15" s="54" t="n">
        <f aca="false">Tinh_toan!D23+Tinh_toan!D50</f>
        <v>100.75</v>
      </c>
      <c r="E15" s="54" t="n">
        <f aca="false">Tinh_toan!E23+Tinh_toan!E50</f>
        <v>100.75</v>
      </c>
      <c r="F15" s="54" t="n">
        <f aca="false">Tinh_toan!F23+Tinh_toan!F50</f>
        <v>100.75</v>
      </c>
      <c r="G15" s="54" t="n">
        <f aca="false">Tinh_toan!G23+Tinh_toan!G50</f>
        <v>100.75</v>
      </c>
      <c r="H15" s="54" t="n">
        <f aca="false">Tinh_toan!H23+Tinh_toan!H50</f>
        <v>100.75</v>
      </c>
      <c r="I15" s="54" t="n">
        <f aca="false">Tinh_toan!I23+Tinh_toan!I50</f>
        <v>100.75</v>
      </c>
      <c r="J15" s="54" t="n">
        <f aca="false">Tinh_toan!J23+Tinh_toan!J50</f>
        <v>100.75</v>
      </c>
      <c r="K15" s="54" t="n">
        <f aca="false">Tinh_toan!K23+Tinh_toan!K50</f>
        <v>100.75</v>
      </c>
      <c r="L15" s="54" t="n">
        <f aca="false">Tinh_toan!L23+Tinh_toan!L50</f>
        <v>100.75</v>
      </c>
      <c r="M15" s="54" t="n">
        <f aca="false">Tinh_toan!M23+Tinh_toan!M50</f>
        <v>100.75</v>
      </c>
      <c r="N15" s="54" t="n">
        <f aca="false">Tinh_toan!N23+Tinh_toan!N50</f>
        <v>100.75</v>
      </c>
      <c r="O15" s="54" t="n">
        <f aca="false">Tinh_toan!O23+Tinh_toan!O50</f>
        <v>100.75</v>
      </c>
      <c r="P15" s="54" t="n">
        <f aca="false">Tinh_toan!P23+Tinh_toan!P50</f>
        <v>107.11</v>
      </c>
      <c r="Q15" s="54" t="n">
        <f aca="false">Tinh_toan!Q23+Tinh_toan!Q50</f>
        <v>107.11</v>
      </c>
      <c r="R15" s="54" t="n">
        <f aca="false">Tinh_toan!R23+Tinh_toan!R50</f>
        <v>107.11</v>
      </c>
      <c r="S15" s="54" t="n">
        <f aca="false">Tinh_toan!S23+Tinh_toan!S50</f>
        <v>107.11</v>
      </c>
      <c r="T15" s="54" t="n">
        <f aca="false">Tinh_toan!T23+Tinh_toan!T50</f>
        <v>107.11</v>
      </c>
      <c r="U15" s="54" t="n">
        <f aca="false">Tinh_toan!U23+Tinh_toan!U50</f>
        <v>107.11</v>
      </c>
      <c r="V15" s="54" t="n">
        <f aca="false">Tinh_toan!V23+Tinh_toan!V50</f>
        <v>107.11</v>
      </c>
      <c r="W15" s="54" t="n">
        <f aca="false">Tinh_toan!W23+Tinh_toan!W50</f>
        <v>107.11</v>
      </c>
      <c r="X15" s="54" t="n">
        <f aca="false">Tinh_toan!X23+Tinh_toan!X50</f>
        <v>107.11</v>
      </c>
      <c r="Y15" s="54" t="n">
        <f aca="false">Tinh_toan!Y23+Tinh_toan!Y50</f>
        <v>107.11</v>
      </c>
      <c r="Z15" s="54" t="n">
        <f aca="false">Tinh_toan!Z23+Tinh_toan!Z50</f>
        <v>107.11</v>
      </c>
      <c r="AA15" s="54" t="n">
        <f aca="false">Tinh_toan!AA23+Tinh_toan!AA50</f>
        <v>107.11</v>
      </c>
      <c r="AB15" s="54" t="n">
        <f aca="false">Tinh_toan!AB23+Tinh_toan!AB50</f>
        <v>113.9338</v>
      </c>
      <c r="AC15" s="54" t="n">
        <f aca="false">Tinh_toan!AC23+Tinh_toan!AC50</f>
        <v>113.9338</v>
      </c>
      <c r="AD15" s="54" t="n">
        <f aca="false">Tinh_toan!AD23+Tinh_toan!AD50</f>
        <v>113.9338</v>
      </c>
      <c r="AE15" s="54" t="n">
        <f aca="false">Tinh_toan!AE23+Tinh_toan!AE50</f>
        <v>113.9338</v>
      </c>
      <c r="AF15" s="54" t="n">
        <f aca="false">Tinh_toan!AF23+Tinh_toan!AF50</f>
        <v>113.9338</v>
      </c>
      <c r="AG15" s="54" t="n">
        <f aca="false">Tinh_toan!AG23+Tinh_toan!AG50</f>
        <v>113.9338</v>
      </c>
      <c r="AH15" s="54" t="n">
        <f aca="false">Tinh_toan!AH23+Tinh_toan!AH50</f>
        <v>113.9338</v>
      </c>
      <c r="AI15" s="54" t="n">
        <f aca="false">Tinh_toan!AI23+Tinh_toan!AI50</f>
        <v>113.9338</v>
      </c>
      <c r="AJ15" s="54" t="n">
        <f aca="false">Tinh_toan!AJ23+Tinh_toan!AJ50</f>
        <v>113.9338</v>
      </c>
      <c r="AK15" s="54" t="n">
        <f aca="false">Tinh_toan!AK23+Tinh_toan!AK50</f>
        <v>113.9338</v>
      </c>
      <c r="AL15" s="54" t="n">
        <f aca="false">Tinh_toan!AL23+Tinh_toan!AL50</f>
        <v>113.9338</v>
      </c>
      <c r="AM15" s="54" t="n">
        <f aca="false">Tinh_toan!AM23+Tinh_toan!AM50</f>
        <v>113.9338</v>
      </c>
    </row>
    <row r="16" customFormat="false" ht="15" hidden="false" customHeight="false" outlineLevel="0" collapsed="false">
      <c r="A16" s="42" t="s">
        <v>71</v>
      </c>
      <c r="B16" s="11" t="s">
        <v>50</v>
      </c>
      <c r="D16" s="55" t="n">
        <f aca="false">SUM(D13:D15)</f>
        <v>212.025</v>
      </c>
      <c r="E16" s="55" t="n">
        <f aca="false">SUM(E13:E15)</f>
        <v>212.025</v>
      </c>
      <c r="F16" s="55" t="n">
        <f aca="false">SUM(F13:F15)</f>
        <v>236.325</v>
      </c>
      <c r="G16" s="55" t="n">
        <f aca="false">SUM(G13:G15)</f>
        <v>316.72375</v>
      </c>
      <c r="H16" s="55" t="n">
        <f aca="false">SUM(H13:H15)</f>
        <v>319.4356</v>
      </c>
      <c r="I16" s="55" t="n">
        <f aca="false">SUM(I13:I15)</f>
        <v>336.9286435</v>
      </c>
      <c r="J16" s="55" t="n">
        <f aca="false">SUM(J13:J15)</f>
        <v>400.809393535</v>
      </c>
      <c r="K16" s="55" t="n">
        <f aca="false">SUM(K13:K15)</f>
        <v>404.17565684935</v>
      </c>
      <c r="L16" s="55" t="n">
        <f aca="false">SUM(L13:L15)</f>
        <v>407.796637955274</v>
      </c>
      <c r="M16" s="55" t="n">
        <f aca="false">SUM(M13:M15)</f>
        <v>411.693051467024</v>
      </c>
      <c r="N16" s="55" t="n">
        <f aca="false">SUM(N13:N15)</f>
        <v>415.887243373356</v>
      </c>
      <c r="O16" s="55" t="n">
        <f aca="false">SUM(O13:O15)</f>
        <v>420.403321963925</v>
      </c>
      <c r="P16" s="55" t="n">
        <f aca="false">SUM(P13:P15)</f>
        <v>492.588015219287</v>
      </c>
      <c r="Q16" s="55" t="n">
        <f aca="false">SUM(Q13:Q15)</f>
        <v>497.872192572787</v>
      </c>
      <c r="R16" s="55" t="n">
        <f aca="false">SUM(R13:R15)</f>
        <v>503.564870743566</v>
      </c>
      <c r="S16" s="55" t="n">
        <f aca="false">SUM(S13:S15)</f>
        <v>509.698936295568</v>
      </c>
      <c r="T16" s="55" t="n">
        <f aca="false">SUM(T13:T15)</f>
        <v>516.309880316098</v>
      </c>
      <c r="U16" s="55" t="n">
        <f aca="false">SUM(U13:U15)</f>
        <v>523.436006926666</v>
      </c>
      <c r="V16" s="55" t="n">
        <f aca="false">SUM(V13:V15)</f>
        <v>531.118658423393</v>
      </c>
      <c r="W16" s="55" t="n">
        <f aca="false">SUM(W13:W15)</f>
        <v>539.402458377115</v>
      </c>
      <c r="X16" s="55" t="n">
        <f aca="false">SUM(X13:X15)</f>
        <v>548.335574129649</v>
      </c>
      <c r="Y16" s="55" t="n">
        <f aca="false">SUM(Y13:Y15)</f>
        <v>557.970000237485</v>
      </c>
      <c r="Z16" s="55" t="n">
        <f aca="false">SUM(Z13:Z15)</f>
        <v>568.361864538164</v>
      </c>
      <c r="AA16" s="55" t="n">
        <f aca="false">SUM(AA13:AA15)</f>
        <v>579.571758648509</v>
      </c>
      <c r="AB16" s="55" t="n">
        <f aca="false">SUM(AB13:AB15)</f>
        <v>625.806783187294</v>
      </c>
      <c r="AC16" s="55" t="n">
        <f aca="false">SUM(AC13:AC15)</f>
        <v>638.950799369183</v>
      </c>
      <c r="AD16" s="55" t="n">
        <f aca="false">SUM(AD13:AD15)</f>
        <v>653.131496968388</v>
      </c>
      <c r="AE16" s="55" t="n">
        <f aca="false">SUM(AE13:AE15)</f>
        <v>668.431687331377</v>
      </c>
      <c r="AF16" s="55" t="n">
        <f aca="false">SUM(AF13:AF15)</f>
        <v>684.94077580091</v>
      </c>
      <c r="AG16" s="55" t="n">
        <f aca="false">SUM(AG13:AG15)</f>
        <v>702.755288680297</v>
      </c>
      <c r="AH16" s="55" t="n">
        <f aca="false">SUM(AH13:AH15)</f>
        <v>721.979442287416</v>
      </c>
      <c r="AI16" s="55" t="n">
        <f aca="false">SUM(AI13:AI15)</f>
        <v>742.725757463888</v>
      </c>
      <c r="AJ16" s="55" t="n">
        <f aca="false">SUM(AJ13:AJ15)</f>
        <v>765.115723173896</v>
      </c>
      <c r="AK16" s="55" t="n">
        <f aca="false">SUM(AK13:AK15)</f>
        <v>789.280513117704</v>
      </c>
      <c r="AL16" s="55" t="n">
        <f aca="false">SUM(AL13:AL15)</f>
        <v>815.361759598811</v>
      </c>
      <c r="AM16" s="55" t="n">
        <f aca="false">SUM(AM13:AM15)</f>
        <v>843.512389222599</v>
      </c>
    </row>
    <row r="18" customFormat="false" ht="15" hidden="false" customHeight="false" outlineLevel="0" collapsed="false">
      <c r="A18" s="23" t="s">
        <v>72</v>
      </c>
      <c r="B18" s="11" t="s">
        <v>50</v>
      </c>
      <c r="D18" s="24" t="n">
        <f aca="false">D10-D16</f>
        <v>-212.025</v>
      </c>
      <c r="E18" s="24" t="n">
        <f aca="false">E10-E16</f>
        <v>-212.025</v>
      </c>
      <c r="F18" s="24" t="n">
        <f aca="false">F10-F16</f>
        <v>-236.325</v>
      </c>
      <c r="G18" s="24" t="n">
        <f aca="false">G10-G16</f>
        <v>-308.82625</v>
      </c>
      <c r="H18" s="24" t="n">
        <f aca="false">H10-H16</f>
        <v>-303.43</v>
      </c>
      <c r="I18" s="24" t="n">
        <f aca="false">I10-I16</f>
        <v>-312.5759125</v>
      </c>
      <c r="J18" s="24" t="n">
        <f aca="false">J10-J16</f>
        <v>-367.840521625</v>
      </c>
      <c r="K18" s="24" t="n">
        <f aca="false">K10-K16</f>
        <v>-362.28996756625</v>
      </c>
      <c r="L18" s="24" t="n">
        <f aca="false">L10-L16</f>
        <v>-356.659951022163</v>
      </c>
      <c r="M18" s="24" t="n">
        <f aca="false">M10-M16</f>
        <v>-350.935685220727</v>
      </c>
      <c r="N18" s="24" t="n">
        <f aca="false">N10-N16</f>
        <v>-345.101845314118</v>
      </c>
      <c r="O18" s="24" t="n">
        <f aca="false">O10-O16</f>
        <v>-339.142514921744</v>
      </c>
      <c r="P18" s="24" t="n">
        <f aca="false">P10-P16</f>
        <v>-391.139228659288</v>
      </c>
      <c r="Q18" s="24" t="n">
        <f aca="false">Q10-Q16</f>
        <v>-383.772683553112</v>
      </c>
      <c r="R18" s="24" t="n">
        <f aca="false">R10-R16</f>
        <v>-376.172649113457</v>
      </c>
      <c r="S18" s="24" t="n">
        <f aca="false">S10-S16</f>
        <v>-368.315283729595</v>
      </c>
      <c r="T18" s="24" t="n">
        <f aca="false">T10-T16</f>
        <v>-360.175498505852</v>
      </c>
      <c r="U18" s="24" t="n">
        <f aca="false">U10-U16</f>
        <v>-351.726853754321</v>
      </c>
      <c r="V18" s="24" t="n">
        <f aca="false">V10-V16</f>
        <v>-342.941448489834</v>
      </c>
      <c r="W18" s="24" t="n">
        <f aca="false">W10-W16</f>
        <v>-333.789802372765</v>
      </c>
      <c r="X18" s="24" t="n">
        <f aca="false">X10-X16</f>
        <v>-324.24072950346</v>
      </c>
      <c r="Y18" s="24" t="n">
        <f aca="false">Y10-Y16</f>
        <v>-314.261203427122</v>
      </c>
      <c r="Z18" s="24" t="n">
        <f aca="false">Z10-Z16</f>
        <v>-303.816212659293</v>
      </c>
      <c r="AA18" s="24" t="n">
        <f aca="false">AA10-AA16</f>
        <v>-292.868605989728</v>
      </c>
      <c r="AB18" s="24" t="n">
        <f aca="false">AB10-AB16</f>
        <v>-284.491998296309</v>
      </c>
      <c r="AC18" s="24" t="n">
        <f aca="false">AC10-AC16</f>
        <v>-270.00281758739</v>
      </c>
      <c r="AD18" s="24" t="n">
        <f aca="false">AD10-AD16</f>
        <v>-254.725499352613</v>
      </c>
      <c r="AE18" s="24" t="n">
        <f aca="false">AE10-AE16</f>
        <v>-238.600071762871</v>
      </c>
      <c r="AF18" s="24" t="n">
        <f aca="false">AF10-AF16</f>
        <v>-221.562538028322</v>
      </c>
      <c r="AG18" s="24" t="n">
        <f aca="false">AG10-AG16</f>
        <v>-203.544568287729</v>
      </c>
      <c r="AH18" s="24" t="n">
        <f aca="false">AH10-AH16</f>
        <v>-184.473168533384</v>
      </c>
      <c r="AI18" s="24" t="n">
        <f aca="false">AI10-AI16</f>
        <v>-164.270324779078</v>
      </c>
      <c r="AJ18" s="24" t="n">
        <f aca="false">AJ10-AJ16</f>
        <v>-142.852620538982</v>
      </c>
      <c r="AK18" s="24" t="n">
        <f aca="false">AK10-AK16</f>
        <v>-120.130825534703</v>
      </c>
      <c r="AL18" s="24" t="n">
        <f aca="false">AL10-AL16</f>
        <v>-96.0094533852147</v>
      </c>
      <c r="AM18" s="24" t="n">
        <f aca="false">AM10-AM16</f>
        <v>-70.3862858589549</v>
      </c>
    </row>
    <row r="19" customFormat="false" ht="15" hidden="false" customHeight="false" outlineLevel="0" collapsed="false">
      <c r="A19" s="14" t="s">
        <v>204</v>
      </c>
      <c r="B19" s="11" t="s">
        <v>50</v>
      </c>
      <c r="D19" s="54" t="n">
        <f aca="false">Tinh_toan!D64</f>
        <v>4.33333333333333</v>
      </c>
      <c r="E19" s="54" t="n">
        <f aca="false">Tinh_toan!E64</f>
        <v>4.33333333333333</v>
      </c>
      <c r="F19" s="54" t="n">
        <f aca="false">Tinh_toan!F64</f>
        <v>4.33333333333333</v>
      </c>
      <c r="G19" s="54" t="n">
        <f aca="false">Tinh_toan!G64</f>
        <v>4.33333333333333</v>
      </c>
      <c r="H19" s="54" t="n">
        <f aca="false">Tinh_toan!H64</f>
        <v>4.33333333333333</v>
      </c>
      <c r="I19" s="54" t="n">
        <f aca="false">Tinh_toan!I64</f>
        <v>4.33333333333333</v>
      </c>
      <c r="J19" s="54" t="n">
        <f aca="false">Tinh_toan!J64</f>
        <v>6.55555555555556</v>
      </c>
      <c r="K19" s="54" t="n">
        <f aca="false">Tinh_toan!K64</f>
        <v>6.55555555555556</v>
      </c>
      <c r="L19" s="54" t="n">
        <f aca="false">Tinh_toan!L64</f>
        <v>6.55555555555556</v>
      </c>
      <c r="M19" s="54" t="n">
        <f aca="false">Tinh_toan!M64</f>
        <v>6.55555555555556</v>
      </c>
      <c r="N19" s="54" t="n">
        <f aca="false">Tinh_toan!N64</f>
        <v>6.55555555555556</v>
      </c>
      <c r="O19" s="54" t="n">
        <f aca="false">Tinh_toan!O64</f>
        <v>6.55555555555556</v>
      </c>
      <c r="P19" s="54" t="n">
        <f aca="false">Tinh_toan!P64</f>
        <v>6.55555555555556</v>
      </c>
      <c r="Q19" s="54" t="n">
        <f aca="false">Tinh_toan!Q64</f>
        <v>6.55555555555556</v>
      </c>
      <c r="R19" s="54" t="n">
        <f aca="false">Tinh_toan!R64</f>
        <v>6.55555555555556</v>
      </c>
      <c r="S19" s="54" t="n">
        <f aca="false">Tinh_toan!S64</f>
        <v>6.55555555555556</v>
      </c>
      <c r="T19" s="54" t="n">
        <f aca="false">Tinh_toan!T64</f>
        <v>6.55555555555556</v>
      </c>
      <c r="U19" s="54" t="n">
        <f aca="false">Tinh_toan!U64</f>
        <v>6.55555555555556</v>
      </c>
      <c r="V19" s="54" t="n">
        <f aca="false">Tinh_toan!V64</f>
        <v>6.55555555555556</v>
      </c>
      <c r="W19" s="54" t="n">
        <f aca="false">Tinh_toan!W64</f>
        <v>6.55555555555556</v>
      </c>
      <c r="X19" s="54" t="n">
        <f aca="false">Tinh_toan!X64</f>
        <v>6.55555555555556</v>
      </c>
      <c r="Y19" s="54" t="n">
        <f aca="false">Tinh_toan!Y64</f>
        <v>6.55555555555556</v>
      </c>
      <c r="Z19" s="54" t="n">
        <f aca="false">Tinh_toan!Z64</f>
        <v>6.55555555555556</v>
      </c>
      <c r="AA19" s="54" t="n">
        <f aca="false">Tinh_toan!AA64</f>
        <v>6.55555555555556</v>
      </c>
      <c r="AB19" s="54" t="n">
        <f aca="false">Tinh_toan!AB64</f>
        <v>6.55555555555556</v>
      </c>
      <c r="AC19" s="54" t="n">
        <f aca="false">Tinh_toan!AC64</f>
        <v>6.55555555555556</v>
      </c>
      <c r="AD19" s="54" t="n">
        <f aca="false">Tinh_toan!AD64</f>
        <v>6.55555555555556</v>
      </c>
      <c r="AE19" s="54" t="n">
        <f aca="false">Tinh_toan!AE64</f>
        <v>6.55555555555556</v>
      </c>
      <c r="AF19" s="54" t="n">
        <f aca="false">Tinh_toan!AF64</f>
        <v>6.55555555555556</v>
      </c>
      <c r="AG19" s="54" t="n">
        <f aca="false">Tinh_toan!AG64</f>
        <v>6.55555555555556</v>
      </c>
      <c r="AH19" s="54" t="n">
        <f aca="false">Tinh_toan!AH64</f>
        <v>6.55555555555556</v>
      </c>
      <c r="AI19" s="54" t="n">
        <f aca="false">Tinh_toan!AI64</f>
        <v>6.55555555555556</v>
      </c>
      <c r="AJ19" s="54" t="n">
        <f aca="false">Tinh_toan!AJ64</f>
        <v>6.55555555555556</v>
      </c>
      <c r="AK19" s="54" t="n">
        <f aca="false">Tinh_toan!AK64</f>
        <v>6.55555555555556</v>
      </c>
      <c r="AL19" s="54" t="n">
        <f aca="false">Tinh_toan!AL64</f>
        <v>6.55555555555556</v>
      </c>
      <c r="AM19" s="54" t="n">
        <f aca="false">Tinh_toan!AM64</f>
        <v>6.55555555555556</v>
      </c>
    </row>
    <row r="20" customFormat="false" ht="15" hidden="false" customHeight="false" outlineLevel="0" collapsed="false">
      <c r="A20" s="23" t="s">
        <v>205</v>
      </c>
      <c r="B20" s="11" t="s">
        <v>50</v>
      </c>
      <c r="D20" s="24" t="n">
        <f aca="false">D18-D19</f>
        <v>-216.358333333333</v>
      </c>
      <c r="E20" s="24" t="n">
        <f aca="false">E18-E19</f>
        <v>-216.358333333333</v>
      </c>
      <c r="F20" s="24" t="n">
        <f aca="false">F18-F19</f>
        <v>-240.658333333333</v>
      </c>
      <c r="G20" s="24" t="n">
        <f aca="false">G18-G19</f>
        <v>-313.159583333333</v>
      </c>
      <c r="H20" s="24" t="n">
        <f aca="false">H18-H19</f>
        <v>-307.763333333333</v>
      </c>
      <c r="I20" s="24" t="n">
        <f aca="false">I18-I19</f>
        <v>-316.909245833333</v>
      </c>
      <c r="J20" s="24" t="n">
        <f aca="false">J18-J19</f>
        <v>-374.396077180556</v>
      </c>
      <c r="K20" s="24" t="n">
        <f aca="false">K18-K19</f>
        <v>-368.845523121806</v>
      </c>
      <c r="L20" s="24" t="n">
        <f aca="false">L18-L19</f>
        <v>-363.215506577718</v>
      </c>
      <c r="M20" s="24" t="n">
        <f aca="false">M18-M19</f>
        <v>-357.491240776282</v>
      </c>
      <c r="N20" s="24" t="n">
        <f aca="false">N18-N19</f>
        <v>-351.657400869673</v>
      </c>
      <c r="O20" s="24" t="n">
        <f aca="false">O18-O19</f>
        <v>-345.6980704773</v>
      </c>
      <c r="P20" s="24" t="n">
        <f aca="false">P18-P19</f>
        <v>-397.694784214844</v>
      </c>
      <c r="Q20" s="24" t="n">
        <f aca="false">Q18-Q19</f>
        <v>-390.328239108668</v>
      </c>
      <c r="R20" s="24" t="n">
        <f aca="false">R18-R19</f>
        <v>-382.728204669012</v>
      </c>
      <c r="S20" s="24" t="n">
        <f aca="false">S18-S19</f>
        <v>-374.87083928515</v>
      </c>
      <c r="T20" s="24" t="n">
        <f aca="false">T18-T19</f>
        <v>-366.731054061408</v>
      </c>
      <c r="U20" s="24" t="n">
        <f aca="false">U18-U19</f>
        <v>-358.282409309876</v>
      </c>
      <c r="V20" s="24" t="n">
        <f aca="false">V18-V19</f>
        <v>-349.49700404539</v>
      </c>
      <c r="W20" s="24" t="n">
        <f aca="false">W18-W19</f>
        <v>-340.34535792832</v>
      </c>
      <c r="X20" s="24" t="n">
        <f aca="false">X18-X19</f>
        <v>-330.796285059016</v>
      </c>
      <c r="Y20" s="24" t="n">
        <f aca="false">Y18-Y19</f>
        <v>-320.816758982677</v>
      </c>
      <c r="Z20" s="24" t="n">
        <f aca="false">Z18-Z19</f>
        <v>-310.371768214849</v>
      </c>
      <c r="AA20" s="24" t="n">
        <f aca="false">AA18-AA19</f>
        <v>-299.424161545284</v>
      </c>
      <c r="AB20" s="24" t="n">
        <f aca="false">AB18-AB19</f>
        <v>-291.047553851864</v>
      </c>
      <c r="AC20" s="24" t="n">
        <f aca="false">AC18-AC19</f>
        <v>-276.558373142946</v>
      </c>
      <c r="AD20" s="24" t="n">
        <f aca="false">AD18-AD19</f>
        <v>-261.281054908168</v>
      </c>
      <c r="AE20" s="24" t="n">
        <f aca="false">AE18-AE19</f>
        <v>-245.155627318426</v>
      </c>
      <c r="AF20" s="24" t="n">
        <f aca="false">AF18-AF19</f>
        <v>-228.118093583877</v>
      </c>
      <c r="AG20" s="24" t="n">
        <f aca="false">AG18-AG19</f>
        <v>-210.100123843284</v>
      </c>
      <c r="AH20" s="24" t="n">
        <f aca="false">AH18-AH19</f>
        <v>-191.02872408894</v>
      </c>
      <c r="AI20" s="24" t="n">
        <f aca="false">AI18-AI19</f>
        <v>-170.825880334634</v>
      </c>
      <c r="AJ20" s="24" t="n">
        <f aca="false">AJ18-AJ19</f>
        <v>-149.408176094537</v>
      </c>
      <c r="AK20" s="24" t="n">
        <f aca="false">AK18-AK19</f>
        <v>-126.686381090259</v>
      </c>
      <c r="AL20" s="24" t="n">
        <f aca="false">AL18-AL19</f>
        <v>-102.56500894077</v>
      </c>
      <c r="AM20" s="24" t="n">
        <f aca="false">AM18-AM19</f>
        <v>-76.9418414145105</v>
      </c>
    </row>
    <row r="21" customFormat="false" ht="15" hidden="false" customHeight="false" outlineLevel="0" collapsed="false">
      <c r="A21" s="14" t="s">
        <v>206</v>
      </c>
      <c r="B21" s="11" t="s">
        <v>50</v>
      </c>
      <c r="D21" s="54" t="n">
        <f aca="false">Tinh_toan!D73</f>
        <v>0</v>
      </c>
      <c r="E21" s="54" t="n">
        <f aca="false">Tinh_toan!E73</f>
        <v>0</v>
      </c>
      <c r="F21" s="54" t="n">
        <f aca="false">Tinh_toan!F73</f>
        <v>0</v>
      </c>
      <c r="G21" s="54" t="n">
        <f aca="false">Tinh_toan!G73</f>
        <v>0</v>
      </c>
      <c r="H21" s="54" t="n">
        <f aca="false">Tinh_toan!H73</f>
        <v>0</v>
      </c>
      <c r="I21" s="54" t="n">
        <f aca="false">Tinh_toan!I73</f>
        <v>0</v>
      </c>
      <c r="J21" s="54" t="n">
        <f aca="false">Tinh_toan!J73</f>
        <v>0</v>
      </c>
      <c r="K21" s="54" t="n">
        <f aca="false">Tinh_toan!K73</f>
        <v>0</v>
      </c>
      <c r="L21" s="54" t="n">
        <f aca="false">Tinh_toan!L73</f>
        <v>0</v>
      </c>
      <c r="M21" s="54" t="n">
        <f aca="false">Tinh_toan!M73</f>
        <v>0</v>
      </c>
      <c r="N21" s="54" t="n">
        <f aca="false">Tinh_toan!N73</f>
        <v>0</v>
      </c>
      <c r="O21" s="54" t="n">
        <f aca="false">Tinh_toan!O73</f>
        <v>0</v>
      </c>
      <c r="P21" s="54" t="n">
        <f aca="false">Tinh_toan!P73</f>
        <v>0</v>
      </c>
      <c r="Q21" s="54" t="n">
        <f aca="false">Tinh_toan!Q73</f>
        <v>0</v>
      </c>
      <c r="R21" s="54" t="n">
        <f aca="false">Tinh_toan!R73</f>
        <v>0</v>
      </c>
      <c r="S21" s="54" t="n">
        <f aca="false">Tinh_toan!S73</f>
        <v>0</v>
      </c>
      <c r="T21" s="54" t="n">
        <f aca="false">Tinh_toan!T73</f>
        <v>0</v>
      </c>
      <c r="U21" s="54" t="n">
        <f aca="false">Tinh_toan!U73</f>
        <v>0</v>
      </c>
      <c r="V21" s="54" t="n">
        <f aca="false">Tinh_toan!V73</f>
        <v>0</v>
      </c>
      <c r="W21" s="54" t="n">
        <f aca="false">Tinh_toan!W73</f>
        <v>0</v>
      </c>
      <c r="X21" s="54" t="n">
        <f aca="false">Tinh_toan!X73</f>
        <v>0</v>
      </c>
      <c r="Y21" s="54" t="n">
        <f aca="false">Tinh_toan!Y73</f>
        <v>0</v>
      </c>
      <c r="Z21" s="54" t="n">
        <f aca="false">Tinh_toan!Z73</f>
        <v>0</v>
      </c>
      <c r="AA21" s="54" t="n">
        <f aca="false">Tinh_toan!AA73</f>
        <v>0</v>
      </c>
      <c r="AB21" s="54" t="n">
        <f aca="false">Tinh_toan!AB73</f>
        <v>0</v>
      </c>
      <c r="AC21" s="54" t="n">
        <f aca="false">Tinh_toan!AC73</f>
        <v>0</v>
      </c>
      <c r="AD21" s="54" t="n">
        <f aca="false">Tinh_toan!AD73</f>
        <v>0</v>
      </c>
      <c r="AE21" s="54" t="n">
        <f aca="false">Tinh_toan!AE73</f>
        <v>0</v>
      </c>
      <c r="AF21" s="54" t="n">
        <f aca="false">Tinh_toan!AF73</f>
        <v>0</v>
      </c>
      <c r="AG21" s="54" t="n">
        <f aca="false">Tinh_toan!AG73</f>
        <v>0</v>
      </c>
      <c r="AH21" s="54" t="n">
        <f aca="false">Tinh_toan!AH73</f>
        <v>0</v>
      </c>
      <c r="AI21" s="54" t="n">
        <f aca="false">Tinh_toan!AI73</f>
        <v>0</v>
      </c>
      <c r="AJ21" s="54" t="n">
        <f aca="false">Tinh_toan!AJ73</f>
        <v>0</v>
      </c>
      <c r="AK21" s="54" t="n">
        <f aca="false">Tinh_toan!AK73</f>
        <v>0</v>
      </c>
      <c r="AL21" s="54" t="n">
        <f aca="false">Tinh_toan!AL73</f>
        <v>0</v>
      </c>
      <c r="AM21" s="54" t="n">
        <f aca="false">Tinh_toan!AM73</f>
        <v>0</v>
      </c>
    </row>
    <row r="22" customFormat="false" ht="15" hidden="false" customHeight="false" outlineLevel="0" collapsed="false">
      <c r="A22" s="42" t="s">
        <v>207</v>
      </c>
      <c r="B22" s="11" t="s">
        <v>50</v>
      </c>
      <c r="D22" s="55" t="n">
        <f aca="false">D20-D21</f>
        <v>-216.358333333333</v>
      </c>
      <c r="E22" s="55" t="n">
        <f aca="false">E20-E21</f>
        <v>-216.358333333333</v>
      </c>
      <c r="F22" s="55" t="n">
        <f aca="false">F20-F21</f>
        <v>-240.658333333333</v>
      </c>
      <c r="G22" s="55" t="n">
        <f aca="false">G20-G21</f>
        <v>-313.159583333333</v>
      </c>
      <c r="H22" s="55" t="n">
        <f aca="false">H20-H21</f>
        <v>-307.763333333333</v>
      </c>
      <c r="I22" s="55" t="n">
        <f aca="false">I20-I21</f>
        <v>-316.909245833333</v>
      </c>
      <c r="J22" s="55" t="n">
        <f aca="false">J20-J21</f>
        <v>-374.396077180556</v>
      </c>
      <c r="K22" s="55" t="n">
        <f aca="false">K20-K21</f>
        <v>-368.845523121806</v>
      </c>
      <c r="L22" s="55" t="n">
        <f aca="false">L20-L21</f>
        <v>-363.215506577718</v>
      </c>
      <c r="M22" s="55" t="n">
        <f aca="false">M20-M21</f>
        <v>-357.491240776282</v>
      </c>
      <c r="N22" s="55" t="n">
        <f aca="false">N20-N21</f>
        <v>-351.657400869673</v>
      </c>
      <c r="O22" s="55" t="n">
        <f aca="false">O20-O21</f>
        <v>-345.6980704773</v>
      </c>
      <c r="P22" s="55" t="n">
        <f aca="false">P20-P21</f>
        <v>-397.694784214844</v>
      </c>
      <c r="Q22" s="55" t="n">
        <f aca="false">Q20-Q21</f>
        <v>-390.328239108668</v>
      </c>
      <c r="R22" s="55" t="n">
        <f aca="false">R20-R21</f>
        <v>-382.728204669012</v>
      </c>
      <c r="S22" s="55" t="n">
        <f aca="false">S20-S21</f>
        <v>-374.87083928515</v>
      </c>
      <c r="T22" s="55" t="n">
        <f aca="false">T20-T21</f>
        <v>-366.731054061408</v>
      </c>
      <c r="U22" s="55" t="n">
        <f aca="false">U20-U21</f>
        <v>-358.282409309876</v>
      </c>
      <c r="V22" s="55" t="n">
        <f aca="false">V20-V21</f>
        <v>-349.49700404539</v>
      </c>
      <c r="W22" s="55" t="n">
        <f aca="false">W20-W21</f>
        <v>-340.34535792832</v>
      </c>
      <c r="X22" s="55" t="n">
        <f aca="false">X20-X21</f>
        <v>-330.796285059016</v>
      </c>
      <c r="Y22" s="55" t="n">
        <f aca="false">Y20-Y21</f>
        <v>-320.816758982677</v>
      </c>
      <c r="Z22" s="55" t="n">
        <f aca="false">Z20-Z21</f>
        <v>-310.371768214849</v>
      </c>
      <c r="AA22" s="55" t="n">
        <f aca="false">AA20-AA21</f>
        <v>-299.424161545284</v>
      </c>
      <c r="AB22" s="55" t="n">
        <f aca="false">AB20-AB21</f>
        <v>-291.047553851864</v>
      </c>
      <c r="AC22" s="55" t="n">
        <f aca="false">AC20-AC21</f>
        <v>-276.558373142946</v>
      </c>
      <c r="AD22" s="55" t="n">
        <f aca="false">AD20-AD21</f>
        <v>-261.281054908168</v>
      </c>
      <c r="AE22" s="55" t="n">
        <f aca="false">AE20-AE21</f>
        <v>-245.155627318426</v>
      </c>
      <c r="AF22" s="55" t="n">
        <f aca="false">AF20-AF21</f>
        <v>-228.118093583877</v>
      </c>
      <c r="AG22" s="55" t="n">
        <f aca="false">AG20-AG21</f>
        <v>-210.100123843284</v>
      </c>
      <c r="AH22" s="55" t="n">
        <f aca="false">AH20-AH21</f>
        <v>-191.02872408894</v>
      </c>
      <c r="AI22" s="55" t="n">
        <f aca="false">AI20-AI21</f>
        <v>-170.825880334634</v>
      </c>
      <c r="AJ22" s="55" t="n">
        <f aca="false">AJ20-AJ21</f>
        <v>-149.408176094537</v>
      </c>
      <c r="AK22" s="55" t="n">
        <f aca="false">AK20-AK21</f>
        <v>-126.686381090259</v>
      </c>
      <c r="AL22" s="55" t="n">
        <f aca="false">AL20-AL21</f>
        <v>-102.56500894077</v>
      </c>
      <c r="AM22" s="55" t="n">
        <f aca="false">AM20-AM21</f>
        <v>-76.9418414145105</v>
      </c>
    </row>
    <row r="23" customFormat="false" ht="15" hidden="false" customHeight="false" outlineLevel="0" collapsed="false">
      <c r="A23" s="14" t="s">
        <v>208</v>
      </c>
      <c r="B23" s="11" t="s">
        <v>68</v>
      </c>
      <c r="D23" s="56" t="n">
        <f aca="false">IFERROR(D22/D8,0)</f>
        <v>0</v>
      </c>
      <c r="E23" s="56" t="n">
        <f aca="false">IFERROR(E22/E8,0)</f>
        <v>0</v>
      </c>
      <c r="F23" s="56" t="n">
        <f aca="false">IFERROR(F22/F8,0)</f>
        <v>0</v>
      </c>
      <c r="G23" s="56" t="n">
        <f aca="false">IFERROR(G22/G8,0)</f>
        <v>-30.929341563786</v>
      </c>
      <c r="H23" s="56" t="n">
        <f aca="false">IFERROR(H22/H8,0)</f>
        <v>-14.9982131254061</v>
      </c>
      <c r="I23" s="56" t="n">
        <f aca="false">IFERROR(I22/I8,0)</f>
        <v>-10.150369244008</v>
      </c>
      <c r="J23" s="56" t="n">
        <f aca="false">IFERROR(J22/J8,0)</f>
        <v>-8.85771709138329</v>
      </c>
      <c r="K23" s="56" t="n">
        <f aca="false">IFERROR(K22/K8,0)</f>
        <v>-6.86868266845233</v>
      </c>
      <c r="L23" s="56" t="n">
        <f aca="false">IFERROR(L22/L8,0)</f>
        <v>-5.54021216707291</v>
      </c>
      <c r="M23" s="56" t="n">
        <f aca="false">IFERROR(M22/M8,0)</f>
        <v>-4.58945449799668</v>
      </c>
      <c r="N23" s="56" t="n">
        <f aca="false">IFERROR(N22/N8,0)</f>
        <v>-3.87499089075963</v>
      </c>
      <c r="O23" s="56" t="n">
        <f aca="false">IFERROR(O22/O8,0)</f>
        <v>-3.31826011563394</v>
      </c>
      <c r="P23" s="56" t="n">
        <f aca="false">IFERROR(P22/P8,0)</f>
        <v>-3.05771948789273</v>
      </c>
      <c r="Q23" s="56" t="n">
        <f aca="false">IFERROR(Q22/Q8,0)</f>
        <v>-2.66833774413756</v>
      </c>
      <c r="R23" s="56" t="n">
        <f aca="false">IFERROR(R22/R8,0)</f>
        <v>-2.34337698033576</v>
      </c>
      <c r="S23" s="56" t="n">
        <f aca="false">IFERROR(S22/S8,0)</f>
        <v>-2.06812633098423</v>
      </c>
      <c r="T23" s="56" t="n">
        <f aca="false">IFERROR(T22/T8,0)</f>
        <v>-1.83207707906092</v>
      </c>
      <c r="U23" s="56" t="n">
        <f aca="false">IFERROR(U22/U8,0)</f>
        <v>-1.62752115480535</v>
      </c>
      <c r="V23" s="56" t="n">
        <f aca="false">IFERROR(V22/V8,0)</f>
        <v>-1.44867523145686</v>
      </c>
      <c r="W23" s="56" t="n">
        <f aca="false">IFERROR(W22/W8,0)</f>
        <v>-1.29111400213843</v>
      </c>
      <c r="X23" s="56" t="n">
        <f aca="false">IFERROR(X22/X8,0)</f>
        <v>-1.15139240608786</v>
      </c>
      <c r="Y23" s="56" t="n">
        <f aca="false">IFERROR(Y22/Y8,0)</f>
        <v>-1.02678719554471</v>
      </c>
      <c r="Z23" s="56" t="n">
        <f aca="false">IFERROR(Z22/Z8,0)</f>
        <v>-0.91511607727512</v>
      </c>
      <c r="AA23" s="56" t="n">
        <f aca="false">IFERROR(AA22/AA8,0)</f>
        <v>-0.814608572802409</v>
      </c>
      <c r="AB23" s="56" t="n">
        <f aca="false">IFERROR(AB22/AB8,0)</f>
        <v>-0.665125280397574</v>
      </c>
      <c r="AC23" s="56" t="n">
        <f aca="false">IFERROR(AC22/AC8,0)</f>
        <v>-0.584677357522663</v>
      </c>
      <c r="AD23" s="56" t="n">
        <f aca="false">IFERROR(AD22/AD8,0)</f>
        <v>-0.511536533204795</v>
      </c>
      <c r="AE23" s="56" t="n">
        <f aca="false">IFERROR(AE22/AE8,0)</f>
        <v>-0.444875114771301</v>
      </c>
      <c r="AF23" s="56" t="n">
        <f aca="false">IFERROR(AF22/AF8,0)</f>
        <v>-0.383988928463118</v>
      </c>
      <c r="AG23" s="56" t="n">
        <f aca="false">IFERROR(AG22/AG8,0)</f>
        <v>-0.328274393764804</v>
      </c>
      <c r="AH23" s="56" t="n">
        <f aca="false">IFERROR(AH22/AH8,0)</f>
        <v>-0.277210540723025</v>
      </c>
      <c r="AI23" s="56" t="n">
        <f aca="false">IFERROR(AI22/AI8,0)</f>
        <v>-0.230344775296832</v>
      </c>
      <c r="AJ23" s="56" t="n">
        <f aca="false">IFERROR(AJ22/AJ8,0)</f>
        <v>-0.187281516227249</v>
      </c>
      <c r="AK23" s="56" t="n">
        <f aca="false">IFERROR(AK22/AK8,0)</f>
        <v>-0.147673052956698</v>
      </c>
      <c r="AL23" s="56" t="n">
        <f aca="false">IFERROR(AL22/AL8,0)</f>
        <v>-0.111212136643997</v>
      </c>
      <c r="AM23" s="56" t="n">
        <f aca="false">IFERROR(AM22/AM8,0)</f>
        <v>-0.0776259345560992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A1:AM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209</v>
      </c>
    </row>
    <row r="2" customFormat="false" ht="15" hidden="false" customHeight="false" outlineLevel="0" collapsed="false">
      <c r="A2" s="11" t="s">
        <v>200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4" t="s">
        <v>73</v>
      </c>
      <c r="B8" s="11" t="s">
        <v>50</v>
      </c>
      <c r="D8" s="54" t="n">
        <f aca="false">KQKD!D22</f>
        <v>-216.358333333333</v>
      </c>
      <c r="E8" s="54" t="n">
        <f aca="false">KQKD!E22</f>
        <v>-216.358333333333</v>
      </c>
      <c r="F8" s="54" t="n">
        <f aca="false">KQKD!F22</f>
        <v>-240.658333333333</v>
      </c>
      <c r="G8" s="54" t="n">
        <f aca="false">KQKD!G22</f>
        <v>-313.159583333333</v>
      </c>
      <c r="H8" s="54" t="n">
        <f aca="false">KQKD!H22</f>
        <v>-307.763333333333</v>
      </c>
      <c r="I8" s="54" t="n">
        <f aca="false">KQKD!I22</f>
        <v>-316.909245833333</v>
      </c>
      <c r="J8" s="54" t="n">
        <f aca="false">KQKD!J22</f>
        <v>-374.396077180556</v>
      </c>
      <c r="K8" s="54" t="n">
        <f aca="false">KQKD!K22</f>
        <v>-368.845523121806</v>
      </c>
      <c r="L8" s="54" t="n">
        <f aca="false">KQKD!L22</f>
        <v>-363.215506577718</v>
      </c>
      <c r="M8" s="54" t="n">
        <f aca="false">KQKD!M22</f>
        <v>-357.491240776282</v>
      </c>
      <c r="N8" s="54" t="n">
        <f aca="false">KQKD!N22</f>
        <v>-351.657400869673</v>
      </c>
      <c r="O8" s="54" t="n">
        <f aca="false">KQKD!O22</f>
        <v>-345.6980704773</v>
      </c>
      <c r="P8" s="54" t="n">
        <f aca="false">KQKD!P22</f>
        <v>-397.694784214844</v>
      </c>
      <c r="Q8" s="54" t="n">
        <f aca="false">KQKD!Q22</f>
        <v>-390.328239108668</v>
      </c>
      <c r="R8" s="54" t="n">
        <f aca="false">KQKD!R22</f>
        <v>-382.728204669012</v>
      </c>
      <c r="S8" s="54" t="n">
        <f aca="false">KQKD!S22</f>
        <v>-374.87083928515</v>
      </c>
      <c r="T8" s="54" t="n">
        <f aca="false">KQKD!T22</f>
        <v>-366.731054061408</v>
      </c>
      <c r="U8" s="54" t="n">
        <f aca="false">KQKD!U22</f>
        <v>-358.282409309876</v>
      </c>
      <c r="V8" s="54" t="n">
        <f aca="false">KQKD!V22</f>
        <v>-349.49700404539</v>
      </c>
      <c r="W8" s="54" t="n">
        <f aca="false">KQKD!W22</f>
        <v>-340.34535792832</v>
      </c>
      <c r="X8" s="54" t="n">
        <f aca="false">KQKD!X22</f>
        <v>-330.796285059016</v>
      </c>
      <c r="Y8" s="54" t="n">
        <f aca="false">KQKD!Y22</f>
        <v>-320.816758982677</v>
      </c>
      <c r="Z8" s="54" t="n">
        <f aca="false">KQKD!Z22</f>
        <v>-310.371768214849</v>
      </c>
      <c r="AA8" s="54" t="n">
        <f aca="false">KQKD!AA22</f>
        <v>-299.424161545284</v>
      </c>
      <c r="AB8" s="54" t="n">
        <f aca="false">KQKD!AB22</f>
        <v>-291.047553851864</v>
      </c>
      <c r="AC8" s="54" t="n">
        <f aca="false">KQKD!AC22</f>
        <v>-276.558373142946</v>
      </c>
      <c r="AD8" s="54" t="n">
        <f aca="false">KQKD!AD22</f>
        <v>-261.281054908168</v>
      </c>
      <c r="AE8" s="54" t="n">
        <f aca="false">KQKD!AE22</f>
        <v>-245.155627318426</v>
      </c>
      <c r="AF8" s="54" t="n">
        <f aca="false">KQKD!AF22</f>
        <v>-228.118093583877</v>
      </c>
      <c r="AG8" s="54" t="n">
        <f aca="false">KQKD!AG22</f>
        <v>-210.100123843284</v>
      </c>
      <c r="AH8" s="54" t="n">
        <f aca="false">KQKD!AH22</f>
        <v>-191.02872408894</v>
      </c>
      <c r="AI8" s="54" t="n">
        <f aca="false">KQKD!AI22</f>
        <v>-170.825880334634</v>
      </c>
      <c r="AJ8" s="54" t="n">
        <f aca="false">KQKD!AJ22</f>
        <v>-149.408176094537</v>
      </c>
      <c r="AK8" s="54" t="n">
        <f aca="false">KQKD!AK22</f>
        <v>-126.686381090259</v>
      </c>
      <c r="AL8" s="54" t="n">
        <f aca="false">KQKD!AL22</f>
        <v>-102.56500894077</v>
      </c>
      <c r="AM8" s="54" t="n">
        <f aca="false">KQKD!AM22</f>
        <v>-76.9418414145105</v>
      </c>
    </row>
    <row r="9" customFormat="false" ht="15" hidden="false" customHeight="false" outlineLevel="0" collapsed="false">
      <c r="A9" s="14" t="s">
        <v>210</v>
      </c>
      <c r="B9" s="11" t="s">
        <v>50</v>
      </c>
      <c r="D9" s="54" t="n">
        <f aca="false">KQKD!D19</f>
        <v>4.33333333333333</v>
      </c>
      <c r="E9" s="54" t="n">
        <f aca="false">KQKD!E19</f>
        <v>4.33333333333333</v>
      </c>
      <c r="F9" s="54" t="n">
        <f aca="false">KQKD!F19</f>
        <v>4.33333333333333</v>
      </c>
      <c r="G9" s="54" t="n">
        <f aca="false">KQKD!G19</f>
        <v>4.33333333333333</v>
      </c>
      <c r="H9" s="54" t="n">
        <f aca="false">KQKD!H19</f>
        <v>4.33333333333333</v>
      </c>
      <c r="I9" s="54" t="n">
        <f aca="false">KQKD!I19</f>
        <v>4.33333333333333</v>
      </c>
      <c r="J9" s="54" t="n">
        <f aca="false">KQKD!J19</f>
        <v>6.55555555555556</v>
      </c>
      <c r="K9" s="54" t="n">
        <f aca="false">KQKD!K19</f>
        <v>6.55555555555556</v>
      </c>
      <c r="L9" s="54" t="n">
        <f aca="false">KQKD!L19</f>
        <v>6.55555555555556</v>
      </c>
      <c r="M9" s="54" t="n">
        <f aca="false">KQKD!M19</f>
        <v>6.55555555555556</v>
      </c>
      <c r="N9" s="54" t="n">
        <f aca="false">KQKD!N19</f>
        <v>6.55555555555556</v>
      </c>
      <c r="O9" s="54" t="n">
        <f aca="false">KQKD!O19</f>
        <v>6.55555555555556</v>
      </c>
      <c r="P9" s="54" t="n">
        <f aca="false">KQKD!P19</f>
        <v>6.55555555555556</v>
      </c>
      <c r="Q9" s="54" t="n">
        <f aca="false">KQKD!Q19</f>
        <v>6.55555555555556</v>
      </c>
      <c r="R9" s="54" t="n">
        <f aca="false">KQKD!R19</f>
        <v>6.55555555555556</v>
      </c>
      <c r="S9" s="54" t="n">
        <f aca="false">KQKD!S19</f>
        <v>6.55555555555556</v>
      </c>
      <c r="T9" s="54" t="n">
        <f aca="false">KQKD!T19</f>
        <v>6.55555555555556</v>
      </c>
      <c r="U9" s="54" t="n">
        <f aca="false">KQKD!U19</f>
        <v>6.55555555555556</v>
      </c>
      <c r="V9" s="54" t="n">
        <f aca="false">KQKD!V19</f>
        <v>6.55555555555556</v>
      </c>
      <c r="W9" s="54" t="n">
        <f aca="false">KQKD!W19</f>
        <v>6.55555555555556</v>
      </c>
      <c r="X9" s="54" t="n">
        <f aca="false">KQKD!X19</f>
        <v>6.55555555555556</v>
      </c>
      <c r="Y9" s="54" t="n">
        <f aca="false">KQKD!Y19</f>
        <v>6.55555555555556</v>
      </c>
      <c r="Z9" s="54" t="n">
        <f aca="false">KQKD!Z19</f>
        <v>6.55555555555556</v>
      </c>
      <c r="AA9" s="54" t="n">
        <f aca="false">KQKD!AA19</f>
        <v>6.55555555555556</v>
      </c>
      <c r="AB9" s="54" t="n">
        <f aca="false">KQKD!AB19</f>
        <v>6.55555555555556</v>
      </c>
      <c r="AC9" s="54" t="n">
        <f aca="false">KQKD!AC19</f>
        <v>6.55555555555556</v>
      </c>
      <c r="AD9" s="54" t="n">
        <f aca="false">KQKD!AD19</f>
        <v>6.55555555555556</v>
      </c>
      <c r="AE9" s="54" t="n">
        <f aca="false">KQKD!AE19</f>
        <v>6.55555555555556</v>
      </c>
      <c r="AF9" s="54" t="n">
        <f aca="false">KQKD!AF19</f>
        <v>6.55555555555556</v>
      </c>
      <c r="AG9" s="54" t="n">
        <f aca="false">KQKD!AG19</f>
        <v>6.55555555555556</v>
      </c>
      <c r="AH9" s="54" t="n">
        <f aca="false">KQKD!AH19</f>
        <v>6.55555555555556</v>
      </c>
      <c r="AI9" s="54" t="n">
        <f aca="false">KQKD!AI19</f>
        <v>6.55555555555556</v>
      </c>
      <c r="AJ9" s="54" t="n">
        <f aca="false">KQKD!AJ19</f>
        <v>6.55555555555556</v>
      </c>
      <c r="AK9" s="54" t="n">
        <f aca="false">KQKD!AK19</f>
        <v>6.55555555555556</v>
      </c>
      <c r="AL9" s="54" t="n">
        <f aca="false">KQKD!AL19</f>
        <v>6.55555555555556</v>
      </c>
      <c r="AM9" s="54" t="n">
        <f aca="false">KQKD!AM19</f>
        <v>6.55555555555556</v>
      </c>
    </row>
    <row r="10" customFormat="false" ht="15" hidden="false" customHeight="false" outlineLevel="0" collapsed="false">
      <c r="A10" s="14" t="s">
        <v>211</v>
      </c>
      <c r="B10" s="11" t="s">
        <v>50</v>
      </c>
      <c r="D10" s="26" t="n">
        <f aca="false">-Tinh_toan!D67</f>
        <v>-0</v>
      </c>
      <c r="E10" s="26" t="n">
        <f aca="false">-(Tinh_toan!E67-Tinh_toan!D67)</f>
        <v>-0</v>
      </c>
      <c r="F10" s="26" t="n">
        <f aca="false">-(Tinh_toan!F67-Tinh_toan!E67)</f>
        <v>-0</v>
      </c>
      <c r="G10" s="26" t="n">
        <f aca="false">-(Tinh_toan!G67-Tinh_toan!F67)</f>
        <v>-5.0625</v>
      </c>
      <c r="H10" s="26" t="n">
        <f aca="false">-(Tinh_toan!H67-Tinh_toan!G67)</f>
        <v>-5.1975</v>
      </c>
      <c r="I10" s="26" t="n">
        <f aca="false">-(Tinh_toan!I67-Tinh_toan!H67)</f>
        <v>-5.350725</v>
      </c>
      <c r="J10" s="26" t="n">
        <f aca="false">-(Tinh_toan!J67-Tinh_toan!I67)</f>
        <v>-5.52316725</v>
      </c>
      <c r="K10" s="26" t="n">
        <f aca="false">-(Tinh_toan!K67-Tinh_toan!J67)</f>
        <v>-5.7159085725</v>
      </c>
      <c r="L10" s="26" t="n">
        <f aca="false">-(Tinh_toan!L67-Tinh_toan!K67)</f>
        <v>-5.930126698725</v>
      </c>
      <c r="M10" s="26" t="n">
        <f aca="false">-(Tinh_toan!M67-Tinh_toan!L67)</f>
        <v>-6.16710212383725</v>
      </c>
      <c r="N10" s="26" t="n">
        <f aca="false">-(Tinh_toan!N67-Tinh_toan!M67)</f>
        <v>-6.42822552111647</v>
      </c>
      <c r="O10" s="26" t="n">
        <f aca="false">-(Tinh_toan!O67-Tinh_toan!N67)</f>
        <v>-6.71500575829604</v>
      </c>
      <c r="P10" s="26" t="n">
        <f aca="false">-(Tinh_toan!P67-Tinh_toan!O67)</f>
        <v>-12.9410125114218</v>
      </c>
      <c r="Q10" s="26" t="n">
        <f aca="false">-(Tinh_toan!Q67-Tinh_toan!P67)</f>
        <v>-8.10943747415101</v>
      </c>
      <c r="R10" s="26" t="n">
        <f aca="false">-(Tinh_toan!R67-Tinh_toan!Q67)</f>
        <v>-8.52096962207368</v>
      </c>
      <c r="S10" s="26" t="n">
        <f aca="false">-(Tinh_toan!S67-Tinh_toan!R67)</f>
        <v>-8.96886598452865</v>
      </c>
      <c r="T10" s="26" t="n">
        <f aca="false">-(Tinh_toan!T67-Tinh_toan!S67)</f>
        <v>-9.45559566940543</v>
      </c>
      <c r="U10" s="26" t="n">
        <f aca="false">-(Tinh_toan!U67-Tinh_toan!T67)</f>
        <v>-9.98382779621743</v>
      </c>
      <c r="V10" s="26" t="n">
        <f aca="false">-(Tinh_toan!V67-Tinh_toan!U67)</f>
        <v>-10.5564466418031</v>
      </c>
      <c r="W10" s="26" t="n">
        <f aca="false">-(Tinh_toan!W67-Tinh_toan!V67)</f>
        <v>-11.1765679940972</v>
      </c>
      <c r="X10" s="26" t="n">
        <f aca="false">-(Tinh_toan!X67-Tinh_toan!W67)</f>
        <v>-11.8475568088708</v>
      </c>
      <c r="Y10" s="26" t="n">
        <f aca="false">-(Tinh_toan!Y67-Tinh_toan!X67)</f>
        <v>-12.5730462719071</v>
      </c>
      <c r="Z10" s="26" t="n">
        <f aca="false">-(Tinh_toan!Z67-Tinh_toan!Y67)</f>
        <v>-13.3569583772483</v>
      </c>
      <c r="AA10" s="26" t="n">
        <f aca="false">-(Tinh_toan!AA67-Tinh_toan!Z67)</f>
        <v>-14.2035261409683</v>
      </c>
      <c r="AB10" s="26" t="n">
        <f aca="false">-(Tinh_toan!AB67-Tinh_toan!AA67)</f>
        <v>-35.0074565591051</v>
      </c>
      <c r="AC10" s="26" t="n">
        <f aca="false">-(Tinh_toan!AC67-Tinh_toan!AB67)</f>
        <v>-17.7135877505172</v>
      </c>
      <c r="AD10" s="26" t="n">
        <f aca="false">-(Tinh_toan!AD67-Tinh_toan!AC67)</f>
        <v>-18.8833434833223</v>
      </c>
      <c r="AE10" s="26" t="n">
        <f aca="false">-(Tinh_toan!AE67-Tinh_toan!AD67)</f>
        <v>-20.1446268927763</v>
      </c>
      <c r="AF10" s="26" t="n">
        <f aca="false">-(Tinh_toan!AF67-Tinh_toan!AE67)</f>
        <v>-21.504245002617</v>
      </c>
      <c r="AG10" s="26" t="n">
        <f aca="false">-(Tinh_toan!AG67-Tinh_toan!AF67)</f>
        <v>-22.9695401410129</v>
      </c>
      <c r="AH10" s="26" t="n">
        <f aca="false">-(Tinh_toan!AH67-Tinh_toan!AG67)</f>
        <v>-24.5484316419632</v>
      </c>
      <c r="AI10" s="26" t="n">
        <f aca="false">-(Tinh_toan!AI67-Tinh_toan!AH67)</f>
        <v>-26.2494608530633</v>
      </c>
      <c r="AJ10" s="26" t="n">
        <f aca="false">-(Tinh_toan!AJ67-Tinh_toan!AI67)</f>
        <v>-28.0818397116054</v>
      </c>
      <c r="AK10" s="26" t="n">
        <f aca="false">-(Tinh_toan!AK67-Tinh_toan!AJ67)</f>
        <v>-30.0555031718498</v>
      </c>
      <c r="AL10" s="26" t="n">
        <f aca="false">-(Tinh_toan!AL67-Tinh_toan!AK67)</f>
        <v>-32.1811657888434</v>
      </c>
      <c r="AM10" s="26" t="n">
        <f aca="false">-(Tinh_toan!AM67-Tinh_toan!AL67)</f>
        <v>-34.4703827884921</v>
      </c>
    </row>
    <row r="11" customFormat="false" ht="15" hidden="false" customHeight="false" outlineLevel="0" collapsed="false">
      <c r="A11" s="14" t="s">
        <v>212</v>
      </c>
      <c r="B11" s="11" t="s">
        <v>50</v>
      </c>
      <c r="D11" s="26" t="n">
        <f aca="false">Tinh_toan!D68</f>
        <v>48</v>
      </c>
      <c r="E11" s="26" t="n">
        <f aca="false">Tinh_toan!E68-Tinh_toan!D68</f>
        <v>0</v>
      </c>
      <c r="F11" s="26" t="n">
        <f aca="false">Tinh_toan!F68-Tinh_toan!E68</f>
        <v>0</v>
      </c>
      <c r="G11" s="26" t="n">
        <f aca="false">Tinh_toan!G68-Tinh_toan!F68</f>
        <v>42.53125</v>
      </c>
      <c r="H11" s="26" t="n">
        <f aca="false">Tinh_toan!H68-Tinh_toan!G68</f>
        <v>4.99875</v>
      </c>
      <c r="I11" s="26" t="n">
        <f aca="false">Tinh_toan!I68-Tinh_toan!H68</f>
        <v>5.2673625</v>
      </c>
      <c r="J11" s="26" t="n">
        <f aca="false">Tinh_toan!J68-Tinh_toan!I68</f>
        <v>5.56094362499999</v>
      </c>
      <c r="K11" s="26" t="n">
        <f aca="false">Tinh_toan!K68-Tinh_toan!J68</f>
        <v>5.88126308625</v>
      </c>
      <c r="L11" s="26" t="n">
        <f aca="false">Tinh_toan!L68-Tinh_toan!K68</f>
        <v>6.23023685336253</v>
      </c>
      <c r="M11" s="26" t="n">
        <f aca="false">Tinh_toan!M68-Tinh_toan!L68</f>
        <v>6.60993844623862</v>
      </c>
      <c r="N11" s="26" t="n">
        <f aca="false">Tinh_toan!N68-Tinh_toan!M68</f>
        <v>7.02261113562382</v>
      </c>
      <c r="O11" s="26" t="n">
        <f aca="false">Tinh_toan!O68-Tinh_toan!N68</f>
        <v>7.47068112421891</v>
      </c>
      <c r="P11" s="26" t="n">
        <f aca="false">Tinh_toan!P68-Tinh_toan!O68</f>
        <v>14.2127387603874</v>
      </c>
      <c r="Q11" s="26" t="n">
        <f aca="false">Tinh_toan!Q68-Tinh_toan!P68</f>
        <v>8.85232984212615</v>
      </c>
      <c r="R11" s="26" t="n">
        <f aca="false">Tinh_toan!R68-Tinh_toan!Q68</f>
        <v>9.44190480449157</v>
      </c>
      <c r="S11" s="26" t="n">
        <f aca="false">Tinh_toan!S68-Tinh_toan!R68</f>
        <v>10.0803665851954</v>
      </c>
      <c r="T11" s="26" t="n">
        <f aca="false">Tinh_toan!T68-Tinh_toan!S68</f>
        <v>10.7714061150683</v>
      </c>
      <c r="U11" s="26" t="n">
        <f aca="false">Tinh_toan!U68-Tinh_toan!T68</f>
        <v>11.5190108409035</v>
      </c>
      <c r="V11" s="26" t="n">
        <f aca="false">Tinh_toan!V68-Tinh_toan!U68</f>
        <v>12.32748801912</v>
      </c>
      <c r="W11" s="26" t="n">
        <f aca="false">Tinh_toan!W68-Tinh_toan!V68</f>
        <v>13.2014898711245</v>
      </c>
      <c r="X11" s="26" t="n">
        <f aca="false">Tinh_toan!X68-Tinh_toan!W68</f>
        <v>14.1460407484373</v>
      </c>
      <c r="Y11" s="26" t="n">
        <f aca="false">Tinh_toan!Y68-Tinh_toan!X68</f>
        <v>15.1665664674756</v>
      </c>
      <c r="Z11" s="26" t="n">
        <f aca="false">Tinh_toan!Z68-Tinh_toan!Y68</f>
        <v>16.268925986668</v>
      </c>
      <c r="AA11" s="26" t="n">
        <f aca="false">Tinh_toan!AA68-Tinh_toan!Z68</f>
        <v>17.4594456123716</v>
      </c>
      <c r="AB11" s="26" t="n">
        <f aca="false">Tinh_toan!AB68-Tinh_toan!AA68</f>
        <v>32.2450254247909</v>
      </c>
      <c r="AC11" s="26" t="n">
        <f aca="false">Tinh_toan!AC68-Tinh_toan!AB68</f>
        <v>20.937994792116</v>
      </c>
      <c r="AD11" s="26" t="n">
        <f aca="false">Tinh_toan!AD68-Tinh_toan!AC68</f>
        <v>22.4893687318672</v>
      </c>
      <c r="AE11" s="26" t="n">
        <f aca="false">Tinh_toan!AE68-Tinh_toan!AD68</f>
        <v>24.1638261958107</v>
      </c>
      <c r="AF11" s="26" t="n">
        <f aca="false">Tinh_toan!AF68-Tinh_toan!AE68</f>
        <v>25.9709562706848</v>
      </c>
      <c r="AG11" s="26" t="n">
        <f aca="false">Tinh_toan!AG68-Tinh_toan!AF68</f>
        <v>27.9211105414328</v>
      </c>
      <c r="AH11" s="26" t="n">
        <f aca="false">Tinh_toan!AH68-Tinh_toan!AG68</f>
        <v>30.0254635295821</v>
      </c>
      <c r="AI11" s="26" t="n">
        <f aca="false">Tinh_toan!AI68-Tinh_toan!AH68</f>
        <v>32.2960779518203</v>
      </c>
      <c r="AJ11" s="26" t="n">
        <f aca="false">Tinh_toan!AJ68-Tinh_toan!AI68</f>
        <v>34.7459751831144</v>
      </c>
      <c r="AK11" s="26" t="n">
        <f aca="false">Tinh_toan!AK68-Tinh_toan!AJ68</f>
        <v>37.3892113394214</v>
      </c>
      <c r="AL11" s="26" t="n">
        <f aca="false">Tinh_toan!AL68-Tinh_toan!AK68</f>
        <v>40.240959428198</v>
      </c>
      <c r="AM11" s="26" t="n">
        <f aca="false">Tinh_toan!AM68-Tinh_toan!AL68</f>
        <v>43.3175980507244</v>
      </c>
    </row>
    <row r="12" customFormat="false" ht="15" hidden="false" customHeight="false" outlineLevel="0" collapsed="false">
      <c r="A12" s="42" t="s">
        <v>213</v>
      </c>
      <c r="B12" s="11" t="s">
        <v>50</v>
      </c>
      <c r="D12" s="55" t="n">
        <f aca="false">SUM(D8:D11)</f>
        <v>-164.025</v>
      </c>
      <c r="E12" s="55" t="n">
        <f aca="false">SUM(E8:E11)</f>
        <v>-212.025</v>
      </c>
      <c r="F12" s="55" t="n">
        <f aca="false">SUM(F8:F11)</f>
        <v>-236.325</v>
      </c>
      <c r="G12" s="55" t="n">
        <f aca="false">SUM(G8:G11)</f>
        <v>-271.3575</v>
      </c>
      <c r="H12" s="55" t="n">
        <f aca="false">SUM(H8:H11)</f>
        <v>-303.62875</v>
      </c>
      <c r="I12" s="55" t="n">
        <f aca="false">SUM(I8:I11)</f>
        <v>-312.659275</v>
      </c>
      <c r="J12" s="55" t="n">
        <f aca="false">SUM(J8:J11)</f>
        <v>-367.80274525</v>
      </c>
      <c r="K12" s="55" t="n">
        <f aca="false">SUM(K8:K11)</f>
        <v>-362.1246130525</v>
      </c>
      <c r="L12" s="55" t="n">
        <f aca="false">SUM(L8:L11)</f>
        <v>-356.359840867525</v>
      </c>
      <c r="M12" s="55" t="n">
        <f aca="false">SUM(M8:M11)</f>
        <v>-350.492848898325</v>
      </c>
      <c r="N12" s="55" t="n">
        <f aca="false">SUM(N8:N11)</f>
        <v>-344.50745969961</v>
      </c>
      <c r="O12" s="55" t="n">
        <f aca="false">SUM(O8:O11)</f>
        <v>-338.386839555822</v>
      </c>
      <c r="P12" s="55" t="n">
        <f aca="false">SUM(P8:P11)</f>
        <v>-389.867502410323</v>
      </c>
      <c r="Q12" s="55" t="n">
        <f aca="false">SUM(Q8:Q11)</f>
        <v>-383.029791185137</v>
      </c>
      <c r="R12" s="55" t="n">
        <f aca="false">SUM(R8:R11)</f>
        <v>-375.251713931039</v>
      </c>
      <c r="S12" s="55" t="n">
        <f aca="false">SUM(S8:S11)</f>
        <v>-367.203783128928</v>
      </c>
      <c r="T12" s="55" t="n">
        <f aca="false">SUM(T8:T11)</f>
        <v>-358.859688060189</v>
      </c>
      <c r="U12" s="55" t="n">
        <f aca="false">SUM(U8:U11)</f>
        <v>-350.191670709635</v>
      </c>
      <c r="V12" s="55" t="n">
        <f aca="false">SUM(V8:V11)</f>
        <v>-341.170407112518</v>
      </c>
      <c r="W12" s="55" t="n">
        <f aca="false">SUM(W8:W11)</f>
        <v>-331.764880495737</v>
      </c>
      <c r="X12" s="55" t="n">
        <f aca="false">SUM(X8:X11)</f>
        <v>-321.942245563894</v>
      </c>
      <c r="Y12" s="55" t="n">
        <f aca="false">SUM(Y8:Y11)</f>
        <v>-311.667683231553</v>
      </c>
      <c r="Z12" s="55" t="n">
        <f aca="false">SUM(Z8:Z11)</f>
        <v>-300.904245049873</v>
      </c>
      <c r="AA12" s="55" t="n">
        <f aca="false">SUM(AA8:AA11)</f>
        <v>-289.612686518325</v>
      </c>
      <c r="AB12" s="55" t="n">
        <f aca="false">SUM(AB8:AB11)</f>
        <v>-287.254429430623</v>
      </c>
      <c r="AC12" s="55" t="n">
        <f aca="false">SUM(AC8:AC11)</f>
        <v>-266.778410545792</v>
      </c>
      <c r="AD12" s="55" t="n">
        <f aca="false">SUM(AD8:AD11)</f>
        <v>-251.119474104068</v>
      </c>
      <c r="AE12" s="55" t="n">
        <f aca="false">SUM(AE8:AE11)</f>
        <v>-234.580872459837</v>
      </c>
      <c r="AF12" s="55" t="n">
        <f aca="false">SUM(AF8:AF11)</f>
        <v>-217.095826760254</v>
      </c>
      <c r="AG12" s="55" t="n">
        <f aca="false">SUM(AG8:AG11)</f>
        <v>-198.592997887309</v>
      </c>
      <c r="AH12" s="55" t="n">
        <f aca="false">SUM(AH8:AH11)</f>
        <v>-178.996136645766</v>
      </c>
      <c r="AI12" s="55" t="n">
        <f aca="false">SUM(AI8:AI11)</f>
        <v>-158.223707680321</v>
      </c>
      <c r="AJ12" s="55" t="n">
        <f aca="false">SUM(AJ8:AJ11)</f>
        <v>-136.188485067473</v>
      </c>
      <c r="AK12" s="55" t="n">
        <f aca="false">SUM(AK8:AK11)</f>
        <v>-112.797117367132</v>
      </c>
      <c r="AL12" s="55" t="n">
        <f aca="false">SUM(AL8:AL11)</f>
        <v>-87.9496597458601</v>
      </c>
      <c r="AM12" s="55" t="n">
        <f aca="false">SUM(AM8:AM11)</f>
        <v>-61.5390705967226</v>
      </c>
    </row>
    <row r="14" customFormat="false" ht="15" hidden="false" customHeight="false" outlineLevel="0" collapsed="false">
      <c r="A14" s="14" t="s">
        <v>214</v>
      </c>
      <c r="B14" s="11" t="s">
        <v>50</v>
      </c>
      <c r="D14" s="54" t="n">
        <f aca="false">-Tinh_toan!D58</f>
        <v>-180</v>
      </c>
      <c r="E14" s="54" t="n">
        <f aca="false">-Tinh_toan!E58</f>
        <v>-0</v>
      </c>
      <c r="F14" s="54" t="n">
        <f aca="false">-Tinh_toan!F58</f>
        <v>-0</v>
      </c>
      <c r="G14" s="54" t="n">
        <f aca="false">-Tinh_toan!G58</f>
        <v>-0</v>
      </c>
      <c r="H14" s="54" t="n">
        <f aca="false">-Tinh_toan!H58</f>
        <v>-0</v>
      </c>
      <c r="I14" s="54" t="n">
        <f aca="false">-Tinh_toan!I58</f>
        <v>-0</v>
      </c>
      <c r="J14" s="54" t="n">
        <f aca="false">-Tinh_toan!J58</f>
        <v>-80</v>
      </c>
      <c r="K14" s="54" t="n">
        <f aca="false">-Tinh_toan!K58</f>
        <v>-0</v>
      </c>
      <c r="L14" s="54" t="n">
        <f aca="false">-Tinh_toan!L58</f>
        <v>-0</v>
      </c>
      <c r="M14" s="54" t="n">
        <f aca="false">-Tinh_toan!M58</f>
        <v>-0</v>
      </c>
      <c r="N14" s="54" t="n">
        <f aca="false">-Tinh_toan!N58</f>
        <v>-0</v>
      </c>
      <c r="O14" s="54" t="n">
        <f aca="false">-Tinh_toan!O58</f>
        <v>-0</v>
      </c>
      <c r="P14" s="54" t="n">
        <f aca="false">-Tinh_toan!P58</f>
        <v>-0</v>
      </c>
      <c r="Q14" s="54" t="n">
        <f aca="false">-Tinh_toan!Q58</f>
        <v>-0</v>
      </c>
      <c r="R14" s="54" t="n">
        <f aca="false">-Tinh_toan!R58</f>
        <v>-0</v>
      </c>
      <c r="S14" s="54" t="n">
        <f aca="false">-Tinh_toan!S58</f>
        <v>-0</v>
      </c>
      <c r="T14" s="54" t="n">
        <f aca="false">-Tinh_toan!T58</f>
        <v>-0</v>
      </c>
      <c r="U14" s="54" t="n">
        <f aca="false">-Tinh_toan!U58</f>
        <v>-0</v>
      </c>
      <c r="V14" s="54" t="n">
        <f aca="false">-Tinh_toan!V58</f>
        <v>-0</v>
      </c>
      <c r="W14" s="54" t="n">
        <f aca="false">-Tinh_toan!W58</f>
        <v>-0</v>
      </c>
      <c r="X14" s="54" t="n">
        <f aca="false">-Tinh_toan!X58</f>
        <v>-0</v>
      </c>
      <c r="Y14" s="54" t="n">
        <f aca="false">-Tinh_toan!Y58</f>
        <v>-0</v>
      </c>
      <c r="Z14" s="54" t="n">
        <f aca="false">-Tinh_toan!Z58</f>
        <v>-0</v>
      </c>
      <c r="AA14" s="54" t="n">
        <f aca="false">-Tinh_toan!AA58</f>
        <v>-0</v>
      </c>
      <c r="AB14" s="54" t="n">
        <f aca="false">-Tinh_toan!AB58</f>
        <v>-0</v>
      </c>
      <c r="AC14" s="54" t="n">
        <f aca="false">-Tinh_toan!AC58</f>
        <v>-0</v>
      </c>
      <c r="AD14" s="54" t="n">
        <f aca="false">-Tinh_toan!AD58</f>
        <v>-0</v>
      </c>
      <c r="AE14" s="54" t="n">
        <f aca="false">-Tinh_toan!AE58</f>
        <v>-0</v>
      </c>
      <c r="AF14" s="54" t="n">
        <f aca="false">-Tinh_toan!AF58</f>
        <v>-0</v>
      </c>
      <c r="AG14" s="54" t="n">
        <f aca="false">-Tinh_toan!AG58</f>
        <v>-0</v>
      </c>
      <c r="AH14" s="54" t="n">
        <f aca="false">-Tinh_toan!AH58</f>
        <v>-0</v>
      </c>
      <c r="AI14" s="54" t="n">
        <f aca="false">-Tinh_toan!AI58</f>
        <v>-0</v>
      </c>
      <c r="AJ14" s="54" t="n">
        <f aca="false">-Tinh_toan!AJ58</f>
        <v>-0</v>
      </c>
      <c r="AK14" s="54" t="n">
        <f aca="false">-Tinh_toan!AK58</f>
        <v>-0</v>
      </c>
      <c r="AL14" s="54" t="n">
        <f aca="false">-Tinh_toan!AL58</f>
        <v>-0</v>
      </c>
      <c r="AM14" s="54" t="n">
        <f aca="false">-Tinh_toan!AM58</f>
        <v>-0</v>
      </c>
    </row>
    <row r="15" customFormat="false" ht="15" hidden="false" customHeight="false" outlineLevel="0" collapsed="false">
      <c r="A15" s="42" t="s">
        <v>215</v>
      </c>
      <c r="B15" s="11" t="s">
        <v>50</v>
      </c>
      <c r="D15" s="55" t="n">
        <f aca="false">D14</f>
        <v>-180</v>
      </c>
      <c r="E15" s="55" t="n">
        <f aca="false">E14</f>
        <v>-0</v>
      </c>
      <c r="F15" s="55" t="n">
        <f aca="false">F14</f>
        <v>-0</v>
      </c>
      <c r="G15" s="55" t="n">
        <f aca="false">G14</f>
        <v>-0</v>
      </c>
      <c r="H15" s="55" t="n">
        <f aca="false">H14</f>
        <v>-0</v>
      </c>
      <c r="I15" s="55" t="n">
        <f aca="false">I14</f>
        <v>-0</v>
      </c>
      <c r="J15" s="55" t="n">
        <f aca="false">J14</f>
        <v>-80</v>
      </c>
      <c r="K15" s="55" t="n">
        <f aca="false">K14</f>
        <v>-0</v>
      </c>
      <c r="L15" s="55" t="n">
        <f aca="false">L14</f>
        <v>-0</v>
      </c>
      <c r="M15" s="55" t="n">
        <f aca="false">M14</f>
        <v>-0</v>
      </c>
      <c r="N15" s="55" t="n">
        <f aca="false">N14</f>
        <v>-0</v>
      </c>
      <c r="O15" s="55" t="n">
        <f aca="false">O14</f>
        <v>-0</v>
      </c>
      <c r="P15" s="55" t="n">
        <f aca="false">P14</f>
        <v>-0</v>
      </c>
      <c r="Q15" s="55" t="n">
        <f aca="false">Q14</f>
        <v>-0</v>
      </c>
      <c r="R15" s="55" t="n">
        <f aca="false">R14</f>
        <v>-0</v>
      </c>
      <c r="S15" s="55" t="n">
        <f aca="false">S14</f>
        <v>-0</v>
      </c>
      <c r="T15" s="55" t="n">
        <f aca="false">T14</f>
        <v>-0</v>
      </c>
      <c r="U15" s="55" t="n">
        <f aca="false">U14</f>
        <v>-0</v>
      </c>
      <c r="V15" s="55" t="n">
        <f aca="false">V14</f>
        <v>-0</v>
      </c>
      <c r="W15" s="55" t="n">
        <f aca="false">W14</f>
        <v>-0</v>
      </c>
      <c r="X15" s="55" t="n">
        <f aca="false">X14</f>
        <v>-0</v>
      </c>
      <c r="Y15" s="55" t="n">
        <f aca="false">Y14</f>
        <v>-0</v>
      </c>
      <c r="Z15" s="55" t="n">
        <f aca="false">Z14</f>
        <v>-0</v>
      </c>
      <c r="AA15" s="55" t="n">
        <f aca="false">AA14</f>
        <v>-0</v>
      </c>
      <c r="AB15" s="55" t="n">
        <f aca="false">AB14</f>
        <v>-0</v>
      </c>
      <c r="AC15" s="55" t="n">
        <f aca="false">AC14</f>
        <v>-0</v>
      </c>
      <c r="AD15" s="55" t="n">
        <f aca="false">AD14</f>
        <v>-0</v>
      </c>
      <c r="AE15" s="55" t="n">
        <f aca="false">AE14</f>
        <v>-0</v>
      </c>
      <c r="AF15" s="55" t="n">
        <f aca="false">AF14</f>
        <v>-0</v>
      </c>
      <c r="AG15" s="55" t="n">
        <f aca="false">AG14</f>
        <v>-0</v>
      </c>
      <c r="AH15" s="55" t="n">
        <f aca="false">AH14</f>
        <v>-0</v>
      </c>
      <c r="AI15" s="55" t="n">
        <f aca="false">AI14</f>
        <v>-0</v>
      </c>
      <c r="AJ15" s="55" t="n">
        <f aca="false">AJ14</f>
        <v>-0</v>
      </c>
      <c r="AK15" s="55" t="n">
        <f aca="false">AK14</f>
        <v>-0</v>
      </c>
      <c r="AL15" s="55" t="n">
        <f aca="false">AL14</f>
        <v>-0</v>
      </c>
      <c r="AM15" s="55" t="n">
        <f aca="false">AM14</f>
        <v>-0</v>
      </c>
    </row>
    <row r="17" customFormat="false" ht="15" hidden="false" customHeight="false" outlineLevel="0" collapsed="false">
      <c r="A17" s="14" t="s">
        <v>216</v>
      </c>
      <c r="B17" s="11" t="s">
        <v>50</v>
      </c>
      <c r="D17" s="54" t="n">
        <f aca="false">Tinh_toan!D77</f>
        <v>1500</v>
      </c>
      <c r="E17" s="54" t="n">
        <f aca="false">Tinh_toan!E77</f>
        <v>0</v>
      </c>
      <c r="F17" s="54" t="n">
        <f aca="false">Tinh_toan!F77</f>
        <v>0</v>
      </c>
      <c r="G17" s="54" t="n">
        <f aca="false">Tinh_toan!G77</f>
        <v>0</v>
      </c>
      <c r="H17" s="54" t="n">
        <f aca="false">Tinh_toan!H77</f>
        <v>0</v>
      </c>
      <c r="I17" s="54" t="n">
        <f aca="false">Tinh_toan!I77</f>
        <v>6000</v>
      </c>
      <c r="J17" s="54" t="n">
        <f aca="false">Tinh_toan!J77</f>
        <v>0</v>
      </c>
      <c r="K17" s="54" t="n">
        <f aca="false">Tinh_toan!K77</f>
        <v>0</v>
      </c>
      <c r="L17" s="54" t="n">
        <f aca="false">Tinh_toan!L77</f>
        <v>0</v>
      </c>
      <c r="M17" s="54" t="n">
        <f aca="false">Tinh_toan!M77</f>
        <v>0</v>
      </c>
      <c r="N17" s="54" t="n">
        <f aca="false">Tinh_toan!N77</f>
        <v>0</v>
      </c>
      <c r="O17" s="54" t="n">
        <f aca="false">Tinh_toan!O77</f>
        <v>0</v>
      </c>
      <c r="P17" s="54" t="n">
        <f aca="false">Tinh_toan!P77</f>
        <v>0</v>
      </c>
      <c r="Q17" s="54" t="n">
        <f aca="false">Tinh_toan!Q77</f>
        <v>0</v>
      </c>
      <c r="R17" s="54" t="n">
        <f aca="false">Tinh_toan!R77</f>
        <v>0</v>
      </c>
      <c r="S17" s="54" t="n">
        <f aca="false">Tinh_toan!S77</f>
        <v>0</v>
      </c>
      <c r="T17" s="54" t="n">
        <f aca="false">Tinh_toan!T77</f>
        <v>0</v>
      </c>
      <c r="U17" s="54" t="n">
        <f aca="false">Tinh_toan!U77</f>
        <v>12000</v>
      </c>
      <c r="V17" s="54" t="n">
        <f aca="false">Tinh_toan!V77</f>
        <v>0</v>
      </c>
      <c r="W17" s="54" t="n">
        <f aca="false">Tinh_toan!W77</f>
        <v>0</v>
      </c>
      <c r="X17" s="54" t="n">
        <f aca="false">Tinh_toan!X77</f>
        <v>0</v>
      </c>
      <c r="Y17" s="54" t="n">
        <f aca="false">Tinh_toan!Y77</f>
        <v>0</v>
      </c>
      <c r="Z17" s="54" t="n">
        <f aca="false">Tinh_toan!Z77</f>
        <v>0</v>
      </c>
      <c r="AA17" s="54" t="n">
        <f aca="false">Tinh_toan!AA77</f>
        <v>0</v>
      </c>
      <c r="AB17" s="54" t="n">
        <f aca="false">Tinh_toan!AB77</f>
        <v>0</v>
      </c>
      <c r="AC17" s="54" t="n">
        <f aca="false">Tinh_toan!AC77</f>
        <v>0</v>
      </c>
      <c r="AD17" s="54" t="n">
        <f aca="false">Tinh_toan!AD77</f>
        <v>0</v>
      </c>
      <c r="AE17" s="54" t="n">
        <f aca="false">Tinh_toan!AE77</f>
        <v>0</v>
      </c>
      <c r="AF17" s="54" t="n">
        <f aca="false">Tinh_toan!AF77</f>
        <v>0</v>
      </c>
      <c r="AG17" s="54" t="n">
        <f aca="false">Tinh_toan!AG77</f>
        <v>0</v>
      </c>
      <c r="AH17" s="54" t="n">
        <f aca="false">Tinh_toan!AH77</f>
        <v>0</v>
      </c>
      <c r="AI17" s="54" t="n">
        <f aca="false">Tinh_toan!AI77</f>
        <v>0</v>
      </c>
      <c r="AJ17" s="54" t="n">
        <f aca="false">Tinh_toan!AJ77</f>
        <v>0</v>
      </c>
      <c r="AK17" s="54" t="n">
        <f aca="false">Tinh_toan!AK77</f>
        <v>0</v>
      </c>
      <c r="AL17" s="54" t="n">
        <f aca="false">Tinh_toan!AL77</f>
        <v>0</v>
      </c>
      <c r="AM17" s="54" t="n">
        <f aca="false">Tinh_toan!AM77</f>
        <v>0</v>
      </c>
    </row>
    <row r="18" customFormat="false" ht="15" hidden="false" customHeight="false" outlineLevel="0" collapsed="false">
      <c r="A18" s="42" t="s">
        <v>217</v>
      </c>
      <c r="B18" s="11" t="s">
        <v>50</v>
      </c>
      <c r="D18" s="55" t="n">
        <f aca="false">D17</f>
        <v>1500</v>
      </c>
      <c r="E18" s="55" t="n">
        <f aca="false">E17</f>
        <v>0</v>
      </c>
      <c r="F18" s="55" t="n">
        <f aca="false">F17</f>
        <v>0</v>
      </c>
      <c r="G18" s="55" t="n">
        <f aca="false">G17</f>
        <v>0</v>
      </c>
      <c r="H18" s="55" t="n">
        <f aca="false">H17</f>
        <v>0</v>
      </c>
      <c r="I18" s="55" t="n">
        <f aca="false">I17</f>
        <v>6000</v>
      </c>
      <c r="J18" s="55" t="n">
        <f aca="false">J17</f>
        <v>0</v>
      </c>
      <c r="K18" s="55" t="n">
        <f aca="false">K17</f>
        <v>0</v>
      </c>
      <c r="L18" s="55" t="n">
        <f aca="false">L17</f>
        <v>0</v>
      </c>
      <c r="M18" s="55" t="n">
        <f aca="false">M17</f>
        <v>0</v>
      </c>
      <c r="N18" s="55" t="n">
        <f aca="false">N17</f>
        <v>0</v>
      </c>
      <c r="O18" s="55" t="n">
        <f aca="false">O17</f>
        <v>0</v>
      </c>
      <c r="P18" s="55" t="n">
        <f aca="false">P17</f>
        <v>0</v>
      </c>
      <c r="Q18" s="55" t="n">
        <f aca="false">Q17</f>
        <v>0</v>
      </c>
      <c r="R18" s="55" t="n">
        <f aca="false">R17</f>
        <v>0</v>
      </c>
      <c r="S18" s="55" t="n">
        <f aca="false">S17</f>
        <v>0</v>
      </c>
      <c r="T18" s="55" t="n">
        <f aca="false">T17</f>
        <v>0</v>
      </c>
      <c r="U18" s="55" t="n">
        <f aca="false">U17</f>
        <v>12000</v>
      </c>
      <c r="V18" s="55" t="n">
        <f aca="false">V17</f>
        <v>0</v>
      </c>
      <c r="W18" s="55" t="n">
        <f aca="false">W17</f>
        <v>0</v>
      </c>
      <c r="X18" s="55" t="n">
        <f aca="false">X17</f>
        <v>0</v>
      </c>
      <c r="Y18" s="55" t="n">
        <f aca="false">Y17</f>
        <v>0</v>
      </c>
      <c r="Z18" s="55" t="n">
        <f aca="false">Z17</f>
        <v>0</v>
      </c>
      <c r="AA18" s="55" t="n">
        <f aca="false">AA17</f>
        <v>0</v>
      </c>
      <c r="AB18" s="55" t="n">
        <f aca="false">AB17</f>
        <v>0</v>
      </c>
      <c r="AC18" s="55" t="n">
        <f aca="false">AC17</f>
        <v>0</v>
      </c>
      <c r="AD18" s="55" t="n">
        <f aca="false">AD17</f>
        <v>0</v>
      </c>
      <c r="AE18" s="55" t="n">
        <f aca="false">AE17</f>
        <v>0</v>
      </c>
      <c r="AF18" s="55" t="n">
        <f aca="false">AF17</f>
        <v>0</v>
      </c>
      <c r="AG18" s="55" t="n">
        <f aca="false">AG17</f>
        <v>0</v>
      </c>
      <c r="AH18" s="55" t="n">
        <f aca="false">AH17</f>
        <v>0</v>
      </c>
      <c r="AI18" s="55" t="n">
        <f aca="false">AI17</f>
        <v>0</v>
      </c>
      <c r="AJ18" s="55" t="n">
        <f aca="false">AJ17</f>
        <v>0</v>
      </c>
      <c r="AK18" s="55" t="n">
        <f aca="false">AK17</f>
        <v>0</v>
      </c>
      <c r="AL18" s="55" t="n">
        <f aca="false">AL17</f>
        <v>0</v>
      </c>
      <c r="AM18" s="55" t="n">
        <f aca="false">AM17</f>
        <v>0</v>
      </c>
    </row>
    <row r="20" customFormat="false" ht="15" hidden="false" customHeight="false" outlineLevel="0" collapsed="false">
      <c r="A20" s="23" t="s">
        <v>218</v>
      </c>
      <c r="B20" s="11" t="s">
        <v>50</v>
      </c>
      <c r="D20" s="24" t="n">
        <f aca="false">D12+D15+D18</f>
        <v>1155.975</v>
      </c>
      <c r="E20" s="24" t="n">
        <f aca="false">E12+E15+E18</f>
        <v>-212.025</v>
      </c>
      <c r="F20" s="24" t="n">
        <f aca="false">F12+F15+F18</f>
        <v>-236.325</v>
      </c>
      <c r="G20" s="24" t="n">
        <f aca="false">G12+G15+G18</f>
        <v>-271.3575</v>
      </c>
      <c r="H20" s="24" t="n">
        <f aca="false">H12+H15+H18</f>
        <v>-303.62875</v>
      </c>
      <c r="I20" s="24" t="n">
        <f aca="false">I12+I15+I18</f>
        <v>5687.340725</v>
      </c>
      <c r="J20" s="24" t="n">
        <f aca="false">J12+J15+J18</f>
        <v>-447.80274525</v>
      </c>
      <c r="K20" s="24" t="n">
        <f aca="false">K12+K15+K18</f>
        <v>-362.1246130525</v>
      </c>
      <c r="L20" s="24" t="n">
        <f aca="false">L12+L15+L18</f>
        <v>-356.359840867525</v>
      </c>
      <c r="M20" s="24" t="n">
        <f aca="false">M12+M15+M18</f>
        <v>-350.492848898325</v>
      </c>
      <c r="N20" s="24" t="n">
        <f aca="false">N12+N15+N18</f>
        <v>-344.50745969961</v>
      </c>
      <c r="O20" s="24" t="n">
        <f aca="false">O12+O15+O18</f>
        <v>-338.386839555822</v>
      </c>
      <c r="P20" s="24" t="n">
        <f aca="false">P12+P15+P18</f>
        <v>-389.867502410323</v>
      </c>
      <c r="Q20" s="24" t="n">
        <f aca="false">Q12+Q15+Q18</f>
        <v>-383.029791185137</v>
      </c>
      <c r="R20" s="24" t="n">
        <f aca="false">R12+R15+R18</f>
        <v>-375.251713931039</v>
      </c>
      <c r="S20" s="24" t="n">
        <f aca="false">S12+S15+S18</f>
        <v>-367.203783128928</v>
      </c>
      <c r="T20" s="24" t="n">
        <f aca="false">T12+T15+T18</f>
        <v>-358.859688060189</v>
      </c>
      <c r="U20" s="24" t="n">
        <f aca="false">U12+U15+U18</f>
        <v>11649.8083292904</v>
      </c>
      <c r="V20" s="24" t="n">
        <f aca="false">V12+V15+V18</f>
        <v>-341.170407112518</v>
      </c>
      <c r="W20" s="24" t="n">
        <f aca="false">W12+W15+W18</f>
        <v>-331.764880495737</v>
      </c>
      <c r="X20" s="24" t="n">
        <f aca="false">X12+X15+X18</f>
        <v>-321.942245563894</v>
      </c>
      <c r="Y20" s="24" t="n">
        <f aca="false">Y12+Y15+Y18</f>
        <v>-311.667683231553</v>
      </c>
      <c r="Z20" s="24" t="n">
        <f aca="false">Z12+Z15+Z18</f>
        <v>-300.904245049873</v>
      </c>
      <c r="AA20" s="24" t="n">
        <f aca="false">AA12+AA15+AA18</f>
        <v>-289.612686518325</v>
      </c>
      <c r="AB20" s="24" t="n">
        <f aca="false">AB12+AB15+AB18</f>
        <v>-287.254429430623</v>
      </c>
      <c r="AC20" s="24" t="n">
        <f aca="false">AC12+AC15+AC18</f>
        <v>-266.778410545792</v>
      </c>
      <c r="AD20" s="24" t="n">
        <f aca="false">AD12+AD15+AD18</f>
        <v>-251.119474104068</v>
      </c>
      <c r="AE20" s="24" t="n">
        <f aca="false">AE12+AE15+AE18</f>
        <v>-234.580872459837</v>
      </c>
      <c r="AF20" s="24" t="n">
        <f aca="false">AF12+AF15+AF18</f>
        <v>-217.095826760254</v>
      </c>
      <c r="AG20" s="24" t="n">
        <f aca="false">AG12+AG15+AG18</f>
        <v>-198.592997887309</v>
      </c>
      <c r="AH20" s="24" t="n">
        <f aca="false">AH12+AH15+AH18</f>
        <v>-178.996136645766</v>
      </c>
      <c r="AI20" s="24" t="n">
        <f aca="false">AI12+AI15+AI18</f>
        <v>-158.223707680321</v>
      </c>
      <c r="AJ20" s="24" t="n">
        <f aca="false">AJ12+AJ15+AJ18</f>
        <v>-136.188485067473</v>
      </c>
      <c r="AK20" s="24" t="n">
        <f aca="false">AK12+AK15+AK18</f>
        <v>-112.797117367132</v>
      </c>
      <c r="AL20" s="24" t="n">
        <f aca="false">AL12+AL15+AL18</f>
        <v>-87.9496597458601</v>
      </c>
      <c r="AM20" s="24" t="n">
        <f aca="false">AM12+AM15+AM18</f>
        <v>-61.5390705967226</v>
      </c>
    </row>
    <row r="21" customFormat="false" ht="15" hidden="false" customHeight="false" outlineLevel="0" collapsed="false">
      <c r="A21" s="14" t="s">
        <v>219</v>
      </c>
      <c r="B21" s="11" t="s">
        <v>50</v>
      </c>
      <c r="D21" s="26" t="n">
        <f aca="false">0</f>
        <v>0</v>
      </c>
      <c r="E21" s="26" t="n">
        <f aca="false">D22</f>
        <v>1155.975</v>
      </c>
      <c r="F21" s="26" t="n">
        <f aca="false">E22</f>
        <v>943.95</v>
      </c>
      <c r="G21" s="26" t="n">
        <f aca="false">F22</f>
        <v>707.625</v>
      </c>
      <c r="H21" s="26" t="n">
        <f aca="false">G22</f>
        <v>436.2675</v>
      </c>
      <c r="I21" s="26" t="n">
        <f aca="false">H22</f>
        <v>132.63875</v>
      </c>
      <c r="J21" s="26" t="n">
        <f aca="false">I22</f>
        <v>5819.979475</v>
      </c>
      <c r="K21" s="26" t="n">
        <f aca="false">J22</f>
        <v>5372.17672975</v>
      </c>
      <c r="L21" s="26" t="n">
        <f aca="false">K22</f>
        <v>5010.0521166975</v>
      </c>
      <c r="M21" s="26" t="n">
        <f aca="false">L22</f>
        <v>4653.69227582998</v>
      </c>
      <c r="N21" s="26" t="n">
        <f aca="false">M22</f>
        <v>4303.19942693165</v>
      </c>
      <c r="O21" s="26" t="n">
        <f aca="false">N22</f>
        <v>3958.69196723204</v>
      </c>
      <c r="P21" s="26" t="n">
        <f aca="false">O22</f>
        <v>3620.30512767622</v>
      </c>
      <c r="Q21" s="26" t="n">
        <f aca="false">P22</f>
        <v>3230.4376252659</v>
      </c>
      <c r="R21" s="26" t="n">
        <f aca="false">Q22</f>
        <v>2847.40783408076</v>
      </c>
      <c r="S21" s="26" t="n">
        <f aca="false">R22</f>
        <v>2472.15612014972</v>
      </c>
      <c r="T21" s="26" t="n">
        <f aca="false">S22</f>
        <v>2104.95233702079</v>
      </c>
      <c r="U21" s="26" t="n">
        <f aca="false">T22</f>
        <v>1746.0926489606</v>
      </c>
      <c r="V21" s="26" t="n">
        <f aca="false">U22</f>
        <v>13395.900978251</v>
      </c>
      <c r="W21" s="26" t="n">
        <f aca="false">V22</f>
        <v>13054.7305711385</v>
      </c>
      <c r="X21" s="26" t="n">
        <f aca="false">W22</f>
        <v>12722.9656906427</v>
      </c>
      <c r="Y21" s="26" t="n">
        <f aca="false">X22</f>
        <v>12401.0234450788</v>
      </c>
      <c r="Z21" s="26" t="n">
        <f aca="false">Y22</f>
        <v>12089.3557618473</v>
      </c>
      <c r="AA21" s="26" t="n">
        <f aca="false">Z22</f>
        <v>11788.4515167974</v>
      </c>
      <c r="AB21" s="26" t="n">
        <f aca="false">AA22</f>
        <v>11498.8388302791</v>
      </c>
      <c r="AC21" s="26" t="n">
        <f aca="false">AB22</f>
        <v>11211.5844008484</v>
      </c>
      <c r="AD21" s="26" t="n">
        <f aca="false">AC22</f>
        <v>10944.8059903027</v>
      </c>
      <c r="AE21" s="26" t="n">
        <f aca="false">AD22</f>
        <v>10693.6865161986</v>
      </c>
      <c r="AF21" s="26" t="n">
        <f aca="false">AE22</f>
        <v>10459.1056437387</v>
      </c>
      <c r="AG21" s="26" t="n">
        <f aca="false">AF22</f>
        <v>10242.0098169785</v>
      </c>
      <c r="AH21" s="26" t="n">
        <f aca="false">AG22</f>
        <v>10043.4168190912</v>
      </c>
      <c r="AI21" s="26" t="n">
        <f aca="false">AH22</f>
        <v>9864.42068244542</v>
      </c>
      <c r="AJ21" s="26" t="n">
        <f aca="false">AI22</f>
        <v>9706.1969747651</v>
      </c>
      <c r="AK21" s="26" t="n">
        <f aca="false">AJ22</f>
        <v>9570.00848969763</v>
      </c>
      <c r="AL21" s="26" t="n">
        <f aca="false">AK22</f>
        <v>9457.2113723305</v>
      </c>
      <c r="AM21" s="26" t="n">
        <f aca="false">AL22</f>
        <v>9369.26171258464</v>
      </c>
    </row>
    <row r="22" customFormat="false" ht="15" hidden="false" customHeight="false" outlineLevel="0" collapsed="false">
      <c r="A22" s="42" t="s">
        <v>220</v>
      </c>
      <c r="B22" s="11" t="s">
        <v>50</v>
      </c>
      <c r="D22" s="55" t="n">
        <f aca="false">D21+D20</f>
        <v>1155.975</v>
      </c>
      <c r="E22" s="55" t="n">
        <f aca="false">E21+E20</f>
        <v>943.95</v>
      </c>
      <c r="F22" s="55" t="n">
        <f aca="false">F21+F20</f>
        <v>707.625</v>
      </c>
      <c r="G22" s="55" t="n">
        <f aca="false">G21+G20</f>
        <v>436.2675</v>
      </c>
      <c r="H22" s="55" t="n">
        <f aca="false">H21+H20</f>
        <v>132.63875</v>
      </c>
      <c r="I22" s="55" t="n">
        <f aca="false">I21+I20</f>
        <v>5819.979475</v>
      </c>
      <c r="J22" s="55" t="n">
        <f aca="false">J21+J20</f>
        <v>5372.17672975</v>
      </c>
      <c r="K22" s="55" t="n">
        <f aca="false">K21+K20</f>
        <v>5010.0521166975</v>
      </c>
      <c r="L22" s="55" t="n">
        <f aca="false">L21+L20</f>
        <v>4653.69227582998</v>
      </c>
      <c r="M22" s="55" t="n">
        <f aca="false">M21+M20</f>
        <v>4303.19942693165</v>
      </c>
      <c r="N22" s="55" t="n">
        <f aca="false">N21+N20</f>
        <v>3958.69196723204</v>
      </c>
      <c r="O22" s="55" t="n">
        <f aca="false">O21+O20</f>
        <v>3620.30512767622</v>
      </c>
      <c r="P22" s="55" t="n">
        <f aca="false">P21+P20</f>
        <v>3230.4376252659</v>
      </c>
      <c r="Q22" s="55" t="n">
        <f aca="false">Q21+Q20</f>
        <v>2847.40783408076</v>
      </c>
      <c r="R22" s="55" t="n">
        <f aca="false">R21+R20</f>
        <v>2472.15612014972</v>
      </c>
      <c r="S22" s="55" t="n">
        <f aca="false">S21+S20</f>
        <v>2104.95233702079</v>
      </c>
      <c r="T22" s="55" t="n">
        <f aca="false">T21+T20</f>
        <v>1746.0926489606</v>
      </c>
      <c r="U22" s="55" t="n">
        <f aca="false">U21+U20</f>
        <v>13395.900978251</v>
      </c>
      <c r="V22" s="55" t="n">
        <f aca="false">V21+V20</f>
        <v>13054.7305711385</v>
      </c>
      <c r="W22" s="55" t="n">
        <f aca="false">W21+W20</f>
        <v>12722.9656906427</v>
      </c>
      <c r="X22" s="55" t="n">
        <f aca="false">X21+X20</f>
        <v>12401.0234450788</v>
      </c>
      <c r="Y22" s="55" t="n">
        <f aca="false">Y21+Y20</f>
        <v>12089.3557618473</v>
      </c>
      <c r="Z22" s="55" t="n">
        <f aca="false">Z21+Z20</f>
        <v>11788.4515167974</v>
      </c>
      <c r="AA22" s="55" t="n">
        <f aca="false">AA21+AA20</f>
        <v>11498.8388302791</v>
      </c>
      <c r="AB22" s="55" t="n">
        <f aca="false">AB21+AB20</f>
        <v>11211.5844008484</v>
      </c>
      <c r="AC22" s="55" t="n">
        <f aca="false">AC21+AC20</f>
        <v>10944.8059903027</v>
      </c>
      <c r="AD22" s="55" t="n">
        <f aca="false">AD21+AD20</f>
        <v>10693.6865161986</v>
      </c>
      <c r="AE22" s="55" t="n">
        <f aca="false">AE21+AE20</f>
        <v>10459.1056437387</v>
      </c>
      <c r="AF22" s="55" t="n">
        <f aca="false">AF21+AF20</f>
        <v>10242.0098169785</v>
      </c>
      <c r="AG22" s="55" t="n">
        <f aca="false">AG21+AG20</f>
        <v>10043.4168190912</v>
      </c>
      <c r="AH22" s="55" t="n">
        <f aca="false">AH21+AH20</f>
        <v>9864.42068244542</v>
      </c>
      <c r="AI22" s="55" t="n">
        <f aca="false">AI21+AI20</f>
        <v>9706.1969747651</v>
      </c>
      <c r="AJ22" s="55" t="n">
        <f aca="false">AJ21+AJ20</f>
        <v>9570.00848969763</v>
      </c>
      <c r="AK22" s="55" t="n">
        <f aca="false">AK21+AK20</f>
        <v>9457.2113723305</v>
      </c>
      <c r="AL22" s="55" t="n">
        <f aca="false">AL21+AL20</f>
        <v>9369.26171258464</v>
      </c>
      <c r="AM22" s="55" t="n">
        <f aca="false">AM21+AM20</f>
        <v>9307.72264198791</v>
      </c>
    </row>
    <row r="24" customFormat="false" ht="15" hidden="false" customHeight="false" outlineLevel="0" collapsed="false">
      <c r="A24" s="14" t="s">
        <v>221</v>
      </c>
      <c r="B24" s="11" t="s">
        <v>50</v>
      </c>
      <c r="D24" s="57" t="n">
        <f aca="false">D12+D15</f>
        <v>-344.025</v>
      </c>
      <c r="E24" s="57" t="n">
        <f aca="false">E12+E15</f>
        <v>-212.025</v>
      </c>
      <c r="F24" s="57" t="n">
        <f aca="false">F12+F15</f>
        <v>-236.325</v>
      </c>
      <c r="G24" s="57" t="n">
        <f aca="false">G12+G15</f>
        <v>-271.3575</v>
      </c>
      <c r="H24" s="57" t="n">
        <f aca="false">H12+H15</f>
        <v>-303.62875</v>
      </c>
      <c r="I24" s="57" t="n">
        <f aca="false">I12+I15</f>
        <v>-312.659275</v>
      </c>
      <c r="J24" s="57" t="n">
        <f aca="false">J12+J15</f>
        <v>-447.80274525</v>
      </c>
      <c r="K24" s="57" t="n">
        <f aca="false">K12+K15</f>
        <v>-362.1246130525</v>
      </c>
      <c r="L24" s="57" t="n">
        <f aca="false">L12+L15</f>
        <v>-356.359840867525</v>
      </c>
      <c r="M24" s="57" t="n">
        <f aca="false">M12+M15</f>
        <v>-350.492848898325</v>
      </c>
      <c r="N24" s="57" t="n">
        <f aca="false">N12+N15</f>
        <v>-344.50745969961</v>
      </c>
      <c r="O24" s="57" t="n">
        <f aca="false">O12+O15</f>
        <v>-338.386839555822</v>
      </c>
      <c r="P24" s="57" t="n">
        <f aca="false">P12+P15</f>
        <v>-389.867502410323</v>
      </c>
      <c r="Q24" s="57" t="n">
        <f aca="false">Q12+Q15</f>
        <v>-383.029791185137</v>
      </c>
      <c r="R24" s="57" t="n">
        <f aca="false">R12+R15</f>
        <v>-375.251713931039</v>
      </c>
      <c r="S24" s="57" t="n">
        <f aca="false">S12+S15</f>
        <v>-367.203783128928</v>
      </c>
      <c r="T24" s="57" t="n">
        <f aca="false">T12+T15</f>
        <v>-358.859688060189</v>
      </c>
      <c r="U24" s="57" t="n">
        <f aca="false">U12+U15</f>
        <v>-350.191670709635</v>
      </c>
      <c r="V24" s="57" t="n">
        <f aca="false">V12+V15</f>
        <v>-341.170407112518</v>
      </c>
      <c r="W24" s="57" t="n">
        <f aca="false">W12+W15</f>
        <v>-331.764880495737</v>
      </c>
      <c r="X24" s="57" t="n">
        <f aca="false">X12+X15</f>
        <v>-321.942245563894</v>
      </c>
      <c r="Y24" s="57" t="n">
        <f aca="false">Y12+Y15</f>
        <v>-311.667683231553</v>
      </c>
      <c r="Z24" s="57" t="n">
        <f aca="false">Z12+Z15</f>
        <v>-300.904245049873</v>
      </c>
      <c r="AA24" s="57" t="n">
        <f aca="false">AA12+AA15</f>
        <v>-289.612686518325</v>
      </c>
      <c r="AB24" s="57" t="n">
        <f aca="false">AB12+AB15</f>
        <v>-287.254429430623</v>
      </c>
      <c r="AC24" s="57" t="n">
        <f aca="false">AC12+AC15</f>
        <v>-266.778410545792</v>
      </c>
      <c r="AD24" s="57" t="n">
        <f aca="false">AD12+AD15</f>
        <v>-251.119474104068</v>
      </c>
      <c r="AE24" s="57" t="n">
        <f aca="false">AE12+AE15</f>
        <v>-234.580872459837</v>
      </c>
      <c r="AF24" s="57" t="n">
        <f aca="false">AF12+AF15</f>
        <v>-217.095826760254</v>
      </c>
      <c r="AG24" s="57" t="n">
        <f aca="false">AG12+AG15</f>
        <v>-198.592997887309</v>
      </c>
      <c r="AH24" s="57" t="n">
        <f aca="false">AH12+AH15</f>
        <v>-178.996136645766</v>
      </c>
      <c r="AI24" s="57" t="n">
        <f aca="false">AI12+AI15</f>
        <v>-158.223707680321</v>
      </c>
      <c r="AJ24" s="57" t="n">
        <f aca="false">AJ12+AJ15</f>
        <v>-136.188485067473</v>
      </c>
      <c r="AK24" s="57" t="n">
        <f aca="false">AK12+AK15</f>
        <v>-112.797117367132</v>
      </c>
      <c r="AL24" s="57" t="n">
        <f aca="false">AL12+AL15</f>
        <v>-87.9496597458601</v>
      </c>
      <c r="AM24" s="57" t="n">
        <f aca="false">AM12+AM15</f>
        <v>-61.5390705967226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A1:AM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222</v>
      </c>
    </row>
    <row r="2" customFormat="false" ht="15" hidden="false" customHeight="false" outlineLevel="0" collapsed="false">
      <c r="A2" s="11" t="s">
        <v>223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7" customFormat="false" ht="15" hidden="false" customHeight="false" outlineLevel="0" collapsed="false">
      <c r="A7" s="12" t="s">
        <v>224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customFormat="false" ht="15" hidden="false" customHeight="false" outlineLevel="0" collapsed="false">
      <c r="A8" s="14" t="s">
        <v>225</v>
      </c>
      <c r="B8" s="11" t="s">
        <v>50</v>
      </c>
      <c r="D8" s="54" t="n">
        <f aca="false">LCTT!D22</f>
        <v>1155.975</v>
      </c>
      <c r="E8" s="54" t="n">
        <f aca="false">LCTT!E22</f>
        <v>943.95</v>
      </c>
      <c r="F8" s="54" t="n">
        <f aca="false">LCTT!F22</f>
        <v>707.625</v>
      </c>
      <c r="G8" s="54" t="n">
        <f aca="false">LCTT!G22</f>
        <v>436.2675</v>
      </c>
      <c r="H8" s="54" t="n">
        <f aca="false">LCTT!H22</f>
        <v>132.63875</v>
      </c>
      <c r="I8" s="54" t="n">
        <f aca="false">LCTT!I22</f>
        <v>5819.979475</v>
      </c>
      <c r="J8" s="54" t="n">
        <f aca="false">LCTT!J22</f>
        <v>5372.17672975</v>
      </c>
      <c r="K8" s="54" t="n">
        <f aca="false">LCTT!K22</f>
        <v>5010.0521166975</v>
      </c>
      <c r="L8" s="54" t="n">
        <f aca="false">LCTT!L22</f>
        <v>4653.69227582998</v>
      </c>
      <c r="M8" s="54" t="n">
        <f aca="false">LCTT!M22</f>
        <v>4303.19942693165</v>
      </c>
      <c r="N8" s="54" t="n">
        <f aca="false">LCTT!N22</f>
        <v>3958.69196723204</v>
      </c>
      <c r="O8" s="54" t="n">
        <f aca="false">LCTT!O22</f>
        <v>3620.30512767622</v>
      </c>
      <c r="P8" s="54" t="n">
        <f aca="false">LCTT!P22</f>
        <v>3230.4376252659</v>
      </c>
      <c r="Q8" s="54" t="n">
        <f aca="false">LCTT!Q22</f>
        <v>2847.40783408076</v>
      </c>
      <c r="R8" s="54" t="n">
        <f aca="false">LCTT!R22</f>
        <v>2472.15612014972</v>
      </c>
      <c r="S8" s="54" t="n">
        <f aca="false">LCTT!S22</f>
        <v>2104.95233702079</v>
      </c>
      <c r="T8" s="54" t="n">
        <f aca="false">LCTT!T22</f>
        <v>1746.0926489606</v>
      </c>
      <c r="U8" s="54" t="n">
        <f aca="false">LCTT!U22</f>
        <v>13395.900978251</v>
      </c>
      <c r="V8" s="54" t="n">
        <f aca="false">LCTT!V22</f>
        <v>13054.7305711385</v>
      </c>
      <c r="W8" s="54" t="n">
        <f aca="false">LCTT!W22</f>
        <v>12722.9656906427</v>
      </c>
      <c r="X8" s="54" t="n">
        <f aca="false">LCTT!X22</f>
        <v>12401.0234450788</v>
      </c>
      <c r="Y8" s="54" t="n">
        <f aca="false">LCTT!Y22</f>
        <v>12089.3557618473</v>
      </c>
      <c r="Z8" s="54" t="n">
        <f aca="false">LCTT!Z22</f>
        <v>11788.4515167974</v>
      </c>
      <c r="AA8" s="54" t="n">
        <f aca="false">LCTT!AA22</f>
        <v>11498.8388302791</v>
      </c>
      <c r="AB8" s="54" t="n">
        <f aca="false">LCTT!AB22</f>
        <v>11211.5844008484</v>
      </c>
      <c r="AC8" s="54" t="n">
        <f aca="false">LCTT!AC22</f>
        <v>10944.8059903027</v>
      </c>
      <c r="AD8" s="54" t="n">
        <f aca="false">LCTT!AD22</f>
        <v>10693.6865161986</v>
      </c>
      <c r="AE8" s="54" t="n">
        <f aca="false">LCTT!AE22</f>
        <v>10459.1056437387</v>
      </c>
      <c r="AF8" s="54" t="n">
        <f aca="false">LCTT!AF22</f>
        <v>10242.0098169785</v>
      </c>
      <c r="AG8" s="54" t="n">
        <f aca="false">LCTT!AG22</f>
        <v>10043.4168190912</v>
      </c>
      <c r="AH8" s="54" t="n">
        <f aca="false">LCTT!AH22</f>
        <v>9864.42068244542</v>
      </c>
      <c r="AI8" s="54" t="n">
        <f aca="false">LCTT!AI22</f>
        <v>9706.1969747651</v>
      </c>
      <c r="AJ8" s="54" t="n">
        <f aca="false">LCTT!AJ22</f>
        <v>9570.00848969763</v>
      </c>
      <c r="AK8" s="54" t="n">
        <f aca="false">LCTT!AK22</f>
        <v>9457.2113723305</v>
      </c>
      <c r="AL8" s="54" t="n">
        <f aca="false">LCTT!AL22</f>
        <v>9369.26171258464</v>
      </c>
      <c r="AM8" s="54" t="n">
        <f aca="false">LCTT!AM22</f>
        <v>9307.72264198791</v>
      </c>
    </row>
    <row r="9" customFormat="false" ht="15" hidden="false" customHeight="false" outlineLevel="0" collapsed="false">
      <c r="A9" s="14" t="s">
        <v>226</v>
      </c>
      <c r="B9" s="11" t="s">
        <v>50</v>
      </c>
      <c r="D9" s="54" t="n">
        <f aca="false">Tinh_toan!D67</f>
        <v>0</v>
      </c>
      <c r="E9" s="54" t="n">
        <f aca="false">Tinh_toan!E67</f>
        <v>0</v>
      </c>
      <c r="F9" s="54" t="n">
        <f aca="false">Tinh_toan!F67</f>
        <v>0</v>
      </c>
      <c r="G9" s="54" t="n">
        <f aca="false">Tinh_toan!G67</f>
        <v>5.0625</v>
      </c>
      <c r="H9" s="54" t="n">
        <f aca="false">Tinh_toan!H67</f>
        <v>10.26</v>
      </c>
      <c r="I9" s="54" t="n">
        <f aca="false">Tinh_toan!I67</f>
        <v>15.610725</v>
      </c>
      <c r="J9" s="54" t="n">
        <f aca="false">Tinh_toan!J67</f>
        <v>21.13389225</v>
      </c>
      <c r="K9" s="54" t="n">
        <f aca="false">Tinh_toan!K67</f>
        <v>26.8498008225</v>
      </c>
      <c r="L9" s="54" t="n">
        <f aca="false">Tinh_toan!L67</f>
        <v>32.779927521225</v>
      </c>
      <c r="M9" s="54" t="n">
        <f aca="false">Tinh_toan!M67</f>
        <v>38.9470296450623</v>
      </c>
      <c r="N9" s="54" t="n">
        <f aca="false">Tinh_toan!N67</f>
        <v>45.3752551661787</v>
      </c>
      <c r="O9" s="54" t="n">
        <f aca="false">Tinh_toan!O67</f>
        <v>52.0902609244748</v>
      </c>
      <c r="P9" s="54" t="n">
        <f aca="false">Tinh_toan!P67</f>
        <v>65.0312734358965</v>
      </c>
      <c r="Q9" s="54" t="n">
        <f aca="false">Tinh_toan!Q67</f>
        <v>73.1407109100476</v>
      </c>
      <c r="R9" s="54" t="n">
        <f aca="false">Tinh_toan!R67</f>
        <v>81.6616805321212</v>
      </c>
      <c r="S9" s="54" t="n">
        <f aca="false">Tinh_toan!S67</f>
        <v>90.6305465166499</v>
      </c>
      <c r="T9" s="54" t="n">
        <f aca="false">Tinh_toan!T67</f>
        <v>100.086142186055</v>
      </c>
      <c r="U9" s="54" t="n">
        <f aca="false">Tinh_toan!U67</f>
        <v>110.069969982273</v>
      </c>
      <c r="V9" s="54" t="n">
        <f aca="false">Tinh_toan!V67</f>
        <v>120.626416624076</v>
      </c>
      <c r="W9" s="54" t="n">
        <f aca="false">Tinh_toan!W67</f>
        <v>131.802984618173</v>
      </c>
      <c r="X9" s="54" t="n">
        <f aca="false">Tinh_toan!X67</f>
        <v>143.650541427044</v>
      </c>
      <c r="Y9" s="54" t="n">
        <f aca="false">Tinh_toan!Y67</f>
        <v>156.223587698951</v>
      </c>
      <c r="Z9" s="54" t="n">
        <f aca="false">Tinh_toan!Z67</f>
        <v>169.580546076199</v>
      </c>
      <c r="AA9" s="54" t="n">
        <f aca="false">Tinh_toan!AA67</f>
        <v>183.784072217168</v>
      </c>
      <c r="AB9" s="54" t="n">
        <f aca="false">Tinh_toan!AB67</f>
        <v>218.791528776273</v>
      </c>
      <c r="AC9" s="54" t="n">
        <f aca="false">Tinh_toan!AC67</f>
        <v>236.50511652679</v>
      </c>
      <c r="AD9" s="54" t="n">
        <f aca="false">Tinh_toan!AD67</f>
        <v>255.388460010112</v>
      </c>
      <c r="AE9" s="54" t="n">
        <f aca="false">Tinh_toan!AE67</f>
        <v>275.533086902888</v>
      </c>
      <c r="AF9" s="54" t="n">
        <f aca="false">Tinh_toan!AF67</f>
        <v>297.037331905505</v>
      </c>
      <c r="AG9" s="54" t="n">
        <f aca="false">Tinh_toan!AG67</f>
        <v>320.006872046518</v>
      </c>
      <c r="AH9" s="54" t="n">
        <f aca="false">Tinh_toan!AH67</f>
        <v>344.555303688482</v>
      </c>
      <c r="AI9" s="54" t="n">
        <f aca="false">Tinh_toan!AI67</f>
        <v>370.804764541545</v>
      </c>
      <c r="AJ9" s="54" t="n">
        <f aca="false">Tinh_toan!AJ67</f>
        <v>398.88660425315</v>
      </c>
      <c r="AK9" s="54" t="n">
        <f aca="false">Tinh_toan!AK67</f>
        <v>428.942107425</v>
      </c>
      <c r="AL9" s="54" t="n">
        <f aca="false">Tinh_toan!AL67</f>
        <v>461.123273213844</v>
      </c>
      <c r="AM9" s="54" t="n">
        <f aca="false">Tinh_toan!AM67</f>
        <v>495.593656002336</v>
      </c>
    </row>
    <row r="10" customFormat="false" ht="15" hidden="false" customHeight="false" outlineLevel="0" collapsed="false">
      <c r="A10" s="14" t="s">
        <v>227</v>
      </c>
      <c r="B10" s="11" t="s">
        <v>50</v>
      </c>
      <c r="D10" s="26" t="n">
        <f aca="false">SUM(Tinh_toan!$D$58:D58)</f>
        <v>180</v>
      </c>
      <c r="E10" s="26" t="n">
        <f aca="false">SUM(Tinh_toan!$D$58:E58)</f>
        <v>180</v>
      </c>
      <c r="F10" s="26" t="n">
        <f aca="false">SUM(Tinh_toan!$D$58:F58)</f>
        <v>180</v>
      </c>
      <c r="G10" s="26" t="n">
        <f aca="false">SUM(Tinh_toan!$D$58:G58)</f>
        <v>180</v>
      </c>
      <c r="H10" s="26" t="n">
        <f aca="false">SUM(Tinh_toan!$D$58:H58)</f>
        <v>180</v>
      </c>
      <c r="I10" s="26" t="n">
        <f aca="false">SUM(Tinh_toan!$D$58:I58)</f>
        <v>180</v>
      </c>
      <c r="J10" s="26" t="n">
        <f aca="false">SUM(Tinh_toan!$D$58:J58)</f>
        <v>260</v>
      </c>
      <c r="K10" s="26" t="n">
        <f aca="false">SUM(Tinh_toan!$D$58:K58)</f>
        <v>260</v>
      </c>
      <c r="L10" s="26" t="n">
        <f aca="false">SUM(Tinh_toan!$D$58:L58)</f>
        <v>260</v>
      </c>
      <c r="M10" s="26" t="n">
        <f aca="false">SUM(Tinh_toan!$D$58:M58)</f>
        <v>260</v>
      </c>
      <c r="N10" s="26" t="n">
        <f aca="false">SUM(Tinh_toan!$D$58:N58)</f>
        <v>260</v>
      </c>
      <c r="O10" s="26" t="n">
        <f aca="false">SUM(Tinh_toan!$D$58:O58)</f>
        <v>260</v>
      </c>
      <c r="P10" s="26" t="n">
        <f aca="false">SUM(Tinh_toan!$D$58:P58)</f>
        <v>260</v>
      </c>
      <c r="Q10" s="26" t="n">
        <f aca="false">SUM(Tinh_toan!$D$58:Q58)</f>
        <v>260</v>
      </c>
      <c r="R10" s="26" t="n">
        <f aca="false">SUM(Tinh_toan!$D$58:R58)</f>
        <v>260</v>
      </c>
      <c r="S10" s="26" t="n">
        <f aca="false">SUM(Tinh_toan!$D$58:S58)</f>
        <v>260</v>
      </c>
      <c r="T10" s="26" t="n">
        <f aca="false">SUM(Tinh_toan!$D$58:T58)</f>
        <v>260</v>
      </c>
      <c r="U10" s="26" t="n">
        <f aca="false">SUM(Tinh_toan!$D$58:U58)</f>
        <v>260</v>
      </c>
      <c r="V10" s="26" t="n">
        <f aca="false">SUM(Tinh_toan!$D$58:V58)</f>
        <v>260</v>
      </c>
      <c r="W10" s="26" t="n">
        <f aca="false">SUM(Tinh_toan!$D$58:W58)</f>
        <v>260</v>
      </c>
      <c r="X10" s="26" t="n">
        <f aca="false">SUM(Tinh_toan!$D$58:X58)</f>
        <v>260</v>
      </c>
      <c r="Y10" s="26" t="n">
        <f aca="false">SUM(Tinh_toan!$D$58:Y58)</f>
        <v>260</v>
      </c>
      <c r="Z10" s="26" t="n">
        <f aca="false">SUM(Tinh_toan!$D$58:Z58)</f>
        <v>260</v>
      </c>
      <c r="AA10" s="26" t="n">
        <f aca="false">SUM(Tinh_toan!$D$58:AA58)</f>
        <v>260</v>
      </c>
      <c r="AB10" s="26" t="n">
        <f aca="false">SUM(Tinh_toan!$D$58:AB58)</f>
        <v>260</v>
      </c>
      <c r="AC10" s="26" t="n">
        <f aca="false">SUM(Tinh_toan!$D$58:AC58)</f>
        <v>260</v>
      </c>
      <c r="AD10" s="26" t="n">
        <f aca="false">SUM(Tinh_toan!$D$58:AD58)</f>
        <v>260</v>
      </c>
      <c r="AE10" s="26" t="n">
        <f aca="false">SUM(Tinh_toan!$D$58:AE58)</f>
        <v>260</v>
      </c>
      <c r="AF10" s="26" t="n">
        <f aca="false">SUM(Tinh_toan!$D$58:AF58)</f>
        <v>260</v>
      </c>
      <c r="AG10" s="26" t="n">
        <f aca="false">SUM(Tinh_toan!$D$58:AG58)</f>
        <v>260</v>
      </c>
      <c r="AH10" s="26" t="n">
        <f aca="false">SUM(Tinh_toan!$D$58:AH58)</f>
        <v>260</v>
      </c>
      <c r="AI10" s="26" t="n">
        <f aca="false">SUM(Tinh_toan!$D$58:AI58)</f>
        <v>260</v>
      </c>
      <c r="AJ10" s="26" t="n">
        <f aca="false">SUM(Tinh_toan!$D$58:AJ58)</f>
        <v>260</v>
      </c>
      <c r="AK10" s="26" t="n">
        <f aca="false">SUM(Tinh_toan!$D$58:AK58)</f>
        <v>260</v>
      </c>
      <c r="AL10" s="26" t="n">
        <f aca="false">SUM(Tinh_toan!$D$58:AL58)</f>
        <v>260</v>
      </c>
      <c r="AM10" s="26" t="n">
        <f aca="false">SUM(Tinh_toan!$D$58:AM58)</f>
        <v>260</v>
      </c>
    </row>
    <row r="11" customFormat="false" ht="15" hidden="false" customHeight="false" outlineLevel="0" collapsed="false">
      <c r="A11" s="14" t="s">
        <v>228</v>
      </c>
      <c r="B11" s="11" t="s">
        <v>50</v>
      </c>
      <c r="D11" s="26" t="n">
        <f aca="false">-SUM(Tinh_toan!$D$64:D64)</f>
        <v>-4.33333333333333</v>
      </c>
      <c r="E11" s="26" t="n">
        <f aca="false">-SUM(Tinh_toan!$D$64:E64)</f>
        <v>-8.66666666666667</v>
      </c>
      <c r="F11" s="26" t="n">
        <f aca="false">-SUM(Tinh_toan!$D$64:F64)</f>
        <v>-13</v>
      </c>
      <c r="G11" s="26" t="n">
        <f aca="false">-SUM(Tinh_toan!$D$64:G64)</f>
        <v>-17.3333333333333</v>
      </c>
      <c r="H11" s="26" t="n">
        <f aca="false">-SUM(Tinh_toan!$D$64:H64)</f>
        <v>-21.6666666666667</v>
      </c>
      <c r="I11" s="26" t="n">
        <f aca="false">-SUM(Tinh_toan!$D$64:I64)</f>
        <v>-26</v>
      </c>
      <c r="J11" s="26" t="n">
        <f aca="false">-SUM(Tinh_toan!$D$64:J64)</f>
        <v>-32.5555555555556</v>
      </c>
      <c r="K11" s="26" t="n">
        <f aca="false">-SUM(Tinh_toan!$D$64:K64)</f>
        <v>-39.1111111111111</v>
      </c>
      <c r="L11" s="26" t="n">
        <f aca="false">-SUM(Tinh_toan!$D$64:L64)</f>
        <v>-45.6666666666667</v>
      </c>
      <c r="M11" s="26" t="n">
        <f aca="false">-SUM(Tinh_toan!$D$64:M64)</f>
        <v>-52.2222222222222</v>
      </c>
      <c r="N11" s="26" t="n">
        <f aca="false">-SUM(Tinh_toan!$D$64:N64)</f>
        <v>-58.7777777777778</v>
      </c>
      <c r="O11" s="26" t="n">
        <f aca="false">-SUM(Tinh_toan!$D$64:O64)</f>
        <v>-65.3333333333333</v>
      </c>
      <c r="P11" s="26" t="n">
        <f aca="false">-SUM(Tinh_toan!$D$64:P64)</f>
        <v>-71.8888888888889</v>
      </c>
      <c r="Q11" s="26" t="n">
        <f aca="false">-SUM(Tinh_toan!$D$64:Q64)</f>
        <v>-78.4444444444445</v>
      </c>
      <c r="R11" s="26" t="n">
        <f aca="false">-SUM(Tinh_toan!$D$64:R64)</f>
        <v>-85</v>
      </c>
      <c r="S11" s="26" t="n">
        <f aca="false">-SUM(Tinh_toan!$D$64:S64)</f>
        <v>-91.5555555555556</v>
      </c>
      <c r="T11" s="26" t="n">
        <f aca="false">-SUM(Tinh_toan!$D$64:T64)</f>
        <v>-98.1111111111111</v>
      </c>
      <c r="U11" s="26" t="n">
        <f aca="false">-SUM(Tinh_toan!$D$64:U64)</f>
        <v>-104.666666666667</v>
      </c>
      <c r="V11" s="26" t="n">
        <f aca="false">-SUM(Tinh_toan!$D$64:V64)</f>
        <v>-111.222222222222</v>
      </c>
      <c r="W11" s="26" t="n">
        <f aca="false">-SUM(Tinh_toan!$D$64:W64)</f>
        <v>-117.777777777778</v>
      </c>
      <c r="X11" s="26" t="n">
        <f aca="false">-SUM(Tinh_toan!$D$64:X64)</f>
        <v>-124.333333333333</v>
      </c>
      <c r="Y11" s="26" t="n">
        <f aca="false">-SUM(Tinh_toan!$D$64:Y64)</f>
        <v>-130.888888888889</v>
      </c>
      <c r="Z11" s="26" t="n">
        <f aca="false">-SUM(Tinh_toan!$D$64:Z64)</f>
        <v>-137.444444444444</v>
      </c>
      <c r="AA11" s="26" t="n">
        <f aca="false">-SUM(Tinh_toan!$D$64:AA64)</f>
        <v>-144</v>
      </c>
      <c r="AB11" s="26" t="n">
        <f aca="false">-SUM(Tinh_toan!$D$64:AB64)</f>
        <v>-150.555555555556</v>
      </c>
      <c r="AC11" s="26" t="n">
        <f aca="false">-SUM(Tinh_toan!$D$64:AC64)</f>
        <v>-157.111111111111</v>
      </c>
      <c r="AD11" s="26" t="n">
        <f aca="false">-SUM(Tinh_toan!$D$64:AD64)</f>
        <v>-163.666666666667</v>
      </c>
      <c r="AE11" s="26" t="n">
        <f aca="false">-SUM(Tinh_toan!$D$64:AE64)</f>
        <v>-170.222222222222</v>
      </c>
      <c r="AF11" s="26" t="n">
        <f aca="false">-SUM(Tinh_toan!$D$64:AF64)</f>
        <v>-176.777777777778</v>
      </c>
      <c r="AG11" s="26" t="n">
        <f aca="false">-SUM(Tinh_toan!$D$64:AG64)</f>
        <v>-183.333333333333</v>
      </c>
      <c r="AH11" s="26" t="n">
        <f aca="false">-SUM(Tinh_toan!$D$64:AH64)</f>
        <v>-189.888888888889</v>
      </c>
      <c r="AI11" s="26" t="n">
        <f aca="false">-SUM(Tinh_toan!$D$64:AI64)</f>
        <v>-196.444444444444</v>
      </c>
      <c r="AJ11" s="26" t="n">
        <f aca="false">-SUM(Tinh_toan!$D$64:AJ64)</f>
        <v>-203</v>
      </c>
      <c r="AK11" s="26" t="n">
        <f aca="false">-SUM(Tinh_toan!$D$64:AK64)</f>
        <v>-209.555555555556</v>
      </c>
      <c r="AL11" s="26" t="n">
        <f aca="false">-SUM(Tinh_toan!$D$64:AL64)</f>
        <v>-216.111111111111</v>
      </c>
      <c r="AM11" s="26" t="n">
        <f aca="false">-SUM(Tinh_toan!$D$64:AM64)</f>
        <v>-222.666666666667</v>
      </c>
    </row>
    <row r="12" customFormat="false" ht="15" hidden="false" customHeight="false" outlineLevel="0" collapsed="false">
      <c r="A12" s="14" t="s">
        <v>229</v>
      </c>
      <c r="B12" s="11" t="s">
        <v>50</v>
      </c>
      <c r="D12" s="26" t="n">
        <f aca="false">D10+D11</f>
        <v>175.666666666667</v>
      </c>
      <c r="E12" s="26" t="n">
        <f aca="false">E10+E11</f>
        <v>171.333333333333</v>
      </c>
      <c r="F12" s="26" t="n">
        <f aca="false">F10+F11</f>
        <v>167</v>
      </c>
      <c r="G12" s="26" t="n">
        <f aca="false">G10+G11</f>
        <v>162.666666666667</v>
      </c>
      <c r="H12" s="26" t="n">
        <f aca="false">H10+H11</f>
        <v>158.333333333333</v>
      </c>
      <c r="I12" s="26" t="n">
        <f aca="false">I10+I11</f>
        <v>154</v>
      </c>
      <c r="J12" s="26" t="n">
        <f aca="false">J10+J11</f>
        <v>227.444444444444</v>
      </c>
      <c r="K12" s="26" t="n">
        <f aca="false">K10+K11</f>
        <v>220.888888888889</v>
      </c>
      <c r="L12" s="26" t="n">
        <f aca="false">L10+L11</f>
        <v>214.333333333333</v>
      </c>
      <c r="M12" s="26" t="n">
        <f aca="false">M10+M11</f>
        <v>207.777777777778</v>
      </c>
      <c r="N12" s="26" t="n">
        <f aca="false">N10+N11</f>
        <v>201.222222222222</v>
      </c>
      <c r="O12" s="26" t="n">
        <f aca="false">O10+O11</f>
        <v>194.666666666667</v>
      </c>
      <c r="P12" s="26" t="n">
        <f aca="false">P10+P11</f>
        <v>188.111111111111</v>
      </c>
      <c r="Q12" s="26" t="n">
        <f aca="false">Q10+Q11</f>
        <v>181.555555555556</v>
      </c>
      <c r="R12" s="26" t="n">
        <f aca="false">R10+R11</f>
        <v>175</v>
      </c>
      <c r="S12" s="26" t="n">
        <f aca="false">S10+S11</f>
        <v>168.444444444444</v>
      </c>
      <c r="T12" s="26" t="n">
        <f aca="false">T10+T11</f>
        <v>161.888888888889</v>
      </c>
      <c r="U12" s="26" t="n">
        <f aca="false">U10+U11</f>
        <v>155.333333333333</v>
      </c>
      <c r="V12" s="26" t="n">
        <f aca="false">V10+V11</f>
        <v>148.777777777778</v>
      </c>
      <c r="W12" s="26" t="n">
        <f aca="false">W10+W11</f>
        <v>142.222222222222</v>
      </c>
      <c r="X12" s="26" t="n">
        <f aca="false">X10+X11</f>
        <v>135.666666666667</v>
      </c>
      <c r="Y12" s="26" t="n">
        <f aca="false">Y10+Y11</f>
        <v>129.111111111111</v>
      </c>
      <c r="Z12" s="26" t="n">
        <f aca="false">Z10+Z11</f>
        <v>122.555555555556</v>
      </c>
      <c r="AA12" s="26" t="n">
        <f aca="false">AA10+AA11</f>
        <v>116</v>
      </c>
      <c r="AB12" s="26" t="n">
        <f aca="false">AB10+AB11</f>
        <v>109.444444444444</v>
      </c>
      <c r="AC12" s="26" t="n">
        <f aca="false">AC10+AC11</f>
        <v>102.888888888889</v>
      </c>
      <c r="AD12" s="26" t="n">
        <f aca="false">AD10+AD11</f>
        <v>96.3333333333333</v>
      </c>
      <c r="AE12" s="26" t="n">
        <f aca="false">AE10+AE11</f>
        <v>89.7777777777778</v>
      </c>
      <c r="AF12" s="26" t="n">
        <f aca="false">AF10+AF11</f>
        <v>83.2222222222222</v>
      </c>
      <c r="AG12" s="26" t="n">
        <f aca="false">AG10+AG11</f>
        <v>76.6666666666667</v>
      </c>
      <c r="AH12" s="26" t="n">
        <f aca="false">AH10+AH11</f>
        <v>70.1111111111111</v>
      </c>
      <c r="AI12" s="26" t="n">
        <f aca="false">AI10+AI11</f>
        <v>63.5555555555555</v>
      </c>
      <c r="AJ12" s="26" t="n">
        <f aca="false">AJ10+AJ11</f>
        <v>57</v>
      </c>
      <c r="AK12" s="26" t="n">
        <f aca="false">AK10+AK11</f>
        <v>50.4444444444444</v>
      </c>
      <c r="AL12" s="26" t="n">
        <f aca="false">AL10+AL11</f>
        <v>43.8888888888889</v>
      </c>
      <c r="AM12" s="26" t="n">
        <f aca="false">AM10+AM11</f>
        <v>37.3333333333333</v>
      </c>
    </row>
    <row r="13" customFormat="false" ht="15" hidden="false" customHeight="false" outlineLevel="0" collapsed="false">
      <c r="A13" s="42" t="s">
        <v>230</v>
      </c>
      <c r="B13" s="11" t="s">
        <v>50</v>
      </c>
      <c r="D13" s="55" t="n">
        <f aca="false">D8+D9+D12</f>
        <v>1331.64166666667</v>
      </c>
      <c r="E13" s="55" t="n">
        <f aca="false">E8+E9+E12</f>
        <v>1115.28333333333</v>
      </c>
      <c r="F13" s="55" t="n">
        <f aca="false">F8+F9+F12</f>
        <v>874.625</v>
      </c>
      <c r="G13" s="55" t="n">
        <f aca="false">G8+G9+G12</f>
        <v>603.996666666667</v>
      </c>
      <c r="H13" s="55" t="n">
        <f aca="false">H8+H9+H12</f>
        <v>301.232083333333</v>
      </c>
      <c r="I13" s="55" t="n">
        <f aca="false">I8+I9+I12</f>
        <v>5989.5902</v>
      </c>
      <c r="J13" s="55" t="n">
        <f aca="false">J8+J9+J12</f>
        <v>5620.75506644444</v>
      </c>
      <c r="K13" s="55" t="n">
        <f aca="false">K8+K9+K12</f>
        <v>5257.79080640889</v>
      </c>
      <c r="L13" s="55" t="n">
        <f aca="false">L8+L9+L12</f>
        <v>4900.80553668453</v>
      </c>
      <c r="M13" s="55" t="n">
        <f aca="false">M8+M9+M12</f>
        <v>4549.92423435449</v>
      </c>
      <c r="N13" s="55" t="n">
        <f aca="false">N8+N9+N12</f>
        <v>4205.28944462044</v>
      </c>
      <c r="O13" s="55" t="n">
        <f aca="false">O8+O9+O12</f>
        <v>3867.06205526736</v>
      </c>
      <c r="P13" s="55" t="n">
        <f aca="false">P8+P9+P12</f>
        <v>3483.5800098129</v>
      </c>
      <c r="Q13" s="55" t="n">
        <f aca="false">Q8+Q9+Q12</f>
        <v>3102.10410054636</v>
      </c>
      <c r="R13" s="55" t="n">
        <f aca="false">R8+R9+R12</f>
        <v>2728.81780068184</v>
      </c>
      <c r="S13" s="55" t="n">
        <f aca="false">S8+S9+S12</f>
        <v>2364.02732798189</v>
      </c>
      <c r="T13" s="55" t="n">
        <f aca="false">T8+T9+T12</f>
        <v>2008.06768003555</v>
      </c>
      <c r="U13" s="55" t="n">
        <f aca="false">U8+U9+U12</f>
        <v>13661.3042815666</v>
      </c>
      <c r="V13" s="55" t="n">
        <f aca="false">V8+V9+V12</f>
        <v>13324.1347655403</v>
      </c>
      <c r="W13" s="55" t="n">
        <f aca="false">W8+W9+W12</f>
        <v>12996.9908974831</v>
      </c>
      <c r="X13" s="55" t="n">
        <f aca="false">X8+X9+X12</f>
        <v>12680.3406531725</v>
      </c>
      <c r="Y13" s="55" t="n">
        <f aca="false">Y8+Y9+Y12</f>
        <v>12374.6904606573</v>
      </c>
      <c r="Z13" s="55" t="n">
        <f aca="false">Z8+Z9+Z12</f>
        <v>12080.5876184291</v>
      </c>
      <c r="AA13" s="55" t="n">
        <f aca="false">AA8+AA9+AA12</f>
        <v>11798.6229024962</v>
      </c>
      <c r="AB13" s="55" t="n">
        <f aca="false">AB8+AB9+AB12</f>
        <v>11539.8203740692</v>
      </c>
      <c r="AC13" s="55" t="n">
        <f aca="false">AC8+AC9+AC12</f>
        <v>11284.1999957183</v>
      </c>
      <c r="AD13" s="55" t="n">
        <f aca="false">AD8+AD9+AD12</f>
        <v>11045.408309542</v>
      </c>
      <c r="AE13" s="55" t="n">
        <f aca="false">AE8+AE9+AE12</f>
        <v>10824.4165084194</v>
      </c>
      <c r="AF13" s="55" t="n">
        <f aca="false">AF8+AF9+AF12</f>
        <v>10622.2693711062</v>
      </c>
      <c r="AG13" s="55" t="n">
        <f aca="false">AG8+AG9+AG12</f>
        <v>10440.0903578044</v>
      </c>
      <c r="AH13" s="55" t="n">
        <f aca="false">AH8+AH9+AH12</f>
        <v>10279.087097245</v>
      </c>
      <c r="AI13" s="55" t="n">
        <f aca="false">AI8+AI9+AI12</f>
        <v>10140.5572948622</v>
      </c>
      <c r="AJ13" s="55" t="n">
        <f aca="false">AJ8+AJ9+AJ12</f>
        <v>10025.8950939508</v>
      </c>
      <c r="AK13" s="55" t="n">
        <f aca="false">AK8+AK9+AK12</f>
        <v>9936.59792419994</v>
      </c>
      <c r="AL13" s="55" t="n">
        <f aca="false">AL8+AL9+AL12</f>
        <v>9874.27387468737</v>
      </c>
      <c r="AM13" s="55" t="n">
        <f aca="false">AM8+AM9+AM12</f>
        <v>9840.64963132358</v>
      </c>
    </row>
    <row r="15" customFormat="false" ht="15" hidden="false" customHeight="false" outlineLevel="0" collapsed="false">
      <c r="A15" s="12" t="s">
        <v>231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customFormat="false" ht="15" hidden="false" customHeight="false" outlineLevel="0" collapsed="false">
      <c r="A16" s="14" t="s">
        <v>232</v>
      </c>
      <c r="B16" s="11" t="s">
        <v>50</v>
      </c>
      <c r="D16" s="54" t="n">
        <f aca="false">Tinh_toan!D68</f>
        <v>48</v>
      </c>
      <c r="E16" s="54" t="n">
        <f aca="false">Tinh_toan!E68</f>
        <v>48</v>
      </c>
      <c r="F16" s="54" t="n">
        <f aca="false">Tinh_toan!F68</f>
        <v>48</v>
      </c>
      <c r="G16" s="54" t="n">
        <f aca="false">Tinh_toan!G68</f>
        <v>90.53125</v>
      </c>
      <c r="H16" s="54" t="n">
        <f aca="false">Tinh_toan!H68</f>
        <v>95.53</v>
      </c>
      <c r="I16" s="54" t="n">
        <f aca="false">Tinh_toan!I68</f>
        <v>100.7973625</v>
      </c>
      <c r="J16" s="54" t="n">
        <f aca="false">Tinh_toan!J68</f>
        <v>106.358306125</v>
      </c>
      <c r="K16" s="54" t="n">
        <f aca="false">Tinh_toan!K68</f>
        <v>112.23956921125</v>
      </c>
      <c r="L16" s="54" t="n">
        <f aca="false">Tinh_toan!L68</f>
        <v>118.469806064613</v>
      </c>
      <c r="M16" s="54" t="n">
        <f aca="false">Tinh_toan!M68</f>
        <v>125.079744510851</v>
      </c>
      <c r="N16" s="54" t="n">
        <f aca="false">Tinh_toan!N68</f>
        <v>132.102355646475</v>
      </c>
      <c r="O16" s="54" t="n">
        <f aca="false">Tinh_toan!O68</f>
        <v>139.573036770694</v>
      </c>
      <c r="P16" s="54" t="n">
        <f aca="false">Tinh_toan!P68</f>
        <v>153.785775531081</v>
      </c>
      <c r="Q16" s="54" t="n">
        <f aca="false">Tinh_toan!Q68</f>
        <v>162.638105373207</v>
      </c>
      <c r="R16" s="54" t="n">
        <f aca="false">Tinh_toan!R68</f>
        <v>172.080010177699</v>
      </c>
      <c r="S16" s="54" t="n">
        <f aca="false">Tinh_toan!S68</f>
        <v>182.160376762894</v>
      </c>
      <c r="T16" s="54" t="n">
        <f aca="false">Tinh_toan!T68</f>
        <v>192.931782877963</v>
      </c>
      <c r="U16" s="54" t="n">
        <f aca="false">Tinh_toan!U68</f>
        <v>204.450793718866</v>
      </c>
      <c r="V16" s="54" t="n">
        <f aca="false">Tinh_toan!V68</f>
        <v>216.778281737986</v>
      </c>
      <c r="W16" s="54" t="n">
        <f aca="false">Tinh_toan!W68</f>
        <v>229.979771609111</v>
      </c>
      <c r="X16" s="54" t="n">
        <f aca="false">Tinh_toan!X68</f>
        <v>244.125812357548</v>
      </c>
      <c r="Y16" s="54" t="n">
        <f aca="false">Tinh_toan!Y68</f>
        <v>259.292378825024</v>
      </c>
      <c r="Z16" s="54" t="n">
        <f aca="false">Tinh_toan!Z68</f>
        <v>275.561304811692</v>
      </c>
      <c r="AA16" s="54" t="n">
        <f aca="false">Tinh_toan!AA68</f>
        <v>293.020750424063</v>
      </c>
      <c r="AB16" s="54" t="n">
        <f aca="false">Tinh_toan!AB68</f>
        <v>325.265775848854</v>
      </c>
      <c r="AC16" s="54" t="n">
        <f aca="false">Tinh_toan!AC68</f>
        <v>346.20377064097</v>
      </c>
      <c r="AD16" s="54" t="n">
        <f aca="false">Tinh_toan!AD68</f>
        <v>368.693139372837</v>
      </c>
      <c r="AE16" s="54" t="n">
        <f aca="false">Tinh_toan!AE68</f>
        <v>392.856965568648</v>
      </c>
      <c r="AF16" s="54" t="n">
        <f aca="false">Tinh_toan!AF68</f>
        <v>418.827921839333</v>
      </c>
      <c r="AG16" s="54" t="n">
        <f aca="false">Tinh_toan!AG68</f>
        <v>446.749032380765</v>
      </c>
      <c r="AH16" s="54" t="n">
        <f aca="false">Tinh_toan!AH68</f>
        <v>476.774495910348</v>
      </c>
      <c r="AI16" s="54" t="n">
        <f aca="false">Tinh_toan!AI68</f>
        <v>509.070573862168</v>
      </c>
      <c r="AJ16" s="54" t="n">
        <f aca="false">Tinh_toan!AJ68</f>
        <v>543.816549045282</v>
      </c>
      <c r="AK16" s="54" t="n">
        <f aca="false">Tinh_toan!AK68</f>
        <v>581.205760384704</v>
      </c>
      <c r="AL16" s="54" t="n">
        <f aca="false">Tinh_toan!AL68</f>
        <v>621.446719812902</v>
      </c>
      <c r="AM16" s="54" t="n">
        <f aca="false">Tinh_toan!AM68</f>
        <v>664.764317863626</v>
      </c>
    </row>
    <row r="17" customFormat="false" ht="15" hidden="false" customHeight="false" outlineLevel="0" collapsed="false">
      <c r="A17" s="23" t="s">
        <v>233</v>
      </c>
      <c r="B17" s="11" t="s">
        <v>50</v>
      </c>
      <c r="D17" s="24" t="n">
        <f aca="false">D16</f>
        <v>48</v>
      </c>
      <c r="E17" s="24" t="n">
        <f aca="false">E16</f>
        <v>48</v>
      </c>
      <c r="F17" s="24" t="n">
        <f aca="false">F16</f>
        <v>48</v>
      </c>
      <c r="G17" s="24" t="n">
        <f aca="false">G16</f>
        <v>90.53125</v>
      </c>
      <c r="H17" s="24" t="n">
        <f aca="false">H16</f>
        <v>95.53</v>
      </c>
      <c r="I17" s="24" t="n">
        <f aca="false">I16</f>
        <v>100.7973625</v>
      </c>
      <c r="J17" s="24" t="n">
        <f aca="false">J16</f>
        <v>106.358306125</v>
      </c>
      <c r="K17" s="24" t="n">
        <f aca="false">K16</f>
        <v>112.23956921125</v>
      </c>
      <c r="L17" s="24" t="n">
        <f aca="false">L16</f>
        <v>118.469806064613</v>
      </c>
      <c r="M17" s="24" t="n">
        <f aca="false">M16</f>
        <v>125.079744510851</v>
      </c>
      <c r="N17" s="24" t="n">
        <f aca="false">N16</f>
        <v>132.102355646475</v>
      </c>
      <c r="O17" s="24" t="n">
        <f aca="false">O16</f>
        <v>139.573036770694</v>
      </c>
      <c r="P17" s="24" t="n">
        <f aca="false">P16</f>
        <v>153.785775531081</v>
      </c>
      <c r="Q17" s="24" t="n">
        <f aca="false">Q16</f>
        <v>162.638105373207</v>
      </c>
      <c r="R17" s="24" t="n">
        <f aca="false">R16</f>
        <v>172.080010177699</v>
      </c>
      <c r="S17" s="24" t="n">
        <f aca="false">S16</f>
        <v>182.160376762894</v>
      </c>
      <c r="T17" s="24" t="n">
        <f aca="false">T16</f>
        <v>192.931782877963</v>
      </c>
      <c r="U17" s="24" t="n">
        <f aca="false">U16</f>
        <v>204.450793718866</v>
      </c>
      <c r="V17" s="24" t="n">
        <f aca="false">V16</f>
        <v>216.778281737986</v>
      </c>
      <c r="W17" s="24" t="n">
        <f aca="false">W16</f>
        <v>229.979771609111</v>
      </c>
      <c r="X17" s="24" t="n">
        <f aca="false">X16</f>
        <v>244.125812357548</v>
      </c>
      <c r="Y17" s="24" t="n">
        <f aca="false">Y16</f>
        <v>259.292378825024</v>
      </c>
      <c r="Z17" s="24" t="n">
        <f aca="false">Z16</f>
        <v>275.561304811692</v>
      </c>
      <c r="AA17" s="24" t="n">
        <f aca="false">AA16</f>
        <v>293.020750424063</v>
      </c>
      <c r="AB17" s="24" t="n">
        <f aca="false">AB16</f>
        <v>325.265775848854</v>
      </c>
      <c r="AC17" s="24" t="n">
        <f aca="false">AC16</f>
        <v>346.20377064097</v>
      </c>
      <c r="AD17" s="24" t="n">
        <f aca="false">AD16</f>
        <v>368.693139372837</v>
      </c>
      <c r="AE17" s="24" t="n">
        <f aca="false">AE16</f>
        <v>392.856965568648</v>
      </c>
      <c r="AF17" s="24" t="n">
        <f aca="false">AF16</f>
        <v>418.827921839333</v>
      </c>
      <c r="AG17" s="24" t="n">
        <f aca="false">AG16</f>
        <v>446.749032380765</v>
      </c>
      <c r="AH17" s="24" t="n">
        <f aca="false">AH16</f>
        <v>476.774495910348</v>
      </c>
      <c r="AI17" s="24" t="n">
        <f aca="false">AI16</f>
        <v>509.070573862168</v>
      </c>
      <c r="AJ17" s="24" t="n">
        <f aca="false">AJ16</f>
        <v>543.816549045282</v>
      </c>
      <c r="AK17" s="24" t="n">
        <f aca="false">AK16</f>
        <v>581.205760384704</v>
      </c>
      <c r="AL17" s="24" t="n">
        <f aca="false">AL16</f>
        <v>621.446719812902</v>
      </c>
      <c r="AM17" s="24" t="n">
        <f aca="false">AM16</f>
        <v>664.764317863626</v>
      </c>
    </row>
    <row r="18" customFormat="false" ht="15" hidden="false" customHeight="false" outlineLevel="0" collapsed="false">
      <c r="A18" s="14" t="s">
        <v>216</v>
      </c>
      <c r="B18" s="11" t="s">
        <v>50</v>
      </c>
      <c r="D18" s="26" t="n">
        <f aca="false">SUM(Tinh_toan!$D$77:D77)</f>
        <v>1500</v>
      </c>
      <c r="E18" s="26" t="n">
        <f aca="false">SUM(Tinh_toan!$D$77:E77)</f>
        <v>1500</v>
      </c>
      <c r="F18" s="26" t="n">
        <f aca="false">SUM(Tinh_toan!$D$77:F77)</f>
        <v>1500</v>
      </c>
      <c r="G18" s="26" t="n">
        <f aca="false">SUM(Tinh_toan!$D$77:G77)</f>
        <v>1500</v>
      </c>
      <c r="H18" s="26" t="n">
        <f aca="false">SUM(Tinh_toan!$D$77:H77)</f>
        <v>1500</v>
      </c>
      <c r="I18" s="26" t="n">
        <f aca="false">SUM(Tinh_toan!$D$77:I77)</f>
        <v>7500</v>
      </c>
      <c r="J18" s="26" t="n">
        <f aca="false">SUM(Tinh_toan!$D$77:J77)</f>
        <v>7500</v>
      </c>
      <c r="K18" s="26" t="n">
        <f aca="false">SUM(Tinh_toan!$D$77:K77)</f>
        <v>7500</v>
      </c>
      <c r="L18" s="26" t="n">
        <f aca="false">SUM(Tinh_toan!$D$77:L77)</f>
        <v>7500</v>
      </c>
      <c r="M18" s="26" t="n">
        <f aca="false">SUM(Tinh_toan!$D$77:M77)</f>
        <v>7500</v>
      </c>
      <c r="N18" s="26" t="n">
        <f aca="false">SUM(Tinh_toan!$D$77:N77)</f>
        <v>7500</v>
      </c>
      <c r="O18" s="26" t="n">
        <f aca="false">SUM(Tinh_toan!$D$77:O77)</f>
        <v>7500</v>
      </c>
      <c r="P18" s="26" t="n">
        <f aca="false">SUM(Tinh_toan!$D$77:P77)</f>
        <v>7500</v>
      </c>
      <c r="Q18" s="26" t="n">
        <f aca="false">SUM(Tinh_toan!$D$77:Q77)</f>
        <v>7500</v>
      </c>
      <c r="R18" s="26" t="n">
        <f aca="false">SUM(Tinh_toan!$D$77:R77)</f>
        <v>7500</v>
      </c>
      <c r="S18" s="26" t="n">
        <f aca="false">SUM(Tinh_toan!$D$77:S77)</f>
        <v>7500</v>
      </c>
      <c r="T18" s="26" t="n">
        <f aca="false">SUM(Tinh_toan!$D$77:T77)</f>
        <v>7500</v>
      </c>
      <c r="U18" s="26" t="n">
        <f aca="false">SUM(Tinh_toan!$D$77:U77)</f>
        <v>19500</v>
      </c>
      <c r="V18" s="26" t="n">
        <f aca="false">SUM(Tinh_toan!$D$77:V77)</f>
        <v>19500</v>
      </c>
      <c r="W18" s="26" t="n">
        <f aca="false">SUM(Tinh_toan!$D$77:W77)</f>
        <v>19500</v>
      </c>
      <c r="X18" s="26" t="n">
        <f aca="false">SUM(Tinh_toan!$D$77:X77)</f>
        <v>19500</v>
      </c>
      <c r="Y18" s="26" t="n">
        <f aca="false">SUM(Tinh_toan!$D$77:Y77)</f>
        <v>19500</v>
      </c>
      <c r="Z18" s="26" t="n">
        <f aca="false">SUM(Tinh_toan!$D$77:Z77)</f>
        <v>19500</v>
      </c>
      <c r="AA18" s="26" t="n">
        <f aca="false">SUM(Tinh_toan!$D$77:AA77)</f>
        <v>19500</v>
      </c>
      <c r="AB18" s="26" t="n">
        <f aca="false">SUM(Tinh_toan!$D$77:AB77)</f>
        <v>19500</v>
      </c>
      <c r="AC18" s="26" t="n">
        <f aca="false">SUM(Tinh_toan!$D$77:AC77)</f>
        <v>19500</v>
      </c>
      <c r="AD18" s="26" t="n">
        <f aca="false">SUM(Tinh_toan!$D$77:AD77)</f>
        <v>19500</v>
      </c>
      <c r="AE18" s="26" t="n">
        <f aca="false">SUM(Tinh_toan!$D$77:AE77)</f>
        <v>19500</v>
      </c>
      <c r="AF18" s="26" t="n">
        <f aca="false">SUM(Tinh_toan!$D$77:AF77)</f>
        <v>19500</v>
      </c>
      <c r="AG18" s="26" t="n">
        <f aca="false">SUM(Tinh_toan!$D$77:AG77)</f>
        <v>19500</v>
      </c>
      <c r="AH18" s="26" t="n">
        <f aca="false">SUM(Tinh_toan!$D$77:AH77)</f>
        <v>19500</v>
      </c>
      <c r="AI18" s="26" t="n">
        <f aca="false">SUM(Tinh_toan!$D$77:AI77)</f>
        <v>19500</v>
      </c>
      <c r="AJ18" s="26" t="n">
        <f aca="false">SUM(Tinh_toan!$D$77:AJ77)</f>
        <v>19500</v>
      </c>
      <c r="AK18" s="26" t="n">
        <f aca="false">SUM(Tinh_toan!$D$77:AK77)</f>
        <v>19500</v>
      </c>
      <c r="AL18" s="26" t="n">
        <f aca="false">SUM(Tinh_toan!$D$77:AL77)</f>
        <v>19500</v>
      </c>
      <c r="AM18" s="26" t="n">
        <f aca="false">SUM(Tinh_toan!$D$77:AM77)</f>
        <v>19500</v>
      </c>
    </row>
    <row r="19" customFormat="false" ht="15" hidden="false" customHeight="false" outlineLevel="0" collapsed="false">
      <c r="A19" s="14" t="s">
        <v>234</v>
      </c>
      <c r="B19" s="11" t="s">
        <v>50</v>
      </c>
      <c r="D19" s="26" t="n">
        <f aca="false">SUM(KQKD!$D$22:D22)</f>
        <v>-216.358333333333</v>
      </c>
      <c r="E19" s="26" t="n">
        <f aca="false">SUM(KQKD!$D$22:E22)</f>
        <v>-432.716666666667</v>
      </c>
      <c r="F19" s="26" t="n">
        <f aca="false">SUM(KQKD!$D$22:F22)</f>
        <v>-673.375</v>
      </c>
      <c r="G19" s="26" t="n">
        <f aca="false">SUM(KQKD!$D$22:G22)</f>
        <v>-986.534583333333</v>
      </c>
      <c r="H19" s="26" t="n">
        <f aca="false">SUM(KQKD!$D$22:H22)</f>
        <v>-1294.29791666667</v>
      </c>
      <c r="I19" s="26" t="n">
        <f aca="false">SUM(KQKD!$D$22:I22)</f>
        <v>-1611.2071625</v>
      </c>
      <c r="J19" s="26" t="n">
        <f aca="false">SUM(KQKD!$D$22:J22)</f>
        <v>-1985.60323968056</v>
      </c>
      <c r="K19" s="26" t="n">
        <f aca="false">SUM(KQKD!$D$22:K22)</f>
        <v>-2354.44876280236</v>
      </c>
      <c r="L19" s="26" t="n">
        <f aca="false">SUM(KQKD!$D$22:L22)</f>
        <v>-2717.66426938008</v>
      </c>
      <c r="M19" s="26" t="n">
        <f aca="false">SUM(KQKD!$D$22:M22)</f>
        <v>-3075.15551015636</v>
      </c>
      <c r="N19" s="26" t="n">
        <f aca="false">SUM(KQKD!$D$22:N22)</f>
        <v>-3426.81291102603</v>
      </c>
      <c r="O19" s="26" t="n">
        <f aca="false">SUM(KQKD!$D$22:O22)</f>
        <v>-3772.51098150333</v>
      </c>
      <c r="P19" s="26" t="n">
        <f aca="false">SUM(KQKD!$D$22:P22)</f>
        <v>-4170.20576571818</v>
      </c>
      <c r="Q19" s="26" t="n">
        <f aca="false">SUM(KQKD!$D$22:Q22)</f>
        <v>-4560.53400482685</v>
      </c>
      <c r="R19" s="26" t="n">
        <f aca="false">SUM(KQKD!$D$22:R22)</f>
        <v>-4943.26220949586</v>
      </c>
      <c r="S19" s="26" t="n">
        <f aca="false">SUM(KQKD!$D$22:S22)</f>
        <v>-5318.13304878101</v>
      </c>
      <c r="T19" s="26" t="n">
        <f aca="false">SUM(KQKD!$D$22:T22)</f>
        <v>-5684.86410284242</v>
      </c>
      <c r="U19" s="26" t="n">
        <f aca="false">SUM(KQKD!$D$22:U22)</f>
        <v>-6043.14651215229</v>
      </c>
      <c r="V19" s="26" t="n">
        <f aca="false">SUM(KQKD!$D$22:V22)</f>
        <v>-6392.64351619768</v>
      </c>
      <c r="W19" s="26" t="n">
        <f aca="false">SUM(KQKD!$D$22:W22)</f>
        <v>-6732.988874126</v>
      </c>
      <c r="X19" s="26" t="n">
        <f aca="false">SUM(KQKD!$D$22:X22)</f>
        <v>-7063.78515918502</v>
      </c>
      <c r="Y19" s="26" t="n">
        <f aca="false">SUM(KQKD!$D$22:Y22)</f>
        <v>-7384.6019181677</v>
      </c>
      <c r="Z19" s="26" t="n">
        <f aca="false">SUM(KQKD!$D$22:Z22)</f>
        <v>-7694.97368638254</v>
      </c>
      <c r="AA19" s="26" t="n">
        <f aca="false">SUM(KQKD!$D$22:AA22)</f>
        <v>-7994.39784792783</v>
      </c>
      <c r="AB19" s="26" t="n">
        <f aca="false">SUM(KQKD!$D$22:AB22)</f>
        <v>-8285.44540177969</v>
      </c>
      <c r="AC19" s="26" t="n">
        <f aca="false">SUM(KQKD!$D$22:AC22)</f>
        <v>-8562.00377492264</v>
      </c>
      <c r="AD19" s="26" t="n">
        <f aca="false">SUM(KQKD!$D$22:AD22)</f>
        <v>-8823.28482983081</v>
      </c>
      <c r="AE19" s="26" t="n">
        <f aca="false">SUM(KQKD!$D$22:AE22)</f>
        <v>-9068.44045714923</v>
      </c>
      <c r="AF19" s="26" t="n">
        <f aca="false">SUM(KQKD!$D$22:AF22)</f>
        <v>-9296.55855073311</v>
      </c>
      <c r="AG19" s="26" t="n">
        <f aca="false">SUM(KQKD!$D$22:AG22)</f>
        <v>-9506.65867457639</v>
      </c>
      <c r="AH19" s="26" t="n">
        <f aca="false">SUM(KQKD!$D$22:AH22)</f>
        <v>-9697.68739866533</v>
      </c>
      <c r="AI19" s="26" t="n">
        <f aca="false">SUM(KQKD!$D$22:AI22)</f>
        <v>-9868.51327899997</v>
      </c>
      <c r="AJ19" s="26" t="n">
        <f aca="false">SUM(KQKD!$D$22:AJ22)</f>
        <v>-10017.9214550945</v>
      </c>
      <c r="AK19" s="26" t="n">
        <f aca="false">SUM(KQKD!$D$22:AK22)</f>
        <v>-10144.6078361848</v>
      </c>
      <c r="AL19" s="26" t="n">
        <f aca="false">SUM(KQKD!$D$22:AL22)</f>
        <v>-10247.1728451255</v>
      </c>
      <c r="AM19" s="26" t="n">
        <f aca="false">SUM(KQKD!$D$22:AM22)</f>
        <v>-10324.11468654</v>
      </c>
    </row>
    <row r="20" customFormat="false" ht="15" hidden="false" customHeight="false" outlineLevel="0" collapsed="false">
      <c r="A20" s="23" t="s">
        <v>235</v>
      </c>
      <c r="B20" s="11" t="s">
        <v>50</v>
      </c>
      <c r="D20" s="24" t="n">
        <f aca="false">D18+D19</f>
        <v>1283.64166666667</v>
      </c>
      <c r="E20" s="24" t="n">
        <f aca="false">E18+E19</f>
        <v>1067.28333333333</v>
      </c>
      <c r="F20" s="24" t="n">
        <f aca="false">F18+F19</f>
        <v>826.625</v>
      </c>
      <c r="G20" s="24" t="n">
        <f aca="false">G18+G19</f>
        <v>513.465416666667</v>
      </c>
      <c r="H20" s="24" t="n">
        <f aca="false">H18+H19</f>
        <v>205.702083333333</v>
      </c>
      <c r="I20" s="24" t="n">
        <f aca="false">I18+I19</f>
        <v>5888.7928375</v>
      </c>
      <c r="J20" s="24" t="n">
        <f aca="false">J18+J19</f>
        <v>5514.39676031944</v>
      </c>
      <c r="K20" s="24" t="n">
        <f aca="false">K18+K19</f>
        <v>5145.55123719764</v>
      </c>
      <c r="L20" s="24" t="n">
        <f aca="false">L18+L19</f>
        <v>4782.33573061992</v>
      </c>
      <c r="M20" s="24" t="n">
        <f aca="false">M18+M19</f>
        <v>4424.84448984364</v>
      </c>
      <c r="N20" s="24" t="n">
        <f aca="false">N18+N19</f>
        <v>4073.18708897397</v>
      </c>
      <c r="O20" s="24" t="n">
        <f aca="false">O18+O19</f>
        <v>3727.48901849667</v>
      </c>
      <c r="P20" s="24" t="n">
        <f aca="false">P18+P19</f>
        <v>3329.79423428182</v>
      </c>
      <c r="Q20" s="24" t="n">
        <f aca="false">Q18+Q19</f>
        <v>2939.46599517315</v>
      </c>
      <c r="R20" s="24" t="n">
        <f aca="false">R18+R19</f>
        <v>2556.73779050414</v>
      </c>
      <c r="S20" s="24" t="n">
        <f aca="false">S18+S19</f>
        <v>2181.86695121899</v>
      </c>
      <c r="T20" s="24" t="n">
        <f aca="false">T18+T19</f>
        <v>1815.13589715758</v>
      </c>
      <c r="U20" s="24" t="n">
        <f aca="false">U18+U19</f>
        <v>13456.8534878477</v>
      </c>
      <c r="V20" s="24" t="n">
        <f aca="false">V18+V19</f>
        <v>13107.3564838023</v>
      </c>
      <c r="W20" s="24" t="n">
        <f aca="false">W18+W19</f>
        <v>12767.011125874</v>
      </c>
      <c r="X20" s="24" t="n">
        <f aca="false">X18+X19</f>
        <v>12436.214840815</v>
      </c>
      <c r="Y20" s="24" t="n">
        <f aca="false">Y18+Y19</f>
        <v>12115.3980818323</v>
      </c>
      <c r="Z20" s="24" t="n">
        <f aca="false">Z18+Z19</f>
        <v>11805.0263136175</v>
      </c>
      <c r="AA20" s="24" t="n">
        <f aca="false">AA18+AA19</f>
        <v>11505.6021520722</v>
      </c>
      <c r="AB20" s="24" t="n">
        <f aca="false">AB18+AB19</f>
        <v>11214.5545982203</v>
      </c>
      <c r="AC20" s="24" t="n">
        <f aca="false">AC18+AC19</f>
        <v>10937.9962250774</v>
      </c>
      <c r="AD20" s="24" t="n">
        <f aca="false">AD18+AD19</f>
        <v>10676.7151701692</v>
      </c>
      <c r="AE20" s="24" t="n">
        <f aca="false">AE18+AE19</f>
        <v>10431.5595428508</v>
      </c>
      <c r="AF20" s="24" t="n">
        <f aca="false">AF18+AF19</f>
        <v>10203.4414492669</v>
      </c>
      <c r="AG20" s="24" t="n">
        <f aca="false">AG18+AG19</f>
        <v>9993.34132542361</v>
      </c>
      <c r="AH20" s="24" t="n">
        <f aca="false">AH18+AH19</f>
        <v>9802.31260133467</v>
      </c>
      <c r="AI20" s="24" t="n">
        <f aca="false">AI18+AI19</f>
        <v>9631.48672100003</v>
      </c>
      <c r="AJ20" s="24" t="n">
        <f aca="false">AJ18+AJ19</f>
        <v>9482.0785449055</v>
      </c>
      <c r="AK20" s="24" t="n">
        <f aca="false">AK18+AK19</f>
        <v>9355.39216381524</v>
      </c>
      <c r="AL20" s="24" t="n">
        <f aca="false">AL18+AL19</f>
        <v>9252.82715487447</v>
      </c>
      <c r="AM20" s="24" t="n">
        <f aca="false">AM18+AM19</f>
        <v>9175.88531345995</v>
      </c>
    </row>
    <row r="21" customFormat="false" ht="15" hidden="false" customHeight="false" outlineLevel="0" collapsed="false">
      <c r="A21" s="42" t="s">
        <v>236</v>
      </c>
      <c r="B21" s="11" t="s">
        <v>50</v>
      </c>
      <c r="D21" s="55" t="n">
        <f aca="false">D17+D20</f>
        <v>1331.64166666667</v>
      </c>
      <c r="E21" s="55" t="n">
        <f aca="false">E17+E20</f>
        <v>1115.28333333333</v>
      </c>
      <c r="F21" s="55" t="n">
        <f aca="false">F17+F20</f>
        <v>874.625</v>
      </c>
      <c r="G21" s="55" t="n">
        <f aca="false">G17+G20</f>
        <v>603.996666666667</v>
      </c>
      <c r="H21" s="55" t="n">
        <f aca="false">H17+H20</f>
        <v>301.232083333333</v>
      </c>
      <c r="I21" s="55" t="n">
        <f aca="false">I17+I20</f>
        <v>5989.5902</v>
      </c>
      <c r="J21" s="55" t="n">
        <f aca="false">J17+J20</f>
        <v>5620.75506644444</v>
      </c>
      <c r="K21" s="55" t="n">
        <f aca="false">K17+K20</f>
        <v>5257.79080640889</v>
      </c>
      <c r="L21" s="55" t="n">
        <f aca="false">L17+L20</f>
        <v>4900.80553668453</v>
      </c>
      <c r="M21" s="55" t="n">
        <f aca="false">M17+M20</f>
        <v>4549.92423435449</v>
      </c>
      <c r="N21" s="55" t="n">
        <f aca="false">N17+N20</f>
        <v>4205.28944462044</v>
      </c>
      <c r="O21" s="55" t="n">
        <f aca="false">O17+O20</f>
        <v>3867.06205526736</v>
      </c>
      <c r="P21" s="55" t="n">
        <f aca="false">P17+P20</f>
        <v>3483.5800098129</v>
      </c>
      <c r="Q21" s="55" t="n">
        <f aca="false">Q17+Q20</f>
        <v>3102.10410054636</v>
      </c>
      <c r="R21" s="55" t="n">
        <f aca="false">R17+R20</f>
        <v>2728.81780068184</v>
      </c>
      <c r="S21" s="55" t="n">
        <f aca="false">S17+S20</f>
        <v>2364.02732798189</v>
      </c>
      <c r="T21" s="55" t="n">
        <f aca="false">T17+T20</f>
        <v>2008.06768003555</v>
      </c>
      <c r="U21" s="55" t="n">
        <f aca="false">U17+U20</f>
        <v>13661.3042815666</v>
      </c>
      <c r="V21" s="55" t="n">
        <f aca="false">V17+V20</f>
        <v>13324.1347655403</v>
      </c>
      <c r="W21" s="55" t="n">
        <f aca="false">W17+W20</f>
        <v>12996.9908974831</v>
      </c>
      <c r="X21" s="55" t="n">
        <f aca="false">X17+X20</f>
        <v>12680.3406531725</v>
      </c>
      <c r="Y21" s="55" t="n">
        <f aca="false">Y17+Y20</f>
        <v>12374.6904606573</v>
      </c>
      <c r="Z21" s="55" t="n">
        <f aca="false">Z17+Z20</f>
        <v>12080.5876184291</v>
      </c>
      <c r="AA21" s="55" t="n">
        <f aca="false">AA17+AA20</f>
        <v>11798.6229024962</v>
      </c>
      <c r="AB21" s="55" t="n">
        <f aca="false">AB17+AB20</f>
        <v>11539.8203740692</v>
      </c>
      <c r="AC21" s="55" t="n">
        <f aca="false">AC17+AC20</f>
        <v>11284.1999957183</v>
      </c>
      <c r="AD21" s="55" t="n">
        <f aca="false">AD17+AD20</f>
        <v>11045.408309542</v>
      </c>
      <c r="AE21" s="55" t="n">
        <f aca="false">AE17+AE20</f>
        <v>10824.4165084194</v>
      </c>
      <c r="AF21" s="55" t="n">
        <f aca="false">AF17+AF20</f>
        <v>10622.2693711062</v>
      </c>
      <c r="AG21" s="55" t="n">
        <f aca="false">AG17+AG20</f>
        <v>10440.0903578044</v>
      </c>
      <c r="AH21" s="55" t="n">
        <f aca="false">AH17+AH20</f>
        <v>10279.087097245</v>
      </c>
      <c r="AI21" s="55" t="n">
        <f aca="false">AI17+AI20</f>
        <v>10140.5572948622</v>
      </c>
      <c r="AJ21" s="55" t="n">
        <f aca="false">AJ17+AJ20</f>
        <v>10025.8950939508</v>
      </c>
      <c r="AK21" s="55" t="n">
        <f aca="false">AK17+AK20</f>
        <v>9936.59792419994</v>
      </c>
      <c r="AL21" s="55" t="n">
        <f aca="false">AL17+AL20</f>
        <v>9874.27387468737</v>
      </c>
      <c r="AM21" s="55" t="n">
        <f aca="false">AM17+AM20</f>
        <v>9840.64963132358</v>
      </c>
    </row>
    <row r="23" customFormat="false" ht="15" hidden="false" customHeight="false" outlineLevel="0" collapsed="false">
      <c r="A23" s="14" t="s">
        <v>237</v>
      </c>
      <c r="B23" s="11" t="s">
        <v>50</v>
      </c>
      <c r="D23" s="58" t="n">
        <f aca="false">ROUND(D13-D21,4)</f>
        <v>0</v>
      </c>
      <c r="E23" s="58" t="n">
        <f aca="false">ROUND(E13-E21,4)</f>
        <v>0</v>
      </c>
      <c r="F23" s="58" t="n">
        <f aca="false">ROUND(F13-F21,4)</f>
        <v>0</v>
      </c>
      <c r="G23" s="58" t="n">
        <f aca="false">ROUND(G13-G21,4)</f>
        <v>0</v>
      </c>
      <c r="H23" s="58" t="n">
        <f aca="false">ROUND(H13-H21,4)</f>
        <v>0</v>
      </c>
      <c r="I23" s="58" t="n">
        <f aca="false">ROUND(I13-I21,4)</f>
        <v>0</v>
      </c>
      <c r="J23" s="58" t="n">
        <f aca="false">ROUND(J13-J21,4)</f>
        <v>0</v>
      </c>
      <c r="K23" s="58" t="n">
        <f aca="false">ROUND(K13-K21,4)</f>
        <v>0</v>
      </c>
      <c r="L23" s="58" t="n">
        <f aca="false">ROUND(L13-L21,4)</f>
        <v>0</v>
      </c>
      <c r="M23" s="58" t="n">
        <f aca="false">ROUND(M13-M21,4)</f>
        <v>0</v>
      </c>
      <c r="N23" s="58" t="n">
        <f aca="false">ROUND(N13-N21,4)</f>
        <v>0</v>
      </c>
      <c r="O23" s="58" t="n">
        <f aca="false">ROUND(O13-O21,4)</f>
        <v>0</v>
      </c>
      <c r="P23" s="58" t="n">
        <f aca="false">ROUND(P13-P21,4)</f>
        <v>0</v>
      </c>
      <c r="Q23" s="58" t="n">
        <f aca="false">ROUND(Q13-Q21,4)</f>
        <v>0</v>
      </c>
      <c r="R23" s="58" t="n">
        <f aca="false">ROUND(R13-R21,4)</f>
        <v>0</v>
      </c>
      <c r="S23" s="58" t="n">
        <f aca="false">ROUND(S13-S21,4)</f>
        <v>0</v>
      </c>
      <c r="T23" s="58" t="n">
        <f aca="false">ROUND(T13-T21,4)</f>
        <v>0</v>
      </c>
      <c r="U23" s="58" t="n">
        <f aca="false">ROUND(U13-U21,4)</f>
        <v>0</v>
      </c>
      <c r="V23" s="58" t="n">
        <f aca="false">ROUND(V13-V21,4)</f>
        <v>0</v>
      </c>
      <c r="W23" s="58" t="n">
        <f aca="false">ROUND(W13-W21,4)</f>
        <v>0</v>
      </c>
      <c r="X23" s="58" t="n">
        <f aca="false">ROUND(X13-X21,4)</f>
        <v>0</v>
      </c>
      <c r="Y23" s="58" t="n">
        <f aca="false">ROUND(Y13-Y21,4)</f>
        <v>0</v>
      </c>
      <c r="Z23" s="58" t="n">
        <f aca="false">ROUND(Z13-Z21,4)</f>
        <v>0</v>
      </c>
      <c r="AA23" s="58" t="n">
        <f aca="false">ROUND(AA13-AA21,4)</f>
        <v>0</v>
      </c>
      <c r="AB23" s="58" t="n">
        <f aca="false">ROUND(AB13-AB21,4)</f>
        <v>0</v>
      </c>
      <c r="AC23" s="58" t="n">
        <f aca="false">ROUND(AC13-AC21,4)</f>
        <v>0</v>
      </c>
      <c r="AD23" s="58" t="n">
        <f aca="false">ROUND(AD13-AD21,4)</f>
        <v>0</v>
      </c>
      <c r="AE23" s="58" t="n">
        <f aca="false">ROUND(AE13-AE21,4)</f>
        <v>0</v>
      </c>
      <c r="AF23" s="58" t="n">
        <f aca="false">ROUND(AF13-AF21,4)</f>
        <v>0</v>
      </c>
      <c r="AG23" s="58" t="n">
        <f aca="false">ROUND(AG13-AG21,4)</f>
        <v>0</v>
      </c>
      <c r="AH23" s="58" t="n">
        <f aca="false">ROUND(AH13-AH21,4)</f>
        <v>0</v>
      </c>
      <c r="AI23" s="58" t="n">
        <f aca="false">ROUND(AI13-AI21,4)</f>
        <v>0</v>
      </c>
      <c r="AJ23" s="58" t="n">
        <f aca="false">ROUND(AJ13-AJ21,4)</f>
        <v>0</v>
      </c>
      <c r="AK23" s="58" t="n">
        <f aca="false">ROUND(AK13-AK21,4)</f>
        <v>0</v>
      </c>
      <c r="AL23" s="58" t="n">
        <f aca="false">ROUND(AL13-AL21,4)</f>
        <v>0</v>
      </c>
      <c r="AM23" s="58" t="n">
        <f aca="false">ROUND(AM13-AM21,4)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A6A6"/>
    <pageSetUpPr fitToPage="false"/>
  </sheetPr>
  <dimension ref="A1:AM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238</v>
      </c>
    </row>
    <row r="2" customFormat="false" ht="15" hidden="false" customHeight="false" outlineLevel="0" collapsed="false">
      <c r="A2" s="11" t="s">
        <v>239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2" t="s">
        <v>240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customFormat="false" ht="15" hidden="false" customHeight="false" outlineLevel="0" collapsed="false">
      <c r="A9" s="27" t="str">
        <f aca="false">IF(Nhan_su!A8="","",Nhan_su!A8)</f>
        <v>CEO / Đồng sáng lập</v>
      </c>
      <c r="B9" s="27" t="str">
        <f aca="false">IF(Nhan_su!B8="","",Nhan_su!B8)</f>
        <v>G&amp;A</v>
      </c>
      <c r="D9" s="26" t="n">
        <f aca="false">IF(AND(D$4&gt;=Nhan_su!$E8,OR(Nhan_su!$F8=0,D$4&lt;=Nhan_su!$F8)),Nhan_su!$C8*Nhan_su!$D8*(1+Inputs!$B$12)^(D$6-1)*(1+Inputs!$B$11),0)</f>
        <v>42.525</v>
      </c>
      <c r="E9" s="26" t="n">
        <f aca="false">IF(AND(E$4&gt;=Nhan_su!$E8,OR(Nhan_su!$F8=0,E$4&lt;=Nhan_su!$F8)),Nhan_su!$C8*Nhan_su!$D8*(1+Inputs!$B$12)^(E$6-1)*(1+Inputs!$B$11),0)</f>
        <v>42.525</v>
      </c>
      <c r="F9" s="26" t="n">
        <f aca="false">IF(AND(F$4&gt;=Nhan_su!$E8,OR(Nhan_su!$F8=0,F$4&lt;=Nhan_su!$F8)),Nhan_su!$C8*Nhan_su!$D8*(1+Inputs!$B$12)^(F$6-1)*(1+Inputs!$B$11),0)</f>
        <v>42.525</v>
      </c>
      <c r="G9" s="26" t="n">
        <f aca="false">IF(AND(G$4&gt;=Nhan_su!$E8,OR(Nhan_su!$F8=0,G$4&lt;=Nhan_su!$F8)),Nhan_su!$C8*Nhan_su!$D8*(1+Inputs!$B$12)^(G$6-1)*(1+Inputs!$B$11),0)</f>
        <v>42.525</v>
      </c>
      <c r="H9" s="26" t="n">
        <f aca="false">IF(AND(H$4&gt;=Nhan_su!$E8,OR(Nhan_su!$F8=0,H$4&lt;=Nhan_su!$F8)),Nhan_su!$C8*Nhan_su!$D8*(1+Inputs!$B$12)^(H$6-1)*(1+Inputs!$B$11),0)</f>
        <v>42.525</v>
      </c>
      <c r="I9" s="26" t="n">
        <f aca="false">IF(AND(I$4&gt;=Nhan_su!$E8,OR(Nhan_su!$F8=0,I$4&lt;=Nhan_su!$F8)),Nhan_su!$C8*Nhan_su!$D8*(1+Inputs!$B$12)^(I$6-1)*(1+Inputs!$B$11),0)</f>
        <v>42.525</v>
      </c>
      <c r="J9" s="26" t="n">
        <f aca="false">IF(AND(J$4&gt;=Nhan_su!$E8,OR(Nhan_su!$F8=0,J$4&lt;=Nhan_su!$F8)),Nhan_su!$C8*Nhan_su!$D8*(1+Inputs!$B$12)^(J$6-1)*(1+Inputs!$B$11),0)</f>
        <v>42.525</v>
      </c>
      <c r="K9" s="26" t="n">
        <f aca="false">IF(AND(K$4&gt;=Nhan_su!$E8,OR(Nhan_su!$F8=0,K$4&lt;=Nhan_su!$F8)),Nhan_su!$C8*Nhan_su!$D8*(1+Inputs!$B$12)^(K$6-1)*(1+Inputs!$B$11),0)</f>
        <v>42.525</v>
      </c>
      <c r="L9" s="26" t="n">
        <f aca="false">IF(AND(L$4&gt;=Nhan_su!$E8,OR(Nhan_su!$F8=0,L$4&lt;=Nhan_su!$F8)),Nhan_su!$C8*Nhan_su!$D8*(1+Inputs!$B$12)^(L$6-1)*(1+Inputs!$B$11),0)</f>
        <v>42.525</v>
      </c>
      <c r="M9" s="26" t="n">
        <f aca="false">IF(AND(M$4&gt;=Nhan_su!$E8,OR(Nhan_su!$F8=0,M$4&lt;=Nhan_su!$F8)),Nhan_su!$C8*Nhan_su!$D8*(1+Inputs!$B$12)^(M$6-1)*(1+Inputs!$B$11),0)</f>
        <v>42.525</v>
      </c>
      <c r="N9" s="26" t="n">
        <f aca="false">IF(AND(N$4&gt;=Nhan_su!$E8,OR(Nhan_su!$F8=0,N$4&lt;=Nhan_su!$F8)),Nhan_su!$C8*Nhan_su!$D8*(1+Inputs!$B$12)^(N$6-1)*(1+Inputs!$B$11),0)</f>
        <v>42.525</v>
      </c>
      <c r="O9" s="26" t="n">
        <f aca="false">IF(AND(O$4&gt;=Nhan_su!$E8,OR(Nhan_su!$F8=0,O$4&lt;=Nhan_su!$F8)),Nhan_su!$C8*Nhan_su!$D8*(1+Inputs!$B$12)^(O$6-1)*(1+Inputs!$B$11),0)</f>
        <v>42.525</v>
      </c>
      <c r="P9" s="26" t="n">
        <f aca="false">IF(AND(P$4&gt;=Nhan_su!$E8,OR(Nhan_su!$F8=0,P$4&lt;=Nhan_su!$F8)),Nhan_su!$C8*Nhan_su!$D8*(1+Inputs!$B$12)^(P$6-1)*(1+Inputs!$B$11),0)</f>
        <v>45.927</v>
      </c>
      <c r="Q9" s="26" t="n">
        <f aca="false">IF(AND(Q$4&gt;=Nhan_su!$E8,OR(Nhan_su!$F8=0,Q$4&lt;=Nhan_su!$F8)),Nhan_su!$C8*Nhan_su!$D8*(1+Inputs!$B$12)^(Q$6-1)*(1+Inputs!$B$11),0)</f>
        <v>45.927</v>
      </c>
      <c r="R9" s="26" t="n">
        <f aca="false">IF(AND(R$4&gt;=Nhan_su!$E8,OR(Nhan_su!$F8=0,R$4&lt;=Nhan_su!$F8)),Nhan_su!$C8*Nhan_su!$D8*(1+Inputs!$B$12)^(R$6-1)*(1+Inputs!$B$11),0)</f>
        <v>45.927</v>
      </c>
      <c r="S9" s="26" t="n">
        <f aca="false">IF(AND(S$4&gt;=Nhan_su!$E8,OR(Nhan_su!$F8=0,S$4&lt;=Nhan_su!$F8)),Nhan_su!$C8*Nhan_su!$D8*(1+Inputs!$B$12)^(S$6-1)*(1+Inputs!$B$11),0)</f>
        <v>45.927</v>
      </c>
      <c r="T9" s="26" t="n">
        <f aca="false">IF(AND(T$4&gt;=Nhan_su!$E8,OR(Nhan_su!$F8=0,T$4&lt;=Nhan_su!$F8)),Nhan_su!$C8*Nhan_su!$D8*(1+Inputs!$B$12)^(T$6-1)*(1+Inputs!$B$11),0)</f>
        <v>45.927</v>
      </c>
      <c r="U9" s="26" t="n">
        <f aca="false">IF(AND(U$4&gt;=Nhan_su!$E8,OR(Nhan_su!$F8=0,U$4&lt;=Nhan_su!$F8)),Nhan_su!$C8*Nhan_su!$D8*(1+Inputs!$B$12)^(U$6-1)*(1+Inputs!$B$11),0)</f>
        <v>45.927</v>
      </c>
      <c r="V9" s="26" t="n">
        <f aca="false">IF(AND(V$4&gt;=Nhan_su!$E8,OR(Nhan_su!$F8=0,V$4&lt;=Nhan_su!$F8)),Nhan_su!$C8*Nhan_su!$D8*(1+Inputs!$B$12)^(V$6-1)*(1+Inputs!$B$11),0)</f>
        <v>45.927</v>
      </c>
      <c r="W9" s="26" t="n">
        <f aca="false">IF(AND(W$4&gt;=Nhan_su!$E8,OR(Nhan_su!$F8=0,W$4&lt;=Nhan_su!$F8)),Nhan_su!$C8*Nhan_su!$D8*(1+Inputs!$B$12)^(W$6-1)*(1+Inputs!$B$11),0)</f>
        <v>45.927</v>
      </c>
      <c r="X9" s="26" t="n">
        <f aca="false">IF(AND(X$4&gt;=Nhan_su!$E8,OR(Nhan_su!$F8=0,X$4&lt;=Nhan_su!$F8)),Nhan_su!$C8*Nhan_su!$D8*(1+Inputs!$B$12)^(X$6-1)*(1+Inputs!$B$11),0)</f>
        <v>45.927</v>
      </c>
      <c r="Y9" s="26" t="n">
        <f aca="false">IF(AND(Y$4&gt;=Nhan_su!$E8,OR(Nhan_su!$F8=0,Y$4&lt;=Nhan_su!$F8)),Nhan_su!$C8*Nhan_su!$D8*(1+Inputs!$B$12)^(Y$6-1)*(1+Inputs!$B$11),0)</f>
        <v>45.927</v>
      </c>
      <c r="Z9" s="26" t="n">
        <f aca="false">IF(AND(Z$4&gt;=Nhan_su!$E8,OR(Nhan_su!$F8=0,Z$4&lt;=Nhan_su!$F8)),Nhan_su!$C8*Nhan_su!$D8*(1+Inputs!$B$12)^(Z$6-1)*(1+Inputs!$B$11),0)</f>
        <v>45.927</v>
      </c>
      <c r="AA9" s="26" t="n">
        <f aca="false">IF(AND(AA$4&gt;=Nhan_su!$E8,OR(Nhan_su!$F8=0,AA$4&lt;=Nhan_su!$F8)),Nhan_su!$C8*Nhan_su!$D8*(1+Inputs!$B$12)^(AA$6-1)*(1+Inputs!$B$11),0)</f>
        <v>45.927</v>
      </c>
      <c r="AB9" s="26" t="n">
        <f aca="false">IF(AND(AB$4&gt;=Nhan_su!$E8,OR(Nhan_su!$F8=0,AB$4&lt;=Nhan_su!$F8)),Nhan_su!$C8*Nhan_su!$D8*(1+Inputs!$B$12)^(AB$6-1)*(1+Inputs!$B$11),0)</f>
        <v>49.60116</v>
      </c>
      <c r="AC9" s="26" t="n">
        <f aca="false">IF(AND(AC$4&gt;=Nhan_su!$E8,OR(Nhan_su!$F8=0,AC$4&lt;=Nhan_su!$F8)),Nhan_su!$C8*Nhan_su!$D8*(1+Inputs!$B$12)^(AC$6-1)*(1+Inputs!$B$11),0)</f>
        <v>49.60116</v>
      </c>
      <c r="AD9" s="26" t="n">
        <f aca="false">IF(AND(AD$4&gt;=Nhan_su!$E8,OR(Nhan_su!$F8=0,AD$4&lt;=Nhan_su!$F8)),Nhan_su!$C8*Nhan_su!$D8*(1+Inputs!$B$12)^(AD$6-1)*(1+Inputs!$B$11),0)</f>
        <v>49.60116</v>
      </c>
      <c r="AE9" s="26" t="n">
        <f aca="false">IF(AND(AE$4&gt;=Nhan_su!$E8,OR(Nhan_su!$F8=0,AE$4&lt;=Nhan_su!$F8)),Nhan_su!$C8*Nhan_su!$D8*(1+Inputs!$B$12)^(AE$6-1)*(1+Inputs!$B$11),0)</f>
        <v>49.60116</v>
      </c>
      <c r="AF9" s="26" t="n">
        <f aca="false">IF(AND(AF$4&gt;=Nhan_su!$E8,OR(Nhan_su!$F8=0,AF$4&lt;=Nhan_su!$F8)),Nhan_su!$C8*Nhan_su!$D8*(1+Inputs!$B$12)^(AF$6-1)*(1+Inputs!$B$11),0)</f>
        <v>49.60116</v>
      </c>
      <c r="AG9" s="26" t="n">
        <f aca="false">IF(AND(AG$4&gt;=Nhan_su!$E8,OR(Nhan_su!$F8=0,AG$4&lt;=Nhan_su!$F8)),Nhan_su!$C8*Nhan_su!$D8*(1+Inputs!$B$12)^(AG$6-1)*(1+Inputs!$B$11),0)</f>
        <v>49.60116</v>
      </c>
      <c r="AH9" s="26" t="n">
        <f aca="false">IF(AND(AH$4&gt;=Nhan_su!$E8,OR(Nhan_su!$F8=0,AH$4&lt;=Nhan_su!$F8)),Nhan_su!$C8*Nhan_su!$D8*(1+Inputs!$B$12)^(AH$6-1)*(1+Inputs!$B$11),0)</f>
        <v>49.60116</v>
      </c>
      <c r="AI9" s="26" t="n">
        <f aca="false">IF(AND(AI$4&gt;=Nhan_su!$E8,OR(Nhan_su!$F8=0,AI$4&lt;=Nhan_su!$F8)),Nhan_su!$C8*Nhan_su!$D8*(1+Inputs!$B$12)^(AI$6-1)*(1+Inputs!$B$11),0)</f>
        <v>49.60116</v>
      </c>
      <c r="AJ9" s="26" t="n">
        <f aca="false">IF(AND(AJ$4&gt;=Nhan_su!$E8,OR(Nhan_su!$F8=0,AJ$4&lt;=Nhan_su!$F8)),Nhan_su!$C8*Nhan_su!$D8*(1+Inputs!$B$12)^(AJ$6-1)*(1+Inputs!$B$11),0)</f>
        <v>49.60116</v>
      </c>
      <c r="AK9" s="26" t="n">
        <f aca="false">IF(AND(AK$4&gt;=Nhan_su!$E8,OR(Nhan_su!$F8=0,AK$4&lt;=Nhan_su!$F8)),Nhan_su!$C8*Nhan_su!$D8*(1+Inputs!$B$12)^(AK$6-1)*(1+Inputs!$B$11),0)</f>
        <v>49.60116</v>
      </c>
      <c r="AL9" s="26" t="n">
        <f aca="false">IF(AND(AL$4&gt;=Nhan_su!$E8,OR(Nhan_su!$F8=0,AL$4&lt;=Nhan_su!$F8)),Nhan_su!$C8*Nhan_su!$D8*(1+Inputs!$B$12)^(AL$6-1)*(1+Inputs!$B$11),0)</f>
        <v>49.60116</v>
      </c>
      <c r="AM9" s="26" t="n">
        <f aca="false">IF(AND(AM$4&gt;=Nhan_su!$E8,OR(Nhan_su!$F8=0,AM$4&lt;=Nhan_su!$F8)),Nhan_su!$C8*Nhan_su!$D8*(1+Inputs!$B$12)^(AM$6-1)*(1+Inputs!$B$11),0)</f>
        <v>49.60116</v>
      </c>
    </row>
    <row r="10" customFormat="false" ht="15" hidden="false" customHeight="false" outlineLevel="0" collapsed="false">
      <c r="A10" s="27" t="str">
        <f aca="false">IF(Nhan_su!A9="","",Nhan_su!A9)</f>
        <v>CTO / Đồng sáng lập</v>
      </c>
      <c r="B10" s="27" t="str">
        <f aca="false">IF(Nhan_su!B9="","",Nhan_su!B9)</f>
        <v>R&amp;D</v>
      </c>
      <c r="D10" s="26" t="n">
        <f aca="false">IF(AND(D$4&gt;=Nhan_su!$E9,OR(Nhan_su!$F9=0,D$4&lt;=Nhan_su!$F9)),Nhan_su!$C9*Nhan_su!$D9*(1+Inputs!$B$12)^(D$6-1)*(1+Inputs!$B$11),0)</f>
        <v>42.525</v>
      </c>
      <c r="E10" s="26" t="n">
        <f aca="false">IF(AND(E$4&gt;=Nhan_su!$E9,OR(Nhan_su!$F9=0,E$4&lt;=Nhan_su!$F9)),Nhan_su!$C9*Nhan_su!$D9*(1+Inputs!$B$12)^(E$6-1)*(1+Inputs!$B$11),0)</f>
        <v>42.525</v>
      </c>
      <c r="F10" s="26" t="n">
        <f aca="false">IF(AND(F$4&gt;=Nhan_su!$E9,OR(Nhan_su!$F9=0,F$4&lt;=Nhan_su!$F9)),Nhan_su!$C9*Nhan_su!$D9*(1+Inputs!$B$12)^(F$6-1)*(1+Inputs!$B$11),0)</f>
        <v>42.525</v>
      </c>
      <c r="G10" s="26" t="n">
        <f aca="false">IF(AND(G$4&gt;=Nhan_su!$E9,OR(Nhan_su!$F9=0,G$4&lt;=Nhan_su!$F9)),Nhan_su!$C9*Nhan_su!$D9*(1+Inputs!$B$12)^(G$6-1)*(1+Inputs!$B$11),0)</f>
        <v>42.525</v>
      </c>
      <c r="H10" s="26" t="n">
        <f aca="false">IF(AND(H$4&gt;=Nhan_su!$E9,OR(Nhan_su!$F9=0,H$4&lt;=Nhan_su!$F9)),Nhan_su!$C9*Nhan_su!$D9*(1+Inputs!$B$12)^(H$6-1)*(1+Inputs!$B$11),0)</f>
        <v>42.525</v>
      </c>
      <c r="I10" s="26" t="n">
        <f aca="false">IF(AND(I$4&gt;=Nhan_su!$E9,OR(Nhan_su!$F9=0,I$4&lt;=Nhan_su!$F9)),Nhan_su!$C9*Nhan_su!$D9*(1+Inputs!$B$12)^(I$6-1)*(1+Inputs!$B$11),0)</f>
        <v>42.525</v>
      </c>
      <c r="J10" s="26" t="n">
        <f aca="false">IF(AND(J$4&gt;=Nhan_su!$E9,OR(Nhan_su!$F9=0,J$4&lt;=Nhan_su!$F9)),Nhan_su!$C9*Nhan_su!$D9*(1+Inputs!$B$12)^(J$6-1)*(1+Inputs!$B$11),0)</f>
        <v>42.525</v>
      </c>
      <c r="K10" s="26" t="n">
        <f aca="false">IF(AND(K$4&gt;=Nhan_su!$E9,OR(Nhan_su!$F9=0,K$4&lt;=Nhan_su!$F9)),Nhan_su!$C9*Nhan_su!$D9*(1+Inputs!$B$12)^(K$6-1)*(1+Inputs!$B$11),0)</f>
        <v>42.525</v>
      </c>
      <c r="L10" s="26" t="n">
        <f aca="false">IF(AND(L$4&gt;=Nhan_su!$E9,OR(Nhan_su!$F9=0,L$4&lt;=Nhan_su!$F9)),Nhan_su!$C9*Nhan_su!$D9*(1+Inputs!$B$12)^(L$6-1)*(1+Inputs!$B$11),0)</f>
        <v>42.525</v>
      </c>
      <c r="M10" s="26" t="n">
        <f aca="false">IF(AND(M$4&gt;=Nhan_su!$E9,OR(Nhan_su!$F9=0,M$4&lt;=Nhan_su!$F9)),Nhan_su!$C9*Nhan_su!$D9*(1+Inputs!$B$12)^(M$6-1)*(1+Inputs!$B$11),0)</f>
        <v>42.525</v>
      </c>
      <c r="N10" s="26" t="n">
        <f aca="false">IF(AND(N$4&gt;=Nhan_su!$E9,OR(Nhan_su!$F9=0,N$4&lt;=Nhan_su!$F9)),Nhan_su!$C9*Nhan_su!$D9*(1+Inputs!$B$12)^(N$6-1)*(1+Inputs!$B$11),0)</f>
        <v>42.525</v>
      </c>
      <c r="O10" s="26" t="n">
        <f aca="false">IF(AND(O$4&gt;=Nhan_su!$E9,OR(Nhan_su!$F9=0,O$4&lt;=Nhan_su!$F9)),Nhan_su!$C9*Nhan_su!$D9*(1+Inputs!$B$12)^(O$6-1)*(1+Inputs!$B$11),0)</f>
        <v>42.525</v>
      </c>
      <c r="P10" s="26" t="n">
        <f aca="false">IF(AND(P$4&gt;=Nhan_su!$E9,OR(Nhan_su!$F9=0,P$4&lt;=Nhan_su!$F9)),Nhan_su!$C9*Nhan_su!$D9*(1+Inputs!$B$12)^(P$6-1)*(1+Inputs!$B$11),0)</f>
        <v>45.927</v>
      </c>
      <c r="Q10" s="26" t="n">
        <f aca="false">IF(AND(Q$4&gt;=Nhan_su!$E9,OR(Nhan_su!$F9=0,Q$4&lt;=Nhan_su!$F9)),Nhan_su!$C9*Nhan_su!$D9*(1+Inputs!$B$12)^(Q$6-1)*(1+Inputs!$B$11),0)</f>
        <v>45.927</v>
      </c>
      <c r="R10" s="26" t="n">
        <f aca="false">IF(AND(R$4&gt;=Nhan_su!$E9,OR(Nhan_su!$F9=0,R$4&lt;=Nhan_su!$F9)),Nhan_su!$C9*Nhan_su!$D9*(1+Inputs!$B$12)^(R$6-1)*(1+Inputs!$B$11),0)</f>
        <v>45.927</v>
      </c>
      <c r="S10" s="26" t="n">
        <f aca="false">IF(AND(S$4&gt;=Nhan_su!$E9,OR(Nhan_su!$F9=0,S$4&lt;=Nhan_su!$F9)),Nhan_su!$C9*Nhan_su!$D9*(1+Inputs!$B$12)^(S$6-1)*(1+Inputs!$B$11),0)</f>
        <v>45.927</v>
      </c>
      <c r="T10" s="26" t="n">
        <f aca="false">IF(AND(T$4&gt;=Nhan_su!$E9,OR(Nhan_su!$F9=0,T$4&lt;=Nhan_su!$F9)),Nhan_su!$C9*Nhan_su!$D9*(1+Inputs!$B$12)^(T$6-1)*(1+Inputs!$B$11),0)</f>
        <v>45.927</v>
      </c>
      <c r="U10" s="26" t="n">
        <f aca="false">IF(AND(U$4&gt;=Nhan_su!$E9,OR(Nhan_su!$F9=0,U$4&lt;=Nhan_su!$F9)),Nhan_su!$C9*Nhan_su!$D9*(1+Inputs!$B$12)^(U$6-1)*(1+Inputs!$B$11),0)</f>
        <v>45.927</v>
      </c>
      <c r="V10" s="26" t="n">
        <f aca="false">IF(AND(V$4&gt;=Nhan_su!$E9,OR(Nhan_su!$F9=0,V$4&lt;=Nhan_su!$F9)),Nhan_su!$C9*Nhan_su!$D9*(1+Inputs!$B$12)^(V$6-1)*(1+Inputs!$B$11),0)</f>
        <v>45.927</v>
      </c>
      <c r="W10" s="26" t="n">
        <f aca="false">IF(AND(W$4&gt;=Nhan_su!$E9,OR(Nhan_su!$F9=0,W$4&lt;=Nhan_su!$F9)),Nhan_su!$C9*Nhan_su!$D9*(1+Inputs!$B$12)^(W$6-1)*(1+Inputs!$B$11),0)</f>
        <v>45.927</v>
      </c>
      <c r="X10" s="26" t="n">
        <f aca="false">IF(AND(X$4&gt;=Nhan_su!$E9,OR(Nhan_su!$F9=0,X$4&lt;=Nhan_su!$F9)),Nhan_su!$C9*Nhan_su!$D9*(1+Inputs!$B$12)^(X$6-1)*(1+Inputs!$B$11),0)</f>
        <v>45.927</v>
      </c>
      <c r="Y10" s="26" t="n">
        <f aca="false">IF(AND(Y$4&gt;=Nhan_su!$E9,OR(Nhan_su!$F9=0,Y$4&lt;=Nhan_su!$F9)),Nhan_su!$C9*Nhan_su!$D9*(1+Inputs!$B$12)^(Y$6-1)*(1+Inputs!$B$11),0)</f>
        <v>45.927</v>
      </c>
      <c r="Z10" s="26" t="n">
        <f aca="false">IF(AND(Z$4&gt;=Nhan_su!$E9,OR(Nhan_su!$F9=0,Z$4&lt;=Nhan_su!$F9)),Nhan_su!$C9*Nhan_su!$D9*(1+Inputs!$B$12)^(Z$6-1)*(1+Inputs!$B$11),0)</f>
        <v>45.927</v>
      </c>
      <c r="AA10" s="26" t="n">
        <f aca="false">IF(AND(AA$4&gt;=Nhan_su!$E9,OR(Nhan_su!$F9=0,AA$4&lt;=Nhan_su!$F9)),Nhan_su!$C9*Nhan_su!$D9*(1+Inputs!$B$12)^(AA$6-1)*(1+Inputs!$B$11),0)</f>
        <v>45.927</v>
      </c>
      <c r="AB10" s="26" t="n">
        <f aca="false">IF(AND(AB$4&gt;=Nhan_su!$E9,OR(Nhan_su!$F9=0,AB$4&lt;=Nhan_su!$F9)),Nhan_su!$C9*Nhan_su!$D9*(1+Inputs!$B$12)^(AB$6-1)*(1+Inputs!$B$11),0)</f>
        <v>49.60116</v>
      </c>
      <c r="AC10" s="26" t="n">
        <f aca="false">IF(AND(AC$4&gt;=Nhan_su!$E9,OR(Nhan_su!$F9=0,AC$4&lt;=Nhan_su!$F9)),Nhan_su!$C9*Nhan_su!$D9*(1+Inputs!$B$12)^(AC$6-1)*(1+Inputs!$B$11),0)</f>
        <v>49.60116</v>
      </c>
      <c r="AD10" s="26" t="n">
        <f aca="false">IF(AND(AD$4&gt;=Nhan_su!$E9,OR(Nhan_su!$F9=0,AD$4&lt;=Nhan_su!$F9)),Nhan_su!$C9*Nhan_su!$D9*(1+Inputs!$B$12)^(AD$6-1)*(1+Inputs!$B$11),0)</f>
        <v>49.60116</v>
      </c>
      <c r="AE10" s="26" t="n">
        <f aca="false">IF(AND(AE$4&gt;=Nhan_su!$E9,OR(Nhan_su!$F9=0,AE$4&lt;=Nhan_su!$F9)),Nhan_su!$C9*Nhan_su!$D9*(1+Inputs!$B$12)^(AE$6-1)*(1+Inputs!$B$11),0)</f>
        <v>49.60116</v>
      </c>
      <c r="AF10" s="26" t="n">
        <f aca="false">IF(AND(AF$4&gt;=Nhan_su!$E9,OR(Nhan_su!$F9=0,AF$4&lt;=Nhan_su!$F9)),Nhan_su!$C9*Nhan_su!$D9*(1+Inputs!$B$12)^(AF$6-1)*(1+Inputs!$B$11),0)</f>
        <v>49.60116</v>
      </c>
      <c r="AG10" s="26" t="n">
        <f aca="false">IF(AND(AG$4&gt;=Nhan_su!$E9,OR(Nhan_su!$F9=0,AG$4&lt;=Nhan_su!$F9)),Nhan_su!$C9*Nhan_su!$D9*(1+Inputs!$B$12)^(AG$6-1)*(1+Inputs!$B$11),0)</f>
        <v>49.60116</v>
      </c>
      <c r="AH10" s="26" t="n">
        <f aca="false">IF(AND(AH$4&gt;=Nhan_su!$E9,OR(Nhan_su!$F9=0,AH$4&lt;=Nhan_su!$F9)),Nhan_su!$C9*Nhan_su!$D9*(1+Inputs!$B$12)^(AH$6-1)*(1+Inputs!$B$11),0)</f>
        <v>49.60116</v>
      </c>
      <c r="AI10" s="26" t="n">
        <f aca="false">IF(AND(AI$4&gt;=Nhan_su!$E9,OR(Nhan_su!$F9=0,AI$4&lt;=Nhan_su!$F9)),Nhan_su!$C9*Nhan_su!$D9*(1+Inputs!$B$12)^(AI$6-1)*(1+Inputs!$B$11),0)</f>
        <v>49.60116</v>
      </c>
      <c r="AJ10" s="26" t="n">
        <f aca="false">IF(AND(AJ$4&gt;=Nhan_su!$E9,OR(Nhan_su!$F9=0,AJ$4&lt;=Nhan_su!$F9)),Nhan_su!$C9*Nhan_su!$D9*(1+Inputs!$B$12)^(AJ$6-1)*(1+Inputs!$B$11),0)</f>
        <v>49.60116</v>
      </c>
      <c r="AK10" s="26" t="n">
        <f aca="false">IF(AND(AK$4&gt;=Nhan_su!$E9,OR(Nhan_su!$F9=0,AK$4&lt;=Nhan_su!$F9)),Nhan_su!$C9*Nhan_su!$D9*(1+Inputs!$B$12)^(AK$6-1)*(1+Inputs!$B$11),0)</f>
        <v>49.60116</v>
      </c>
      <c r="AL10" s="26" t="n">
        <f aca="false">IF(AND(AL$4&gt;=Nhan_su!$E9,OR(Nhan_su!$F9=0,AL$4&lt;=Nhan_su!$F9)),Nhan_su!$C9*Nhan_su!$D9*(1+Inputs!$B$12)^(AL$6-1)*(1+Inputs!$B$11),0)</f>
        <v>49.60116</v>
      </c>
      <c r="AM10" s="26" t="n">
        <f aca="false">IF(AND(AM$4&gt;=Nhan_su!$E9,OR(Nhan_su!$F9=0,AM$4&lt;=Nhan_su!$F9)),Nhan_su!$C9*Nhan_su!$D9*(1+Inputs!$B$12)^(AM$6-1)*(1+Inputs!$B$11),0)</f>
        <v>49.60116</v>
      </c>
    </row>
    <row r="11" customFormat="false" ht="15" hidden="false" customHeight="false" outlineLevel="0" collapsed="false">
      <c r="A11" s="27" t="str">
        <f aca="false">IF(Nhan_su!A10="","",Nhan_su!A10)</f>
        <v>Kỹ sư phần mềm</v>
      </c>
      <c r="B11" s="27" t="str">
        <f aca="false">IF(Nhan_su!B10="","",Nhan_su!B10)</f>
        <v>R&amp;D</v>
      </c>
      <c r="D11" s="26" t="n">
        <f aca="false">IF(AND(D$4&gt;=Nhan_su!$E10,OR(Nhan_su!$F10=0,D$4&lt;=Nhan_su!$F10)),Nhan_su!$C10*Nhan_su!$D10*(1+Inputs!$B$12)^(D$6-1)*(1+Inputs!$B$11),0)</f>
        <v>60.75</v>
      </c>
      <c r="E11" s="26" t="n">
        <f aca="false">IF(AND(E$4&gt;=Nhan_su!$E10,OR(Nhan_su!$F10=0,E$4&lt;=Nhan_su!$F10)),Nhan_su!$C10*Nhan_su!$D10*(1+Inputs!$B$12)^(E$6-1)*(1+Inputs!$B$11),0)</f>
        <v>60.75</v>
      </c>
      <c r="F11" s="26" t="n">
        <f aca="false">IF(AND(F$4&gt;=Nhan_su!$E10,OR(Nhan_su!$F10=0,F$4&lt;=Nhan_su!$F10)),Nhan_su!$C10*Nhan_su!$D10*(1+Inputs!$B$12)^(F$6-1)*(1+Inputs!$B$11),0)</f>
        <v>60.75</v>
      </c>
      <c r="G11" s="26" t="n">
        <f aca="false">IF(AND(G$4&gt;=Nhan_su!$E10,OR(Nhan_su!$F10=0,G$4&lt;=Nhan_su!$F10)),Nhan_su!$C10*Nhan_su!$D10*(1+Inputs!$B$12)^(G$6-1)*(1+Inputs!$B$11),0)</f>
        <v>60.75</v>
      </c>
      <c r="H11" s="26" t="n">
        <f aca="false">IF(AND(H$4&gt;=Nhan_su!$E10,OR(Nhan_su!$F10=0,H$4&lt;=Nhan_su!$F10)),Nhan_su!$C10*Nhan_su!$D10*(1+Inputs!$B$12)^(H$6-1)*(1+Inputs!$B$11),0)</f>
        <v>60.75</v>
      </c>
      <c r="I11" s="26" t="n">
        <f aca="false">IF(AND(I$4&gt;=Nhan_su!$E10,OR(Nhan_su!$F10=0,I$4&lt;=Nhan_su!$F10)),Nhan_su!$C10*Nhan_su!$D10*(1+Inputs!$B$12)^(I$6-1)*(1+Inputs!$B$11),0)</f>
        <v>60.75</v>
      </c>
      <c r="J11" s="26" t="n">
        <f aca="false">IF(AND(J$4&gt;=Nhan_su!$E10,OR(Nhan_su!$F10=0,J$4&lt;=Nhan_su!$F10)),Nhan_su!$C10*Nhan_su!$D10*(1+Inputs!$B$12)^(J$6-1)*(1+Inputs!$B$11),0)</f>
        <v>60.75</v>
      </c>
      <c r="K11" s="26" t="n">
        <f aca="false">IF(AND(K$4&gt;=Nhan_su!$E10,OR(Nhan_su!$F10=0,K$4&lt;=Nhan_su!$F10)),Nhan_su!$C10*Nhan_su!$D10*(1+Inputs!$B$12)^(K$6-1)*(1+Inputs!$B$11),0)</f>
        <v>60.75</v>
      </c>
      <c r="L11" s="26" t="n">
        <f aca="false">IF(AND(L$4&gt;=Nhan_su!$E10,OR(Nhan_su!$F10=0,L$4&lt;=Nhan_su!$F10)),Nhan_su!$C10*Nhan_su!$D10*(1+Inputs!$B$12)^(L$6-1)*(1+Inputs!$B$11),0)</f>
        <v>60.75</v>
      </c>
      <c r="M11" s="26" t="n">
        <f aca="false">IF(AND(M$4&gt;=Nhan_su!$E10,OR(Nhan_su!$F10=0,M$4&lt;=Nhan_su!$F10)),Nhan_su!$C10*Nhan_su!$D10*(1+Inputs!$B$12)^(M$6-1)*(1+Inputs!$B$11),0)</f>
        <v>60.75</v>
      </c>
      <c r="N11" s="26" t="n">
        <f aca="false">IF(AND(N$4&gt;=Nhan_su!$E10,OR(Nhan_su!$F10=0,N$4&lt;=Nhan_su!$F10)),Nhan_su!$C10*Nhan_su!$D10*(1+Inputs!$B$12)^(N$6-1)*(1+Inputs!$B$11),0)</f>
        <v>60.75</v>
      </c>
      <c r="O11" s="26" t="n">
        <f aca="false">IF(AND(O$4&gt;=Nhan_su!$E10,OR(Nhan_su!$F10=0,O$4&lt;=Nhan_su!$F10)),Nhan_su!$C10*Nhan_su!$D10*(1+Inputs!$B$12)^(O$6-1)*(1+Inputs!$B$11),0)</f>
        <v>60.75</v>
      </c>
      <c r="P11" s="26" t="n">
        <f aca="false">IF(AND(P$4&gt;=Nhan_su!$E10,OR(Nhan_su!$F10=0,P$4&lt;=Nhan_su!$F10)),Nhan_su!$C10*Nhan_su!$D10*(1+Inputs!$B$12)^(P$6-1)*(1+Inputs!$B$11),0)</f>
        <v>65.61</v>
      </c>
      <c r="Q11" s="26" t="n">
        <f aca="false">IF(AND(Q$4&gt;=Nhan_su!$E10,OR(Nhan_su!$F10=0,Q$4&lt;=Nhan_su!$F10)),Nhan_su!$C10*Nhan_su!$D10*(1+Inputs!$B$12)^(Q$6-1)*(1+Inputs!$B$11),0)</f>
        <v>65.61</v>
      </c>
      <c r="R11" s="26" t="n">
        <f aca="false">IF(AND(R$4&gt;=Nhan_su!$E10,OR(Nhan_su!$F10=0,R$4&lt;=Nhan_su!$F10)),Nhan_su!$C10*Nhan_su!$D10*(1+Inputs!$B$12)^(R$6-1)*(1+Inputs!$B$11),0)</f>
        <v>65.61</v>
      </c>
      <c r="S11" s="26" t="n">
        <f aca="false">IF(AND(S$4&gt;=Nhan_su!$E10,OR(Nhan_su!$F10=0,S$4&lt;=Nhan_su!$F10)),Nhan_su!$C10*Nhan_su!$D10*(1+Inputs!$B$12)^(S$6-1)*(1+Inputs!$B$11),0)</f>
        <v>65.61</v>
      </c>
      <c r="T11" s="26" t="n">
        <f aca="false">IF(AND(T$4&gt;=Nhan_su!$E10,OR(Nhan_su!$F10=0,T$4&lt;=Nhan_su!$F10)),Nhan_su!$C10*Nhan_su!$D10*(1+Inputs!$B$12)^(T$6-1)*(1+Inputs!$B$11),0)</f>
        <v>65.61</v>
      </c>
      <c r="U11" s="26" t="n">
        <f aca="false">IF(AND(U$4&gt;=Nhan_su!$E10,OR(Nhan_su!$F10=0,U$4&lt;=Nhan_su!$F10)),Nhan_su!$C10*Nhan_su!$D10*(1+Inputs!$B$12)^(U$6-1)*(1+Inputs!$B$11),0)</f>
        <v>65.61</v>
      </c>
      <c r="V11" s="26" t="n">
        <f aca="false">IF(AND(V$4&gt;=Nhan_su!$E10,OR(Nhan_su!$F10=0,V$4&lt;=Nhan_su!$F10)),Nhan_su!$C10*Nhan_su!$D10*(1+Inputs!$B$12)^(V$6-1)*(1+Inputs!$B$11),0)</f>
        <v>65.61</v>
      </c>
      <c r="W11" s="26" t="n">
        <f aca="false">IF(AND(W$4&gt;=Nhan_su!$E10,OR(Nhan_su!$F10=0,W$4&lt;=Nhan_su!$F10)),Nhan_su!$C10*Nhan_su!$D10*(1+Inputs!$B$12)^(W$6-1)*(1+Inputs!$B$11),0)</f>
        <v>65.61</v>
      </c>
      <c r="X11" s="26" t="n">
        <f aca="false">IF(AND(X$4&gt;=Nhan_su!$E10,OR(Nhan_su!$F10=0,X$4&lt;=Nhan_su!$F10)),Nhan_su!$C10*Nhan_su!$D10*(1+Inputs!$B$12)^(X$6-1)*(1+Inputs!$B$11),0)</f>
        <v>65.61</v>
      </c>
      <c r="Y11" s="26" t="n">
        <f aca="false">IF(AND(Y$4&gt;=Nhan_su!$E10,OR(Nhan_su!$F10=0,Y$4&lt;=Nhan_su!$F10)),Nhan_su!$C10*Nhan_su!$D10*(1+Inputs!$B$12)^(Y$6-1)*(1+Inputs!$B$11),0)</f>
        <v>65.61</v>
      </c>
      <c r="Z11" s="26" t="n">
        <f aca="false">IF(AND(Z$4&gt;=Nhan_su!$E10,OR(Nhan_su!$F10=0,Z$4&lt;=Nhan_su!$F10)),Nhan_su!$C10*Nhan_su!$D10*(1+Inputs!$B$12)^(Z$6-1)*(1+Inputs!$B$11),0)</f>
        <v>65.61</v>
      </c>
      <c r="AA11" s="26" t="n">
        <f aca="false">IF(AND(AA$4&gt;=Nhan_su!$E10,OR(Nhan_su!$F10=0,AA$4&lt;=Nhan_su!$F10)),Nhan_su!$C10*Nhan_su!$D10*(1+Inputs!$B$12)^(AA$6-1)*(1+Inputs!$B$11),0)</f>
        <v>65.61</v>
      </c>
      <c r="AB11" s="26" t="n">
        <f aca="false">IF(AND(AB$4&gt;=Nhan_su!$E10,OR(Nhan_su!$F10=0,AB$4&lt;=Nhan_su!$F10)),Nhan_su!$C10*Nhan_su!$D10*(1+Inputs!$B$12)^(AB$6-1)*(1+Inputs!$B$11),0)</f>
        <v>70.8588</v>
      </c>
      <c r="AC11" s="26" t="n">
        <f aca="false">IF(AND(AC$4&gt;=Nhan_su!$E10,OR(Nhan_su!$F10=0,AC$4&lt;=Nhan_su!$F10)),Nhan_su!$C10*Nhan_su!$D10*(1+Inputs!$B$12)^(AC$6-1)*(1+Inputs!$B$11),0)</f>
        <v>70.8588</v>
      </c>
      <c r="AD11" s="26" t="n">
        <f aca="false">IF(AND(AD$4&gt;=Nhan_su!$E10,OR(Nhan_su!$F10=0,AD$4&lt;=Nhan_su!$F10)),Nhan_su!$C10*Nhan_su!$D10*(1+Inputs!$B$12)^(AD$6-1)*(1+Inputs!$B$11),0)</f>
        <v>70.8588</v>
      </c>
      <c r="AE11" s="26" t="n">
        <f aca="false">IF(AND(AE$4&gt;=Nhan_su!$E10,OR(Nhan_su!$F10=0,AE$4&lt;=Nhan_su!$F10)),Nhan_su!$C10*Nhan_su!$D10*(1+Inputs!$B$12)^(AE$6-1)*(1+Inputs!$B$11),0)</f>
        <v>70.8588</v>
      </c>
      <c r="AF11" s="26" t="n">
        <f aca="false">IF(AND(AF$4&gt;=Nhan_su!$E10,OR(Nhan_su!$F10=0,AF$4&lt;=Nhan_su!$F10)),Nhan_su!$C10*Nhan_su!$D10*(1+Inputs!$B$12)^(AF$6-1)*(1+Inputs!$B$11),0)</f>
        <v>70.8588</v>
      </c>
      <c r="AG11" s="26" t="n">
        <f aca="false">IF(AND(AG$4&gt;=Nhan_su!$E10,OR(Nhan_su!$F10=0,AG$4&lt;=Nhan_su!$F10)),Nhan_su!$C10*Nhan_su!$D10*(1+Inputs!$B$12)^(AG$6-1)*(1+Inputs!$B$11),0)</f>
        <v>70.8588</v>
      </c>
      <c r="AH11" s="26" t="n">
        <f aca="false">IF(AND(AH$4&gt;=Nhan_su!$E10,OR(Nhan_su!$F10=0,AH$4&lt;=Nhan_su!$F10)),Nhan_su!$C10*Nhan_su!$D10*(1+Inputs!$B$12)^(AH$6-1)*(1+Inputs!$B$11),0)</f>
        <v>70.8588</v>
      </c>
      <c r="AI11" s="26" t="n">
        <f aca="false">IF(AND(AI$4&gt;=Nhan_su!$E10,OR(Nhan_su!$F10=0,AI$4&lt;=Nhan_su!$F10)),Nhan_su!$C10*Nhan_su!$D10*(1+Inputs!$B$12)^(AI$6-1)*(1+Inputs!$B$11),0)</f>
        <v>70.8588</v>
      </c>
      <c r="AJ11" s="26" t="n">
        <f aca="false">IF(AND(AJ$4&gt;=Nhan_su!$E10,OR(Nhan_su!$F10=0,AJ$4&lt;=Nhan_su!$F10)),Nhan_su!$C10*Nhan_su!$D10*(1+Inputs!$B$12)^(AJ$6-1)*(1+Inputs!$B$11),0)</f>
        <v>70.8588</v>
      </c>
      <c r="AK11" s="26" t="n">
        <f aca="false">IF(AND(AK$4&gt;=Nhan_su!$E10,OR(Nhan_su!$F10=0,AK$4&lt;=Nhan_su!$F10)),Nhan_su!$C10*Nhan_su!$D10*(1+Inputs!$B$12)^(AK$6-1)*(1+Inputs!$B$11),0)</f>
        <v>70.8588</v>
      </c>
      <c r="AL11" s="26" t="n">
        <f aca="false">IF(AND(AL$4&gt;=Nhan_su!$E10,OR(Nhan_su!$F10=0,AL$4&lt;=Nhan_su!$F10)),Nhan_su!$C10*Nhan_su!$D10*(1+Inputs!$B$12)^(AL$6-1)*(1+Inputs!$B$11),0)</f>
        <v>70.8588</v>
      </c>
      <c r="AM11" s="26" t="n">
        <f aca="false">IF(AND(AM$4&gt;=Nhan_su!$E10,OR(Nhan_su!$F10=0,AM$4&lt;=Nhan_su!$F10)),Nhan_su!$C10*Nhan_su!$D10*(1+Inputs!$B$12)^(AM$6-1)*(1+Inputs!$B$11),0)</f>
        <v>70.8588</v>
      </c>
    </row>
    <row r="12" customFormat="false" ht="15" hidden="false" customHeight="false" outlineLevel="0" collapsed="false">
      <c r="A12" s="27" t="str">
        <f aca="false">IF(Nhan_su!A11="","",Nhan_su!A11)</f>
        <v>Kỹ sư phần mềm (đợt 2)</v>
      </c>
      <c r="B12" s="27" t="str">
        <f aca="false">IF(Nhan_su!B11="","",Nhan_su!B11)</f>
        <v>R&amp;D</v>
      </c>
      <c r="D12" s="26" t="n">
        <f aca="false">IF(AND(D$4&gt;=Nhan_su!$E11,OR(Nhan_su!$F11=0,D$4&lt;=Nhan_su!$F11)),Nhan_su!$C11*Nhan_su!$D11*(1+Inputs!$B$12)^(D$6-1)*(1+Inputs!$B$11),0)</f>
        <v>0</v>
      </c>
      <c r="E12" s="26" t="n">
        <f aca="false">IF(AND(E$4&gt;=Nhan_su!$E11,OR(Nhan_su!$F11=0,E$4&lt;=Nhan_su!$F11)),Nhan_su!$C11*Nhan_su!$D11*(1+Inputs!$B$12)^(E$6-1)*(1+Inputs!$B$11),0)</f>
        <v>0</v>
      </c>
      <c r="F12" s="26" t="n">
        <f aca="false">IF(AND(F$4&gt;=Nhan_su!$E11,OR(Nhan_su!$F11=0,F$4&lt;=Nhan_su!$F11)),Nhan_su!$C11*Nhan_su!$D11*(1+Inputs!$B$12)^(F$6-1)*(1+Inputs!$B$11),0)</f>
        <v>0</v>
      </c>
      <c r="G12" s="26" t="n">
        <f aca="false">IF(AND(G$4&gt;=Nhan_su!$E11,OR(Nhan_su!$F11=0,G$4&lt;=Nhan_su!$F11)),Nhan_su!$C11*Nhan_su!$D11*(1+Inputs!$B$12)^(G$6-1)*(1+Inputs!$B$11),0)</f>
        <v>0</v>
      </c>
      <c r="H12" s="26" t="n">
        <f aca="false">IF(AND(H$4&gt;=Nhan_su!$E11,OR(Nhan_su!$F11=0,H$4&lt;=Nhan_su!$F11)),Nhan_su!$C11*Nhan_su!$D11*(1+Inputs!$B$12)^(H$6-1)*(1+Inputs!$B$11),0)</f>
        <v>0</v>
      </c>
      <c r="I12" s="26" t="n">
        <f aca="false">IF(AND(I$4&gt;=Nhan_su!$E11,OR(Nhan_su!$F11=0,I$4&lt;=Nhan_su!$F11)),Nhan_su!$C11*Nhan_su!$D11*(1+Inputs!$B$12)^(I$6-1)*(1+Inputs!$B$11),0)</f>
        <v>0</v>
      </c>
      <c r="J12" s="26" t="n">
        <f aca="false">IF(AND(J$4&gt;=Nhan_su!$E11,OR(Nhan_su!$F11=0,J$4&lt;=Nhan_su!$F11)),Nhan_su!$C11*Nhan_su!$D11*(1+Inputs!$B$12)^(J$6-1)*(1+Inputs!$B$11),0)</f>
        <v>60.75</v>
      </c>
      <c r="K12" s="26" t="n">
        <f aca="false">IF(AND(K$4&gt;=Nhan_su!$E11,OR(Nhan_su!$F11=0,K$4&lt;=Nhan_su!$F11)),Nhan_su!$C11*Nhan_su!$D11*(1+Inputs!$B$12)^(K$6-1)*(1+Inputs!$B$11),0)</f>
        <v>60.75</v>
      </c>
      <c r="L12" s="26" t="n">
        <f aca="false">IF(AND(L$4&gt;=Nhan_su!$E11,OR(Nhan_su!$F11=0,L$4&lt;=Nhan_su!$F11)),Nhan_su!$C11*Nhan_su!$D11*(1+Inputs!$B$12)^(L$6-1)*(1+Inputs!$B$11),0)</f>
        <v>60.75</v>
      </c>
      <c r="M12" s="26" t="n">
        <f aca="false">IF(AND(M$4&gt;=Nhan_su!$E11,OR(Nhan_su!$F11=0,M$4&lt;=Nhan_su!$F11)),Nhan_su!$C11*Nhan_su!$D11*(1+Inputs!$B$12)^(M$6-1)*(1+Inputs!$B$11),0)</f>
        <v>60.75</v>
      </c>
      <c r="N12" s="26" t="n">
        <f aca="false">IF(AND(N$4&gt;=Nhan_su!$E11,OR(Nhan_su!$F11=0,N$4&lt;=Nhan_su!$F11)),Nhan_su!$C11*Nhan_su!$D11*(1+Inputs!$B$12)^(N$6-1)*(1+Inputs!$B$11),0)</f>
        <v>60.75</v>
      </c>
      <c r="O12" s="26" t="n">
        <f aca="false">IF(AND(O$4&gt;=Nhan_su!$E11,OR(Nhan_su!$F11=0,O$4&lt;=Nhan_su!$F11)),Nhan_su!$C11*Nhan_su!$D11*(1+Inputs!$B$12)^(O$6-1)*(1+Inputs!$B$11),0)</f>
        <v>60.75</v>
      </c>
      <c r="P12" s="26" t="n">
        <f aca="false">IF(AND(P$4&gt;=Nhan_su!$E11,OR(Nhan_su!$F11=0,P$4&lt;=Nhan_su!$F11)),Nhan_su!$C11*Nhan_su!$D11*(1+Inputs!$B$12)^(P$6-1)*(1+Inputs!$B$11),0)</f>
        <v>65.61</v>
      </c>
      <c r="Q12" s="26" t="n">
        <f aca="false">IF(AND(Q$4&gt;=Nhan_su!$E11,OR(Nhan_su!$F11=0,Q$4&lt;=Nhan_su!$F11)),Nhan_su!$C11*Nhan_su!$D11*(1+Inputs!$B$12)^(Q$6-1)*(1+Inputs!$B$11),0)</f>
        <v>65.61</v>
      </c>
      <c r="R12" s="26" t="n">
        <f aca="false">IF(AND(R$4&gt;=Nhan_su!$E11,OR(Nhan_su!$F11=0,R$4&lt;=Nhan_su!$F11)),Nhan_su!$C11*Nhan_su!$D11*(1+Inputs!$B$12)^(R$6-1)*(1+Inputs!$B$11),0)</f>
        <v>65.61</v>
      </c>
      <c r="S12" s="26" t="n">
        <f aca="false">IF(AND(S$4&gt;=Nhan_su!$E11,OR(Nhan_su!$F11=0,S$4&lt;=Nhan_su!$F11)),Nhan_su!$C11*Nhan_su!$D11*(1+Inputs!$B$12)^(S$6-1)*(1+Inputs!$B$11),0)</f>
        <v>65.61</v>
      </c>
      <c r="T12" s="26" t="n">
        <f aca="false">IF(AND(T$4&gt;=Nhan_su!$E11,OR(Nhan_su!$F11=0,T$4&lt;=Nhan_su!$F11)),Nhan_su!$C11*Nhan_su!$D11*(1+Inputs!$B$12)^(T$6-1)*(1+Inputs!$B$11),0)</f>
        <v>65.61</v>
      </c>
      <c r="U12" s="26" t="n">
        <f aca="false">IF(AND(U$4&gt;=Nhan_su!$E11,OR(Nhan_su!$F11=0,U$4&lt;=Nhan_su!$F11)),Nhan_su!$C11*Nhan_su!$D11*(1+Inputs!$B$12)^(U$6-1)*(1+Inputs!$B$11),0)</f>
        <v>65.61</v>
      </c>
      <c r="V12" s="26" t="n">
        <f aca="false">IF(AND(V$4&gt;=Nhan_su!$E11,OR(Nhan_su!$F11=0,V$4&lt;=Nhan_su!$F11)),Nhan_su!$C11*Nhan_su!$D11*(1+Inputs!$B$12)^(V$6-1)*(1+Inputs!$B$11),0)</f>
        <v>65.61</v>
      </c>
      <c r="W12" s="26" t="n">
        <f aca="false">IF(AND(W$4&gt;=Nhan_su!$E11,OR(Nhan_su!$F11=0,W$4&lt;=Nhan_su!$F11)),Nhan_su!$C11*Nhan_su!$D11*(1+Inputs!$B$12)^(W$6-1)*(1+Inputs!$B$11),0)</f>
        <v>65.61</v>
      </c>
      <c r="X12" s="26" t="n">
        <f aca="false">IF(AND(X$4&gt;=Nhan_su!$E11,OR(Nhan_su!$F11=0,X$4&lt;=Nhan_su!$F11)),Nhan_su!$C11*Nhan_su!$D11*(1+Inputs!$B$12)^(X$6-1)*(1+Inputs!$B$11),0)</f>
        <v>65.61</v>
      </c>
      <c r="Y12" s="26" t="n">
        <f aca="false">IF(AND(Y$4&gt;=Nhan_su!$E11,OR(Nhan_su!$F11=0,Y$4&lt;=Nhan_su!$F11)),Nhan_su!$C11*Nhan_su!$D11*(1+Inputs!$B$12)^(Y$6-1)*(1+Inputs!$B$11),0)</f>
        <v>65.61</v>
      </c>
      <c r="Z12" s="26" t="n">
        <f aca="false">IF(AND(Z$4&gt;=Nhan_su!$E11,OR(Nhan_su!$F11=0,Z$4&lt;=Nhan_su!$F11)),Nhan_su!$C11*Nhan_su!$D11*(1+Inputs!$B$12)^(Z$6-1)*(1+Inputs!$B$11),0)</f>
        <v>65.61</v>
      </c>
      <c r="AA12" s="26" t="n">
        <f aca="false">IF(AND(AA$4&gt;=Nhan_su!$E11,OR(Nhan_su!$F11=0,AA$4&lt;=Nhan_su!$F11)),Nhan_su!$C11*Nhan_su!$D11*(1+Inputs!$B$12)^(AA$6-1)*(1+Inputs!$B$11),0)</f>
        <v>65.61</v>
      </c>
      <c r="AB12" s="26" t="n">
        <f aca="false">IF(AND(AB$4&gt;=Nhan_su!$E11,OR(Nhan_su!$F11=0,AB$4&lt;=Nhan_su!$F11)),Nhan_su!$C11*Nhan_su!$D11*(1+Inputs!$B$12)^(AB$6-1)*(1+Inputs!$B$11),0)</f>
        <v>70.8588</v>
      </c>
      <c r="AC12" s="26" t="n">
        <f aca="false">IF(AND(AC$4&gt;=Nhan_su!$E11,OR(Nhan_su!$F11=0,AC$4&lt;=Nhan_su!$F11)),Nhan_su!$C11*Nhan_su!$D11*(1+Inputs!$B$12)^(AC$6-1)*(1+Inputs!$B$11),0)</f>
        <v>70.8588</v>
      </c>
      <c r="AD12" s="26" t="n">
        <f aca="false">IF(AND(AD$4&gt;=Nhan_su!$E11,OR(Nhan_su!$F11=0,AD$4&lt;=Nhan_su!$F11)),Nhan_su!$C11*Nhan_su!$D11*(1+Inputs!$B$12)^(AD$6-1)*(1+Inputs!$B$11),0)</f>
        <v>70.8588</v>
      </c>
      <c r="AE12" s="26" t="n">
        <f aca="false">IF(AND(AE$4&gt;=Nhan_su!$E11,OR(Nhan_su!$F11=0,AE$4&lt;=Nhan_su!$F11)),Nhan_su!$C11*Nhan_su!$D11*(1+Inputs!$B$12)^(AE$6-1)*(1+Inputs!$B$11),0)</f>
        <v>70.8588</v>
      </c>
      <c r="AF12" s="26" t="n">
        <f aca="false">IF(AND(AF$4&gt;=Nhan_su!$E11,OR(Nhan_su!$F11=0,AF$4&lt;=Nhan_su!$F11)),Nhan_su!$C11*Nhan_su!$D11*(1+Inputs!$B$12)^(AF$6-1)*(1+Inputs!$B$11),0)</f>
        <v>70.8588</v>
      </c>
      <c r="AG12" s="26" t="n">
        <f aca="false">IF(AND(AG$4&gt;=Nhan_su!$E11,OR(Nhan_su!$F11=0,AG$4&lt;=Nhan_su!$F11)),Nhan_su!$C11*Nhan_su!$D11*(1+Inputs!$B$12)^(AG$6-1)*(1+Inputs!$B$11),0)</f>
        <v>70.8588</v>
      </c>
      <c r="AH12" s="26" t="n">
        <f aca="false">IF(AND(AH$4&gt;=Nhan_su!$E11,OR(Nhan_su!$F11=0,AH$4&lt;=Nhan_su!$F11)),Nhan_su!$C11*Nhan_su!$D11*(1+Inputs!$B$12)^(AH$6-1)*(1+Inputs!$B$11),0)</f>
        <v>70.8588</v>
      </c>
      <c r="AI12" s="26" t="n">
        <f aca="false">IF(AND(AI$4&gt;=Nhan_su!$E11,OR(Nhan_su!$F11=0,AI$4&lt;=Nhan_su!$F11)),Nhan_su!$C11*Nhan_su!$D11*(1+Inputs!$B$12)^(AI$6-1)*(1+Inputs!$B$11),0)</f>
        <v>70.8588</v>
      </c>
      <c r="AJ12" s="26" t="n">
        <f aca="false">IF(AND(AJ$4&gt;=Nhan_su!$E11,OR(Nhan_su!$F11=0,AJ$4&lt;=Nhan_su!$F11)),Nhan_su!$C11*Nhan_su!$D11*(1+Inputs!$B$12)^(AJ$6-1)*(1+Inputs!$B$11),0)</f>
        <v>70.8588</v>
      </c>
      <c r="AK12" s="26" t="n">
        <f aca="false">IF(AND(AK$4&gt;=Nhan_su!$E11,OR(Nhan_su!$F11=0,AK$4&lt;=Nhan_su!$F11)),Nhan_su!$C11*Nhan_su!$D11*(1+Inputs!$B$12)^(AK$6-1)*(1+Inputs!$B$11),0)</f>
        <v>70.8588</v>
      </c>
      <c r="AL12" s="26" t="n">
        <f aca="false">IF(AND(AL$4&gt;=Nhan_su!$E11,OR(Nhan_su!$F11=0,AL$4&lt;=Nhan_su!$F11)),Nhan_su!$C11*Nhan_su!$D11*(1+Inputs!$B$12)^(AL$6-1)*(1+Inputs!$B$11),0)</f>
        <v>70.8588</v>
      </c>
      <c r="AM12" s="26" t="n">
        <f aca="false">IF(AND(AM$4&gt;=Nhan_su!$E11,OR(Nhan_su!$F11=0,AM$4&lt;=Nhan_su!$F11)),Nhan_su!$C11*Nhan_su!$D11*(1+Inputs!$B$12)^(AM$6-1)*(1+Inputs!$B$11),0)</f>
        <v>70.8588</v>
      </c>
    </row>
    <row r="13" customFormat="false" ht="15" hidden="false" customHeight="false" outlineLevel="0" collapsed="false">
      <c r="A13" s="27" t="str">
        <f aca="false">IF(Nhan_su!A12="","",Nhan_su!A12)</f>
        <v>Thiết kế sản phẩm</v>
      </c>
      <c r="B13" s="27" t="str">
        <f aca="false">IF(Nhan_su!B12="","",Nhan_su!B12)</f>
        <v>R&amp;D</v>
      </c>
      <c r="D13" s="26" t="n">
        <f aca="false">IF(AND(D$4&gt;=Nhan_su!$E12,OR(Nhan_su!$F12=0,D$4&lt;=Nhan_su!$F12)),Nhan_su!$C12*Nhan_su!$D12*(1+Inputs!$B$12)^(D$6-1)*(1+Inputs!$B$11),0)</f>
        <v>0</v>
      </c>
      <c r="E13" s="26" t="n">
        <f aca="false">IF(AND(E$4&gt;=Nhan_su!$E12,OR(Nhan_su!$F12=0,E$4&lt;=Nhan_su!$F12)),Nhan_su!$C12*Nhan_su!$D12*(1+Inputs!$B$12)^(E$6-1)*(1+Inputs!$B$11),0)</f>
        <v>0</v>
      </c>
      <c r="F13" s="26" t="n">
        <f aca="false">IF(AND(F$4&gt;=Nhan_su!$E12,OR(Nhan_su!$F12=0,F$4&lt;=Nhan_su!$F12)),Nhan_su!$C12*Nhan_su!$D12*(1+Inputs!$B$12)^(F$6-1)*(1+Inputs!$B$11),0)</f>
        <v>24.3</v>
      </c>
      <c r="G13" s="26" t="n">
        <f aca="false">IF(AND(G$4&gt;=Nhan_su!$E12,OR(Nhan_su!$F12=0,G$4&lt;=Nhan_su!$F12)),Nhan_su!$C12*Nhan_su!$D12*(1+Inputs!$B$12)^(G$6-1)*(1+Inputs!$B$11),0)</f>
        <v>24.3</v>
      </c>
      <c r="H13" s="26" t="n">
        <f aca="false">IF(AND(H$4&gt;=Nhan_su!$E12,OR(Nhan_su!$F12=0,H$4&lt;=Nhan_su!$F12)),Nhan_su!$C12*Nhan_su!$D12*(1+Inputs!$B$12)^(H$6-1)*(1+Inputs!$B$11),0)</f>
        <v>24.3</v>
      </c>
      <c r="I13" s="26" t="n">
        <f aca="false">IF(AND(I$4&gt;=Nhan_su!$E12,OR(Nhan_su!$F12=0,I$4&lt;=Nhan_su!$F12)),Nhan_su!$C12*Nhan_su!$D12*(1+Inputs!$B$12)^(I$6-1)*(1+Inputs!$B$11),0)</f>
        <v>24.3</v>
      </c>
      <c r="J13" s="26" t="n">
        <f aca="false">IF(AND(J$4&gt;=Nhan_su!$E12,OR(Nhan_su!$F12=0,J$4&lt;=Nhan_su!$F12)),Nhan_su!$C12*Nhan_su!$D12*(1+Inputs!$B$12)^(J$6-1)*(1+Inputs!$B$11),0)</f>
        <v>24.3</v>
      </c>
      <c r="K13" s="26" t="n">
        <f aca="false">IF(AND(K$4&gt;=Nhan_su!$E12,OR(Nhan_su!$F12=0,K$4&lt;=Nhan_su!$F12)),Nhan_su!$C12*Nhan_su!$D12*(1+Inputs!$B$12)^(K$6-1)*(1+Inputs!$B$11),0)</f>
        <v>24.3</v>
      </c>
      <c r="L13" s="26" t="n">
        <f aca="false">IF(AND(L$4&gt;=Nhan_su!$E12,OR(Nhan_su!$F12=0,L$4&lt;=Nhan_su!$F12)),Nhan_su!$C12*Nhan_su!$D12*(1+Inputs!$B$12)^(L$6-1)*(1+Inputs!$B$11),0)</f>
        <v>24.3</v>
      </c>
      <c r="M13" s="26" t="n">
        <f aca="false">IF(AND(M$4&gt;=Nhan_su!$E12,OR(Nhan_su!$F12=0,M$4&lt;=Nhan_su!$F12)),Nhan_su!$C12*Nhan_su!$D12*(1+Inputs!$B$12)^(M$6-1)*(1+Inputs!$B$11),0)</f>
        <v>24.3</v>
      </c>
      <c r="N13" s="26" t="n">
        <f aca="false">IF(AND(N$4&gt;=Nhan_su!$E12,OR(Nhan_su!$F12=0,N$4&lt;=Nhan_su!$F12)),Nhan_su!$C12*Nhan_su!$D12*(1+Inputs!$B$12)^(N$6-1)*(1+Inputs!$B$11),0)</f>
        <v>24.3</v>
      </c>
      <c r="O13" s="26" t="n">
        <f aca="false">IF(AND(O$4&gt;=Nhan_su!$E12,OR(Nhan_su!$F12=0,O$4&lt;=Nhan_su!$F12)),Nhan_su!$C12*Nhan_su!$D12*(1+Inputs!$B$12)^(O$6-1)*(1+Inputs!$B$11),0)</f>
        <v>24.3</v>
      </c>
      <c r="P13" s="26" t="n">
        <f aca="false">IF(AND(P$4&gt;=Nhan_su!$E12,OR(Nhan_su!$F12=0,P$4&lt;=Nhan_su!$F12)),Nhan_su!$C12*Nhan_su!$D12*(1+Inputs!$B$12)^(P$6-1)*(1+Inputs!$B$11),0)</f>
        <v>26.244</v>
      </c>
      <c r="Q13" s="26" t="n">
        <f aca="false">IF(AND(Q$4&gt;=Nhan_su!$E12,OR(Nhan_su!$F12=0,Q$4&lt;=Nhan_su!$F12)),Nhan_su!$C12*Nhan_su!$D12*(1+Inputs!$B$12)^(Q$6-1)*(1+Inputs!$B$11),0)</f>
        <v>26.244</v>
      </c>
      <c r="R13" s="26" t="n">
        <f aca="false">IF(AND(R$4&gt;=Nhan_su!$E12,OR(Nhan_su!$F12=0,R$4&lt;=Nhan_su!$F12)),Nhan_su!$C12*Nhan_su!$D12*(1+Inputs!$B$12)^(R$6-1)*(1+Inputs!$B$11),0)</f>
        <v>26.244</v>
      </c>
      <c r="S13" s="26" t="n">
        <f aca="false">IF(AND(S$4&gt;=Nhan_su!$E12,OR(Nhan_su!$F12=0,S$4&lt;=Nhan_su!$F12)),Nhan_su!$C12*Nhan_su!$D12*(1+Inputs!$B$12)^(S$6-1)*(1+Inputs!$B$11),0)</f>
        <v>26.244</v>
      </c>
      <c r="T13" s="26" t="n">
        <f aca="false">IF(AND(T$4&gt;=Nhan_su!$E12,OR(Nhan_su!$F12=0,T$4&lt;=Nhan_su!$F12)),Nhan_su!$C12*Nhan_su!$D12*(1+Inputs!$B$12)^(T$6-1)*(1+Inputs!$B$11),0)</f>
        <v>26.244</v>
      </c>
      <c r="U13" s="26" t="n">
        <f aca="false">IF(AND(U$4&gt;=Nhan_su!$E12,OR(Nhan_su!$F12=0,U$4&lt;=Nhan_su!$F12)),Nhan_su!$C12*Nhan_su!$D12*(1+Inputs!$B$12)^(U$6-1)*(1+Inputs!$B$11),0)</f>
        <v>26.244</v>
      </c>
      <c r="V13" s="26" t="n">
        <f aca="false">IF(AND(V$4&gt;=Nhan_su!$E12,OR(Nhan_su!$F12=0,V$4&lt;=Nhan_su!$F12)),Nhan_su!$C12*Nhan_su!$D12*(1+Inputs!$B$12)^(V$6-1)*(1+Inputs!$B$11),0)</f>
        <v>26.244</v>
      </c>
      <c r="W13" s="26" t="n">
        <f aca="false">IF(AND(W$4&gt;=Nhan_su!$E12,OR(Nhan_su!$F12=0,W$4&lt;=Nhan_su!$F12)),Nhan_su!$C12*Nhan_su!$D12*(1+Inputs!$B$12)^(W$6-1)*(1+Inputs!$B$11),0)</f>
        <v>26.244</v>
      </c>
      <c r="X13" s="26" t="n">
        <f aca="false">IF(AND(X$4&gt;=Nhan_su!$E12,OR(Nhan_su!$F12=0,X$4&lt;=Nhan_su!$F12)),Nhan_su!$C12*Nhan_su!$D12*(1+Inputs!$B$12)^(X$6-1)*(1+Inputs!$B$11),0)</f>
        <v>26.244</v>
      </c>
      <c r="Y13" s="26" t="n">
        <f aca="false">IF(AND(Y$4&gt;=Nhan_su!$E12,OR(Nhan_su!$F12=0,Y$4&lt;=Nhan_su!$F12)),Nhan_su!$C12*Nhan_su!$D12*(1+Inputs!$B$12)^(Y$6-1)*(1+Inputs!$B$11),0)</f>
        <v>26.244</v>
      </c>
      <c r="Z13" s="26" t="n">
        <f aca="false">IF(AND(Z$4&gt;=Nhan_su!$E12,OR(Nhan_su!$F12=0,Z$4&lt;=Nhan_su!$F12)),Nhan_su!$C12*Nhan_su!$D12*(1+Inputs!$B$12)^(Z$6-1)*(1+Inputs!$B$11),0)</f>
        <v>26.244</v>
      </c>
      <c r="AA13" s="26" t="n">
        <f aca="false">IF(AND(AA$4&gt;=Nhan_su!$E12,OR(Nhan_su!$F12=0,AA$4&lt;=Nhan_su!$F12)),Nhan_su!$C12*Nhan_su!$D12*(1+Inputs!$B$12)^(AA$6-1)*(1+Inputs!$B$11),0)</f>
        <v>26.244</v>
      </c>
      <c r="AB13" s="26" t="n">
        <f aca="false">IF(AND(AB$4&gt;=Nhan_su!$E12,OR(Nhan_su!$F12=0,AB$4&lt;=Nhan_su!$F12)),Nhan_su!$C12*Nhan_su!$D12*(1+Inputs!$B$12)^(AB$6-1)*(1+Inputs!$B$11),0)</f>
        <v>28.34352</v>
      </c>
      <c r="AC13" s="26" t="n">
        <f aca="false">IF(AND(AC$4&gt;=Nhan_su!$E12,OR(Nhan_su!$F12=0,AC$4&lt;=Nhan_su!$F12)),Nhan_su!$C12*Nhan_su!$D12*(1+Inputs!$B$12)^(AC$6-1)*(1+Inputs!$B$11),0)</f>
        <v>28.34352</v>
      </c>
      <c r="AD13" s="26" t="n">
        <f aca="false">IF(AND(AD$4&gt;=Nhan_su!$E12,OR(Nhan_su!$F12=0,AD$4&lt;=Nhan_su!$F12)),Nhan_su!$C12*Nhan_su!$D12*(1+Inputs!$B$12)^(AD$6-1)*(1+Inputs!$B$11),0)</f>
        <v>28.34352</v>
      </c>
      <c r="AE13" s="26" t="n">
        <f aca="false">IF(AND(AE$4&gt;=Nhan_su!$E12,OR(Nhan_su!$F12=0,AE$4&lt;=Nhan_su!$F12)),Nhan_su!$C12*Nhan_su!$D12*(1+Inputs!$B$12)^(AE$6-1)*(1+Inputs!$B$11),0)</f>
        <v>28.34352</v>
      </c>
      <c r="AF13" s="26" t="n">
        <f aca="false">IF(AND(AF$4&gt;=Nhan_su!$E12,OR(Nhan_su!$F12=0,AF$4&lt;=Nhan_su!$F12)),Nhan_su!$C12*Nhan_su!$D12*(1+Inputs!$B$12)^(AF$6-1)*(1+Inputs!$B$11),0)</f>
        <v>28.34352</v>
      </c>
      <c r="AG13" s="26" t="n">
        <f aca="false">IF(AND(AG$4&gt;=Nhan_su!$E12,OR(Nhan_su!$F12=0,AG$4&lt;=Nhan_su!$F12)),Nhan_su!$C12*Nhan_su!$D12*(1+Inputs!$B$12)^(AG$6-1)*(1+Inputs!$B$11),0)</f>
        <v>28.34352</v>
      </c>
      <c r="AH13" s="26" t="n">
        <f aca="false">IF(AND(AH$4&gt;=Nhan_su!$E12,OR(Nhan_su!$F12=0,AH$4&lt;=Nhan_su!$F12)),Nhan_su!$C12*Nhan_su!$D12*(1+Inputs!$B$12)^(AH$6-1)*(1+Inputs!$B$11),0)</f>
        <v>28.34352</v>
      </c>
      <c r="AI13" s="26" t="n">
        <f aca="false">IF(AND(AI$4&gt;=Nhan_su!$E12,OR(Nhan_su!$F12=0,AI$4&lt;=Nhan_su!$F12)),Nhan_su!$C12*Nhan_su!$D12*(1+Inputs!$B$12)^(AI$6-1)*(1+Inputs!$B$11),0)</f>
        <v>28.34352</v>
      </c>
      <c r="AJ13" s="26" t="n">
        <f aca="false">IF(AND(AJ$4&gt;=Nhan_su!$E12,OR(Nhan_su!$F12=0,AJ$4&lt;=Nhan_su!$F12)),Nhan_su!$C12*Nhan_su!$D12*(1+Inputs!$B$12)^(AJ$6-1)*(1+Inputs!$B$11),0)</f>
        <v>28.34352</v>
      </c>
      <c r="AK13" s="26" t="n">
        <f aca="false">IF(AND(AK$4&gt;=Nhan_su!$E12,OR(Nhan_su!$F12=0,AK$4&lt;=Nhan_su!$F12)),Nhan_su!$C12*Nhan_su!$D12*(1+Inputs!$B$12)^(AK$6-1)*(1+Inputs!$B$11),0)</f>
        <v>28.34352</v>
      </c>
      <c r="AL13" s="26" t="n">
        <f aca="false">IF(AND(AL$4&gt;=Nhan_su!$E12,OR(Nhan_su!$F12=0,AL$4&lt;=Nhan_su!$F12)),Nhan_su!$C12*Nhan_su!$D12*(1+Inputs!$B$12)^(AL$6-1)*(1+Inputs!$B$11),0)</f>
        <v>28.34352</v>
      </c>
      <c r="AM13" s="26" t="n">
        <f aca="false">IF(AND(AM$4&gt;=Nhan_su!$E12,OR(Nhan_su!$F12=0,AM$4&lt;=Nhan_su!$F12)),Nhan_su!$C12*Nhan_su!$D12*(1+Inputs!$B$12)^(AM$6-1)*(1+Inputs!$B$11),0)</f>
        <v>28.34352</v>
      </c>
    </row>
    <row r="14" customFormat="false" ht="15" hidden="false" customHeight="false" outlineLevel="0" collapsed="false">
      <c r="A14" s="27" t="str">
        <f aca="false">IF(Nhan_su!A13="","",Nhan_su!A13)</f>
        <v>Marketing</v>
      </c>
      <c r="B14" s="27" t="str">
        <f aca="false">IF(Nhan_su!B13="","",Nhan_su!B13)</f>
        <v>S&amp;M</v>
      </c>
      <c r="D14" s="26" t="n">
        <f aca="false">IF(AND(D$4&gt;=Nhan_su!$E13,OR(Nhan_su!$F13=0,D$4&lt;=Nhan_su!$F13)),Nhan_su!$C13*Nhan_su!$D13*(1+Inputs!$B$12)^(D$6-1)*(1+Inputs!$B$11),0)</f>
        <v>0</v>
      </c>
      <c r="E14" s="26" t="n">
        <f aca="false">IF(AND(E$4&gt;=Nhan_su!$E13,OR(Nhan_su!$F13=0,E$4&lt;=Nhan_su!$F13)),Nhan_su!$C13*Nhan_su!$D13*(1+Inputs!$B$12)^(E$6-1)*(1+Inputs!$B$11),0)</f>
        <v>0</v>
      </c>
      <c r="F14" s="26" t="n">
        <f aca="false">IF(AND(F$4&gt;=Nhan_su!$E13,OR(Nhan_su!$F13=0,F$4&lt;=Nhan_su!$F13)),Nhan_su!$C13*Nhan_su!$D13*(1+Inputs!$B$12)^(F$6-1)*(1+Inputs!$B$11),0)</f>
        <v>0</v>
      </c>
      <c r="G14" s="26" t="n">
        <f aca="false">IF(AND(G$4&gt;=Nhan_su!$E13,OR(Nhan_su!$F13=0,G$4&lt;=Nhan_su!$F13)),Nhan_su!$C13*Nhan_su!$D13*(1+Inputs!$B$12)^(G$6-1)*(1+Inputs!$B$11),0)</f>
        <v>21.87</v>
      </c>
      <c r="H14" s="26" t="n">
        <f aca="false">IF(AND(H$4&gt;=Nhan_su!$E13,OR(Nhan_su!$F13=0,H$4&lt;=Nhan_su!$F13)),Nhan_su!$C13*Nhan_su!$D13*(1+Inputs!$B$12)^(H$6-1)*(1+Inputs!$B$11),0)</f>
        <v>21.87</v>
      </c>
      <c r="I14" s="26" t="n">
        <f aca="false">IF(AND(I$4&gt;=Nhan_su!$E13,OR(Nhan_su!$F13=0,I$4&lt;=Nhan_su!$F13)),Nhan_su!$C13*Nhan_su!$D13*(1+Inputs!$B$12)^(I$6-1)*(1+Inputs!$B$11),0)</f>
        <v>21.87</v>
      </c>
      <c r="J14" s="26" t="n">
        <f aca="false">IF(AND(J$4&gt;=Nhan_su!$E13,OR(Nhan_su!$F13=0,J$4&lt;=Nhan_su!$F13)),Nhan_su!$C13*Nhan_su!$D13*(1+Inputs!$B$12)^(J$6-1)*(1+Inputs!$B$11),0)</f>
        <v>21.87</v>
      </c>
      <c r="K14" s="26" t="n">
        <f aca="false">IF(AND(K$4&gt;=Nhan_su!$E13,OR(Nhan_su!$F13=0,K$4&lt;=Nhan_su!$F13)),Nhan_su!$C13*Nhan_su!$D13*(1+Inputs!$B$12)^(K$6-1)*(1+Inputs!$B$11),0)</f>
        <v>21.87</v>
      </c>
      <c r="L14" s="26" t="n">
        <f aca="false">IF(AND(L$4&gt;=Nhan_su!$E13,OR(Nhan_su!$F13=0,L$4&lt;=Nhan_su!$F13)),Nhan_su!$C13*Nhan_su!$D13*(1+Inputs!$B$12)^(L$6-1)*(1+Inputs!$B$11),0)</f>
        <v>21.87</v>
      </c>
      <c r="M14" s="26" t="n">
        <f aca="false">IF(AND(M$4&gt;=Nhan_su!$E13,OR(Nhan_su!$F13=0,M$4&lt;=Nhan_su!$F13)),Nhan_su!$C13*Nhan_su!$D13*(1+Inputs!$B$12)^(M$6-1)*(1+Inputs!$B$11),0)</f>
        <v>21.87</v>
      </c>
      <c r="N14" s="26" t="n">
        <f aca="false">IF(AND(N$4&gt;=Nhan_su!$E13,OR(Nhan_su!$F13=0,N$4&lt;=Nhan_su!$F13)),Nhan_su!$C13*Nhan_su!$D13*(1+Inputs!$B$12)^(N$6-1)*(1+Inputs!$B$11),0)</f>
        <v>21.87</v>
      </c>
      <c r="O14" s="26" t="n">
        <f aca="false">IF(AND(O$4&gt;=Nhan_su!$E13,OR(Nhan_su!$F13=0,O$4&lt;=Nhan_su!$F13)),Nhan_su!$C13*Nhan_su!$D13*(1+Inputs!$B$12)^(O$6-1)*(1+Inputs!$B$11),0)</f>
        <v>21.87</v>
      </c>
      <c r="P14" s="26" t="n">
        <f aca="false">IF(AND(P$4&gt;=Nhan_su!$E13,OR(Nhan_su!$F13=0,P$4&lt;=Nhan_su!$F13)),Nhan_su!$C13*Nhan_su!$D13*(1+Inputs!$B$12)^(P$6-1)*(1+Inputs!$B$11),0)</f>
        <v>23.6196</v>
      </c>
      <c r="Q14" s="26" t="n">
        <f aca="false">IF(AND(Q$4&gt;=Nhan_su!$E13,OR(Nhan_su!$F13=0,Q$4&lt;=Nhan_su!$F13)),Nhan_su!$C13*Nhan_su!$D13*(1+Inputs!$B$12)^(Q$6-1)*(1+Inputs!$B$11),0)</f>
        <v>23.6196</v>
      </c>
      <c r="R14" s="26" t="n">
        <f aca="false">IF(AND(R$4&gt;=Nhan_su!$E13,OR(Nhan_su!$F13=0,R$4&lt;=Nhan_su!$F13)),Nhan_su!$C13*Nhan_su!$D13*(1+Inputs!$B$12)^(R$6-1)*(1+Inputs!$B$11),0)</f>
        <v>23.6196</v>
      </c>
      <c r="S14" s="26" t="n">
        <f aca="false">IF(AND(S$4&gt;=Nhan_su!$E13,OR(Nhan_su!$F13=0,S$4&lt;=Nhan_su!$F13)),Nhan_su!$C13*Nhan_su!$D13*(1+Inputs!$B$12)^(S$6-1)*(1+Inputs!$B$11),0)</f>
        <v>23.6196</v>
      </c>
      <c r="T14" s="26" t="n">
        <f aca="false">IF(AND(T$4&gt;=Nhan_su!$E13,OR(Nhan_su!$F13=0,T$4&lt;=Nhan_su!$F13)),Nhan_su!$C13*Nhan_su!$D13*(1+Inputs!$B$12)^(T$6-1)*(1+Inputs!$B$11),0)</f>
        <v>23.6196</v>
      </c>
      <c r="U14" s="26" t="n">
        <f aca="false">IF(AND(U$4&gt;=Nhan_su!$E13,OR(Nhan_su!$F13=0,U$4&lt;=Nhan_su!$F13)),Nhan_su!$C13*Nhan_su!$D13*(1+Inputs!$B$12)^(U$6-1)*(1+Inputs!$B$11),0)</f>
        <v>23.6196</v>
      </c>
      <c r="V14" s="26" t="n">
        <f aca="false">IF(AND(V$4&gt;=Nhan_su!$E13,OR(Nhan_su!$F13=0,V$4&lt;=Nhan_su!$F13)),Nhan_su!$C13*Nhan_su!$D13*(1+Inputs!$B$12)^(V$6-1)*(1+Inputs!$B$11),0)</f>
        <v>23.6196</v>
      </c>
      <c r="W14" s="26" t="n">
        <f aca="false">IF(AND(W$4&gt;=Nhan_su!$E13,OR(Nhan_su!$F13=0,W$4&lt;=Nhan_su!$F13)),Nhan_su!$C13*Nhan_su!$D13*(1+Inputs!$B$12)^(W$6-1)*(1+Inputs!$B$11),0)</f>
        <v>23.6196</v>
      </c>
      <c r="X14" s="26" t="n">
        <f aca="false">IF(AND(X$4&gt;=Nhan_su!$E13,OR(Nhan_su!$F13=0,X$4&lt;=Nhan_su!$F13)),Nhan_su!$C13*Nhan_su!$D13*(1+Inputs!$B$12)^(X$6-1)*(1+Inputs!$B$11),0)</f>
        <v>23.6196</v>
      </c>
      <c r="Y14" s="26" t="n">
        <f aca="false">IF(AND(Y$4&gt;=Nhan_su!$E13,OR(Nhan_su!$F13=0,Y$4&lt;=Nhan_su!$F13)),Nhan_su!$C13*Nhan_su!$D13*(1+Inputs!$B$12)^(Y$6-1)*(1+Inputs!$B$11),0)</f>
        <v>23.6196</v>
      </c>
      <c r="Z14" s="26" t="n">
        <f aca="false">IF(AND(Z$4&gt;=Nhan_su!$E13,OR(Nhan_su!$F13=0,Z$4&lt;=Nhan_su!$F13)),Nhan_su!$C13*Nhan_su!$D13*(1+Inputs!$B$12)^(Z$6-1)*(1+Inputs!$B$11),0)</f>
        <v>23.6196</v>
      </c>
      <c r="AA14" s="26" t="n">
        <f aca="false">IF(AND(AA$4&gt;=Nhan_su!$E13,OR(Nhan_su!$F13=0,AA$4&lt;=Nhan_su!$F13)),Nhan_su!$C13*Nhan_su!$D13*(1+Inputs!$B$12)^(AA$6-1)*(1+Inputs!$B$11),0)</f>
        <v>23.6196</v>
      </c>
      <c r="AB14" s="26" t="n">
        <f aca="false">IF(AND(AB$4&gt;=Nhan_su!$E13,OR(Nhan_su!$F13=0,AB$4&lt;=Nhan_su!$F13)),Nhan_su!$C13*Nhan_su!$D13*(1+Inputs!$B$12)^(AB$6-1)*(1+Inputs!$B$11),0)</f>
        <v>25.509168</v>
      </c>
      <c r="AC14" s="26" t="n">
        <f aca="false">IF(AND(AC$4&gt;=Nhan_su!$E13,OR(Nhan_su!$F13=0,AC$4&lt;=Nhan_su!$F13)),Nhan_su!$C13*Nhan_su!$D13*(1+Inputs!$B$12)^(AC$6-1)*(1+Inputs!$B$11),0)</f>
        <v>25.509168</v>
      </c>
      <c r="AD14" s="26" t="n">
        <f aca="false">IF(AND(AD$4&gt;=Nhan_su!$E13,OR(Nhan_su!$F13=0,AD$4&lt;=Nhan_su!$F13)),Nhan_su!$C13*Nhan_su!$D13*(1+Inputs!$B$12)^(AD$6-1)*(1+Inputs!$B$11),0)</f>
        <v>25.509168</v>
      </c>
      <c r="AE14" s="26" t="n">
        <f aca="false">IF(AND(AE$4&gt;=Nhan_su!$E13,OR(Nhan_su!$F13=0,AE$4&lt;=Nhan_su!$F13)),Nhan_su!$C13*Nhan_su!$D13*(1+Inputs!$B$12)^(AE$6-1)*(1+Inputs!$B$11),0)</f>
        <v>25.509168</v>
      </c>
      <c r="AF14" s="26" t="n">
        <f aca="false">IF(AND(AF$4&gt;=Nhan_su!$E13,OR(Nhan_su!$F13=0,AF$4&lt;=Nhan_su!$F13)),Nhan_su!$C13*Nhan_su!$D13*(1+Inputs!$B$12)^(AF$6-1)*(1+Inputs!$B$11),0)</f>
        <v>25.509168</v>
      </c>
      <c r="AG14" s="26" t="n">
        <f aca="false">IF(AND(AG$4&gt;=Nhan_su!$E13,OR(Nhan_su!$F13=0,AG$4&lt;=Nhan_su!$F13)),Nhan_su!$C13*Nhan_su!$D13*(1+Inputs!$B$12)^(AG$6-1)*(1+Inputs!$B$11),0)</f>
        <v>25.509168</v>
      </c>
      <c r="AH14" s="26" t="n">
        <f aca="false">IF(AND(AH$4&gt;=Nhan_su!$E13,OR(Nhan_su!$F13=0,AH$4&lt;=Nhan_su!$F13)),Nhan_su!$C13*Nhan_su!$D13*(1+Inputs!$B$12)^(AH$6-1)*(1+Inputs!$B$11),0)</f>
        <v>25.509168</v>
      </c>
      <c r="AI14" s="26" t="n">
        <f aca="false">IF(AND(AI$4&gt;=Nhan_su!$E13,OR(Nhan_su!$F13=0,AI$4&lt;=Nhan_su!$F13)),Nhan_su!$C13*Nhan_su!$D13*(1+Inputs!$B$12)^(AI$6-1)*(1+Inputs!$B$11),0)</f>
        <v>25.509168</v>
      </c>
      <c r="AJ14" s="26" t="n">
        <f aca="false">IF(AND(AJ$4&gt;=Nhan_su!$E13,OR(Nhan_su!$F13=0,AJ$4&lt;=Nhan_su!$F13)),Nhan_su!$C13*Nhan_su!$D13*(1+Inputs!$B$12)^(AJ$6-1)*(1+Inputs!$B$11),0)</f>
        <v>25.509168</v>
      </c>
      <c r="AK14" s="26" t="n">
        <f aca="false">IF(AND(AK$4&gt;=Nhan_su!$E13,OR(Nhan_su!$F13=0,AK$4&lt;=Nhan_su!$F13)),Nhan_su!$C13*Nhan_su!$D13*(1+Inputs!$B$12)^(AK$6-1)*(1+Inputs!$B$11),0)</f>
        <v>25.509168</v>
      </c>
      <c r="AL14" s="26" t="n">
        <f aca="false">IF(AND(AL$4&gt;=Nhan_su!$E13,OR(Nhan_su!$F13=0,AL$4&lt;=Nhan_su!$F13)),Nhan_su!$C13*Nhan_su!$D13*(1+Inputs!$B$12)^(AL$6-1)*(1+Inputs!$B$11),0)</f>
        <v>25.509168</v>
      </c>
      <c r="AM14" s="26" t="n">
        <f aca="false">IF(AND(AM$4&gt;=Nhan_su!$E13,OR(Nhan_su!$F13=0,AM$4&lt;=Nhan_su!$F13)),Nhan_su!$C13*Nhan_su!$D13*(1+Inputs!$B$12)^(AM$6-1)*(1+Inputs!$B$11),0)</f>
        <v>25.509168</v>
      </c>
    </row>
    <row r="15" customFormat="false" ht="15" hidden="false" customHeight="false" outlineLevel="0" collapsed="false">
      <c r="A15" s="27" t="str">
        <f aca="false">IF(Nhan_su!A14="","",Nhan_su!A14)</f>
        <v>Kinh doanh</v>
      </c>
      <c r="B15" s="27" t="str">
        <f aca="false">IF(Nhan_su!B14="","",Nhan_su!B14)</f>
        <v>S&amp;M</v>
      </c>
      <c r="D15" s="26" t="n">
        <f aca="false">IF(AND(D$4&gt;=Nhan_su!$E14,OR(Nhan_su!$F14=0,D$4&lt;=Nhan_su!$F14)),Nhan_su!$C14*Nhan_su!$D14*(1+Inputs!$B$12)^(D$6-1)*(1+Inputs!$B$11),0)</f>
        <v>0</v>
      </c>
      <c r="E15" s="26" t="n">
        <f aca="false">IF(AND(E$4&gt;=Nhan_su!$E14,OR(Nhan_su!$F14=0,E$4&lt;=Nhan_su!$F14)),Nhan_su!$C14*Nhan_su!$D14*(1+Inputs!$B$12)^(E$6-1)*(1+Inputs!$B$11),0)</f>
        <v>0</v>
      </c>
      <c r="F15" s="26" t="n">
        <f aca="false">IF(AND(F$4&gt;=Nhan_su!$E14,OR(Nhan_su!$F14=0,F$4&lt;=Nhan_su!$F14)),Nhan_su!$C14*Nhan_su!$D14*(1+Inputs!$B$12)^(F$6-1)*(1+Inputs!$B$11),0)</f>
        <v>0</v>
      </c>
      <c r="G15" s="26" t="n">
        <f aca="false">IF(AND(G$4&gt;=Nhan_su!$E14,OR(Nhan_su!$F14=0,G$4&lt;=Nhan_su!$F14)),Nhan_su!$C14*Nhan_su!$D14*(1+Inputs!$B$12)^(G$6-1)*(1+Inputs!$B$11),0)</f>
        <v>18.225</v>
      </c>
      <c r="H15" s="26" t="n">
        <f aca="false">IF(AND(H$4&gt;=Nhan_su!$E14,OR(Nhan_su!$F14=0,H$4&lt;=Nhan_su!$F14)),Nhan_su!$C14*Nhan_su!$D14*(1+Inputs!$B$12)^(H$6-1)*(1+Inputs!$B$11),0)</f>
        <v>18.225</v>
      </c>
      <c r="I15" s="26" t="n">
        <f aca="false">IF(AND(I$4&gt;=Nhan_su!$E14,OR(Nhan_su!$F14=0,I$4&lt;=Nhan_su!$F14)),Nhan_su!$C14*Nhan_su!$D14*(1+Inputs!$B$12)^(I$6-1)*(1+Inputs!$B$11),0)</f>
        <v>18.225</v>
      </c>
      <c r="J15" s="26" t="n">
        <f aca="false">IF(AND(J$4&gt;=Nhan_su!$E14,OR(Nhan_su!$F14=0,J$4&lt;=Nhan_su!$F14)),Nhan_su!$C14*Nhan_su!$D14*(1+Inputs!$B$12)^(J$6-1)*(1+Inputs!$B$11),0)</f>
        <v>18.225</v>
      </c>
      <c r="K15" s="26" t="n">
        <f aca="false">IF(AND(K$4&gt;=Nhan_su!$E14,OR(Nhan_su!$F14=0,K$4&lt;=Nhan_su!$F14)),Nhan_su!$C14*Nhan_su!$D14*(1+Inputs!$B$12)^(K$6-1)*(1+Inputs!$B$11),0)</f>
        <v>18.225</v>
      </c>
      <c r="L15" s="26" t="n">
        <f aca="false">IF(AND(L$4&gt;=Nhan_su!$E14,OR(Nhan_su!$F14=0,L$4&lt;=Nhan_su!$F14)),Nhan_su!$C14*Nhan_su!$D14*(1+Inputs!$B$12)^(L$6-1)*(1+Inputs!$B$11),0)</f>
        <v>18.225</v>
      </c>
      <c r="M15" s="26" t="n">
        <f aca="false">IF(AND(M$4&gt;=Nhan_su!$E14,OR(Nhan_su!$F14=0,M$4&lt;=Nhan_su!$F14)),Nhan_su!$C14*Nhan_su!$D14*(1+Inputs!$B$12)^(M$6-1)*(1+Inputs!$B$11),0)</f>
        <v>18.225</v>
      </c>
      <c r="N15" s="26" t="n">
        <f aca="false">IF(AND(N$4&gt;=Nhan_su!$E14,OR(Nhan_su!$F14=0,N$4&lt;=Nhan_su!$F14)),Nhan_su!$C14*Nhan_su!$D14*(1+Inputs!$B$12)^(N$6-1)*(1+Inputs!$B$11),0)</f>
        <v>18.225</v>
      </c>
      <c r="O15" s="26" t="n">
        <f aca="false">IF(AND(O$4&gt;=Nhan_su!$E14,OR(Nhan_su!$F14=0,O$4&lt;=Nhan_su!$F14)),Nhan_su!$C14*Nhan_su!$D14*(1+Inputs!$B$12)^(O$6-1)*(1+Inputs!$B$11),0)</f>
        <v>18.225</v>
      </c>
      <c r="P15" s="26" t="n">
        <f aca="false">IF(AND(P$4&gt;=Nhan_su!$E14,OR(Nhan_su!$F14=0,P$4&lt;=Nhan_su!$F14)),Nhan_su!$C14*Nhan_su!$D14*(1+Inputs!$B$12)^(P$6-1)*(1+Inputs!$B$11),0)</f>
        <v>19.683</v>
      </c>
      <c r="Q15" s="26" t="n">
        <f aca="false">IF(AND(Q$4&gt;=Nhan_su!$E14,OR(Nhan_su!$F14=0,Q$4&lt;=Nhan_su!$F14)),Nhan_su!$C14*Nhan_su!$D14*(1+Inputs!$B$12)^(Q$6-1)*(1+Inputs!$B$11),0)</f>
        <v>19.683</v>
      </c>
      <c r="R15" s="26" t="n">
        <f aca="false">IF(AND(R$4&gt;=Nhan_su!$E14,OR(Nhan_su!$F14=0,R$4&lt;=Nhan_su!$F14)),Nhan_su!$C14*Nhan_su!$D14*(1+Inputs!$B$12)^(R$6-1)*(1+Inputs!$B$11),0)</f>
        <v>19.683</v>
      </c>
      <c r="S15" s="26" t="n">
        <f aca="false">IF(AND(S$4&gt;=Nhan_su!$E14,OR(Nhan_su!$F14=0,S$4&lt;=Nhan_su!$F14)),Nhan_su!$C14*Nhan_su!$D14*(1+Inputs!$B$12)^(S$6-1)*(1+Inputs!$B$11),0)</f>
        <v>19.683</v>
      </c>
      <c r="T15" s="26" t="n">
        <f aca="false">IF(AND(T$4&gt;=Nhan_su!$E14,OR(Nhan_su!$F14=0,T$4&lt;=Nhan_su!$F14)),Nhan_su!$C14*Nhan_su!$D14*(1+Inputs!$B$12)^(T$6-1)*(1+Inputs!$B$11),0)</f>
        <v>19.683</v>
      </c>
      <c r="U15" s="26" t="n">
        <f aca="false">IF(AND(U$4&gt;=Nhan_su!$E14,OR(Nhan_su!$F14=0,U$4&lt;=Nhan_su!$F14)),Nhan_su!$C14*Nhan_su!$D14*(1+Inputs!$B$12)^(U$6-1)*(1+Inputs!$B$11),0)</f>
        <v>19.683</v>
      </c>
      <c r="V15" s="26" t="n">
        <f aca="false">IF(AND(V$4&gt;=Nhan_su!$E14,OR(Nhan_su!$F14=0,V$4&lt;=Nhan_su!$F14)),Nhan_su!$C14*Nhan_su!$D14*(1+Inputs!$B$12)^(V$6-1)*(1+Inputs!$B$11),0)</f>
        <v>19.683</v>
      </c>
      <c r="W15" s="26" t="n">
        <f aca="false">IF(AND(W$4&gt;=Nhan_su!$E14,OR(Nhan_su!$F14=0,W$4&lt;=Nhan_su!$F14)),Nhan_su!$C14*Nhan_su!$D14*(1+Inputs!$B$12)^(W$6-1)*(1+Inputs!$B$11),0)</f>
        <v>19.683</v>
      </c>
      <c r="X15" s="26" t="n">
        <f aca="false">IF(AND(X$4&gt;=Nhan_su!$E14,OR(Nhan_su!$F14=0,X$4&lt;=Nhan_su!$F14)),Nhan_su!$C14*Nhan_su!$D14*(1+Inputs!$B$12)^(X$6-1)*(1+Inputs!$B$11),0)</f>
        <v>19.683</v>
      </c>
      <c r="Y15" s="26" t="n">
        <f aca="false">IF(AND(Y$4&gt;=Nhan_su!$E14,OR(Nhan_su!$F14=0,Y$4&lt;=Nhan_su!$F14)),Nhan_su!$C14*Nhan_su!$D14*(1+Inputs!$B$12)^(Y$6-1)*(1+Inputs!$B$11),0)</f>
        <v>19.683</v>
      </c>
      <c r="Z15" s="26" t="n">
        <f aca="false">IF(AND(Z$4&gt;=Nhan_su!$E14,OR(Nhan_su!$F14=0,Z$4&lt;=Nhan_su!$F14)),Nhan_su!$C14*Nhan_su!$D14*(1+Inputs!$B$12)^(Z$6-1)*(1+Inputs!$B$11),0)</f>
        <v>19.683</v>
      </c>
      <c r="AA15" s="26" t="n">
        <f aca="false">IF(AND(AA$4&gt;=Nhan_su!$E14,OR(Nhan_su!$F14=0,AA$4&lt;=Nhan_su!$F14)),Nhan_su!$C14*Nhan_su!$D14*(1+Inputs!$B$12)^(AA$6-1)*(1+Inputs!$B$11),0)</f>
        <v>19.683</v>
      </c>
      <c r="AB15" s="26" t="n">
        <f aca="false">IF(AND(AB$4&gt;=Nhan_su!$E14,OR(Nhan_su!$F14=0,AB$4&lt;=Nhan_su!$F14)),Nhan_su!$C14*Nhan_su!$D14*(1+Inputs!$B$12)^(AB$6-1)*(1+Inputs!$B$11),0)</f>
        <v>21.25764</v>
      </c>
      <c r="AC15" s="26" t="n">
        <f aca="false">IF(AND(AC$4&gt;=Nhan_su!$E14,OR(Nhan_su!$F14=0,AC$4&lt;=Nhan_su!$F14)),Nhan_su!$C14*Nhan_su!$D14*(1+Inputs!$B$12)^(AC$6-1)*(1+Inputs!$B$11),0)</f>
        <v>21.25764</v>
      </c>
      <c r="AD15" s="26" t="n">
        <f aca="false">IF(AND(AD$4&gt;=Nhan_su!$E14,OR(Nhan_su!$F14=0,AD$4&lt;=Nhan_su!$F14)),Nhan_su!$C14*Nhan_su!$D14*(1+Inputs!$B$12)^(AD$6-1)*(1+Inputs!$B$11),0)</f>
        <v>21.25764</v>
      </c>
      <c r="AE15" s="26" t="n">
        <f aca="false">IF(AND(AE$4&gt;=Nhan_su!$E14,OR(Nhan_su!$F14=0,AE$4&lt;=Nhan_su!$F14)),Nhan_su!$C14*Nhan_su!$D14*(1+Inputs!$B$12)^(AE$6-1)*(1+Inputs!$B$11),0)</f>
        <v>21.25764</v>
      </c>
      <c r="AF15" s="26" t="n">
        <f aca="false">IF(AND(AF$4&gt;=Nhan_su!$E14,OR(Nhan_su!$F14=0,AF$4&lt;=Nhan_su!$F14)),Nhan_su!$C14*Nhan_su!$D14*(1+Inputs!$B$12)^(AF$6-1)*(1+Inputs!$B$11),0)</f>
        <v>21.25764</v>
      </c>
      <c r="AG15" s="26" t="n">
        <f aca="false">IF(AND(AG$4&gt;=Nhan_su!$E14,OR(Nhan_su!$F14=0,AG$4&lt;=Nhan_su!$F14)),Nhan_su!$C14*Nhan_su!$D14*(1+Inputs!$B$12)^(AG$6-1)*(1+Inputs!$B$11),0)</f>
        <v>21.25764</v>
      </c>
      <c r="AH15" s="26" t="n">
        <f aca="false">IF(AND(AH$4&gt;=Nhan_su!$E14,OR(Nhan_su!$F14=0,AH$4&lt;=Nhan_su!$F14)),Nhan_su!$C14*Nhan_su!$D14*(1+Inputs!$B$12)^(AH$6-1)*(1+Inputs!$B$11),0)</f>
        <v>21.25764</v>
      </c>
      <c r="AI15" s="26" t="n">
        <f aca="false">IF(AND(AI$4&gt;=Nhan_su!$E14,OR(Nhan_su!$F14=0,AI$4&lt;=Nhan_su!$F14)),Nhan_su!$C14*Nhan_su!$D14*(1+Inputs!$B$12)^(AI$6-1)*(1+Inputs!$B$11),0)</f>
        <v>21.25764</v>
      </c>
      <c r="AJ15" s="26" t="n">
        <f aca="false">IF(AND(AJ$4&gt;=Nhan_su!$E14,OR(Nhan_su!$F14=0,AJ$4&lt;=Nhan_su!$F14)),Nhan_su!$C14*Nhan_su!$D14*(1+Inputs!$B$12)^(AJ$6-1)*(1+Inputs!$B$11),0)</f>
        <v>21.25764</v>
      </c>
      <c r="AK15" s="26" t="n">
        <f aca="false">IF(AND(AK$4&gt;=Nhan_su!$E14,OR(Nhan_su!$F14=0,AK$4&lt;=Nhan_su!$F14)),Nhan_su!$C14*Nhan_su!$D14*(1+Inputs!$B$12)^(AK$6-1)*(1+Inputs!$B$11),0)</f>
        <v>21.25764</v>
      </c>
      <c r="AL15" s="26" t="n">
        <f aca="false">IF(AND(AL$4&gt;=Nhan_su!$E14,OR(Nhan_su!$F14=0,AL$4&lt;=Nhan_su!$F14)),Nhan_su!$C14*Nhan_su!$D14*(1+Inputs!$B$12)^(AL$6-1)*(1+Inputs!$B$11),0)</f>
        <v>21.25764</v>
      </c>
      <c r="AM15" s="26" t="n">
        <f aca="false">IF(AND(AM$4&gt;=Nhan_su!$E14,OR(Nhan_su!$F14=0,AM$4&lt;=Nhan_su!$F14)),Nhan_su!$C14*Nhan_su!$D14*(1+Inputs!$B$12)^(AM$6-1)*(1+Inputs!$B$11),0)</f>
        <v>21.25764</v>
      </c>
    </row>
    <row r="16" customFormat="false" ht="15" hidden="false" customHeight="false" outlineLevel="0" collapsed="false">
      <c r="A16" s="27" t="str">
        <f aca="false">IF(Nhan_su!A15="","",Nhan_su!A15)</f>
        <v>Chăm sóc khách hàng</v>
      </c>
      <c r="B16" s="27" t="str">
        <f aca="false">IF(Nhan_su!B15="","",Nhan_su!B15)</f>
        <v>S&amp;M</v>
      </c>
      <c r="D16" s="26" t="n">
        <f aca="false">IF(AND(D$4&gt;=Nhan_su!$E15,OR(Nhan_su!$F15=0,D$4&lt;=Nhan_su!$F15)),Nhan_su!$C15*Nhan_su!$D15*(1+Inputs!$B$12)^(D$6-1)*(1+Inputs!$B$11),0)</f>
        <v>0</v>
      </c>
      <c r="E16" s="26" t="n">
        <f aca="false">IF(AND(E$4&gt;=Nhan_su!$E15,OR(Nhan_su!$F15=0,E$4&lt;=Nhan_su!$F15)),Nhan_su!$C15*Nhan_su!$D15*(1+Inputs!$B$12)^(E$6-1)*(1+Inputs!$B$11),0)</f>
        <v>0</v>
      </c>
      <c r="F16" s="26" t="n">
        <f aca="false">IF(AND(F$4&gt;=Nhan_su!$E15,OR(Nhan_su!$F15=0,F$4&lt;=Nhan_su!$F15)),Nhan_su!$C15*Nhan_su!$D15*(1+Inputs!$B$12)^(F$6-1)*(1+Inputs!$B$11),0)</f>
        <v>0</v>
      </c>
      <c r="G16" s="26" t="n">
        <f aca="false">IF(AND(G$4&gt;=Nhan_su!$E15,OR(Nhan_su!$F15=0,G$4&lt;=Nhan_su!$F15)),Nhan_su!$C15*Nhan_su!$D15*(1+Inputs!$B$12)^(G$6-1)*(1+Inputs!$B$11),0)</f>
        <v>0</v>
      </c>
      <c r="H16" s="26" t="n">
        <f aca="false">IF(AND(H$4&gt;=Nhan_su!$E15,OR(Nhan_su!$F15=0,H$4&lt;=Nhan_su!$F15)),Nhan_su!$C15*Nhan_su!$D15*(1+Inputs!$B$12)^(H$6-1)*(1+Inputs!$B$11),0)</f>
        <v>0</v>
      </c>
      <c r="I16" s="26" t="n">
        <f aca="false">IF(AND(I$4&gt;=Nhan_su!$E15,OR(Nhan_su!$F15=0,I$4&lt;=Nhan_su!$F15)),Nhan_su!$C15*Nhan_su!$D15*(1+Inputs!$B$12)^(I$6-1)*(1+Inputs!$B$11),0)</f>
        <v>14.58</v>
      </c>
      <c r="J16" s="26" t="n">
        <f aca="false">IF(AND(J$4&gt;=Nhan_su!$E15,OR(Nhan_su!$F15=0,J$4&lt;=Nhan_su!$F15)),Nhan_su!$C15*Nhan_su!$D15*(1+Inputs!$B$12)^(J$6-1)*(1+Inputs!$B$11),0)</f>
        <v>14.58</v>
      </c>
      <c r="K16" s="26" t="n">
        <f aca="false">IF(AND(K$4&gt;=Nhan_su!$E15,OR(Nhan_su!$F15=0,K$4&lt;=Nhan_su!$F15)),Nhan_su!$C15*Nhan_su!$D15*(1+Inputs!$B$12)^(K$6-1)*(1+Inputs!$B$11),0)</f>
        <v>14.58</v>
      </c>
      <c r="L16" s="26" t="n">
        <f aca="false">IF(AND(L$4&gt;=Nhan_su!$E15,OR(Nhan_su!$F15=0,L$4&lt;=Nhan_su!$F15)),Nhan_su!$C15*Nhan_su!$D15*(1+Inputs!$B$12)^(L$6-1)*(1+Inputs!$B$11),0)</f>
        <v>14.58</v>
      </c>
      <c r="M16" s="26" t="n">
        <f aca="false">IF(AND(M$4&gt;=Nhan_su!$E15,OR(Nhan_su!$F15=0,M$4&lt;=Nhan_su!$F15)),Nhan_su!$C15*Nhan_su!$D15*(1+Inputs!$B$12)^(M$6-1)*(1+Inputs!$B$11),0)</f>
        <v>14.58</v>
      </c>
      <c r="N16" s="26" t="n">
        <f aca="false">IF(AND(N$4&gt;=Nhan_su!$E15,OR(Nhan_su!$F15=0,N$4&lt;=Nhan_su!$F15)),Nhan_su!$C15*Nhan_su!$D15*(1+Inputs!$B$12)^(N$6-1)*(1+Inputs!$B$11),0)</f>
        <v>14.58</v>
      </c>
      <c r="O16" s="26" t="n">
        <f aca="false">IF(AND(O$4&gt;=Nhan_su!$E15,OR(Nhan_su!$F15=0,O$4&lt;=Nhan_su!$F15)),Nhan_su!$C15*Nhan_su!$D15*(1+Inputs!$B$12)^(O$6-1)*(1+Inputs!$B$11),0)</f>
        <v>14.58</v>
      </c>
      <c r="P16" s="26" t="n">
        <f aca="false">IF(AND(P$4&gt;=Nhan_su!$E15,OR(Nhan_su!$F15=0,P$4&lt;=Nhan_su!$F15)),Nhan_su!$C15*Nhan_su!$D15*(1+Inputs!$B$12)^(P$6-1)*(1+Inputs!$B$11),0)</f>
        <v>15.7464</v>
      </c>
      <c r="Q16" s="26" t="n">
        <f aca="false">IF(AND(Q$4&gt;=Nhan_su!$E15,OR(Nhan_su!$F15=0,Q$4&lt;=Nhan_su!$F15)),Nhan_su!$C15*Nhan_su!$D15*(1+Inputs!$B$12)^(Q$6-1)*(1+Inputs!$B$11),0)</f>
        <v>15.7464</v>
      </c>
      <c r="R16" s="26" t="n">
        <f aca="false">IF(AND(R$4&gt;=Nhan_su!$E15,OR(Nhan_su!$F15=0,R$4&lt;=Nhan_su!$F15)),Nhan_su!$C15*Nhan_su!$D15*(1+Inputs!$B$12)^(R$6-1)*(1+Inputs!$B$11),0)</f>
        <v>15.7464</v>
      </c>
      <c r="S16" s="26" t="n">
        <f aca="false">IF(AND(S$4&gt;=Nhan_su!$E15,OR(Nhan_su!$F15=0,S$4&lt;=Nhan_su!$F15)),Nhan_su!$C15*Nhan_su!$D15*(1+Inputs!$B$12)^(S$6-1)*(1+Inputs!$B$11),0)</f>
        <v>15.7464</v>
      </c>
      <c r="T16" s="26" t="n">
        <f aca="false">IF(AND(T$4&gt;=Nhan_su!$E15,OR(Nhan_su!$F15=0,T$4&lt;=Nhan_su!$F15)),Nhan_su!$C15*Nhan_su!$D15*(1+Inputs!$B$12)^(T$6-1)*(1+Inputs!$B$11),0)</f>
        <v>15.7464</v>
      </c>
      <c r="U16" s="26" t="n">
        <f aca="false">IF(AND(U$4&gt;=Nhan_su!$E15,OR(Nhan_su!$F15=0,U$4&lt;=Nhan_su!$F15)),Nhan_su!$C15*Nhan_su!$D15*(1+Inputs!$B$12)^(U$6-1)*(1+Inputs!$B$11),0)</f>
        <v>15.7464</v>
      </c>
      <c r="V16" s="26" t="n">
        <f aca="false">IF(AND(V$4&gt;=Nhan_su!$E15,OR(Nhan_su!$F15=0,V$4&lt;=Nhan_su!$F15)),Nhan_su!$C15*Nhan_su!$D15*(1+Inputs!$B$12)^(V$6-1)*(1+Inputs!$B$11),0)</f>
        <v>15.7464</v>
      </c>
      <c r="W16" s="26" t="n">
        <f aca="false">IF(AND(W$4&gt;=Nhan_su!$E15,OR(Nhan_su!$F15=0,W$4&lt;=Nhan_su!$F15)),Nhan_su!$C15*Nhan_su!$D15*(1+Inputs!$B$12)^(W$6-1)*(1+Inputs!$B$11),0)</f>
        <v>15.7464</v>
      </c>
      <c r="X16" s="26" t="n">
        <f aca="false">IF(AND(X$4&gt;=Nhan_su!$E15,OR(Nhan_su!$F15=0,X$4&lt;=Nhan_su!$F15)),Nhan_su!$C15*Nhan_su!$D15*(1+Inputs!$B$12)^(X$6-1)*(1+Inputs!$B$11),0)</f>
        <v>15.7464</v>
      </c>
      <c r="Y16" s="26" t="n">
        <f aca="false">IF(AND(Y$4&gt;=Nhan_su!$E15,OR(Nhan_su!$F15=0,Y$4&lt;=Nhan_su!$F15)),Nhan_su!$C15*Nhan_su!$D15*(1+Inputs!$B$12)^(Y$6-1)*(1+Inputs!$B$11),0)</f>
        <v>15.7464</v>
      </c>
      <c r="Z16" s="26" t="n">
        <f aca="false">IF(AND(Z$4&gt;=Nhan_su!$E15,OR(Nhan_su!$F15=0,Z$4&lt;=Nhan_su!$F15)),Nhan_su!$C15*Nhan_su!$D15*(1+Inputs!$B$12)^(Z$6-1)*(1+Inputs!$B$11),0)</f>
        <v>15.7464</v>
      </c>
      <c r="AA16" s="26" t="n">
        <f aca="false">IF(AND(AA$4&gt;=Nhan_su!$E15,OR(Nhan_su!$F15=0,AA$4&lt;=Nhan_su!$F15)),Nhan_su!$C15*Nhan_su!$D15*(1+Inputs!$B$12)^(AA$6-1)*(1+Inputs!$B$11),0)</f>
        <v>15.7464</v>
      </c>
      <c r="AB16" s="26" t="n">
        <f aca="false">IF(AND(AB$4&gt;=Nhan_su!$E15,OR(Nhan_su!$F15=0,AB$4&lt;=Nhan_su!$F15)),Nhan_su!$C15*Nhan_su!$D15*(1+Inputs!$B$12)^(AB$6-1)*(1+Inputs!$B$11),0)</f>
        <v>17.006112</v>
      </c>
      <c r="AC16" s="26" t="n">
        <f aca="false">IF(AND(AC$4&gt;=Nhan_su!$E15,OR(Nhan_su!$F15=0,AC$4&lt;=Nhan_su!$F15)),Nhan_su!$C15*Nhan_su!$D15*(1+Inputs!$B$12)^(AC$6-1)*(1+Inputs!$B$11),0)</f>
        <v>17.006112</v>
      </c>
      <c r="AD16" s="26" t="n">
        <f aca="false">IF(AND(AD$4&gt;=Nhan_su!$E15,OR(Nhan_su!$F15=0,AD$4&lt;=Nhan_su!$F15)),Nhan_su!$C15*Nhan_su!$D15*(1+Inputs!$B$12)^(AD$6-1)*(1+Inputs!$B$11),0)</f>
        <v>17.006112</v>
      </c>
      <c r="AE16" s="26" t="n">
        <f aca="false">IF(AND(AE$4&gt;=Nhan_su!$E15,OR(Nhan_su!$F15=0,AE$4&lt;=Nhan_su!$F15)),Nhan_su!$C15*Nhan_su!$D15*(1+Inputs!$B$12)^(AE$6-1)*(1+Inputs!$B$11),0)</f>
        <v>17.006112</v>
      </c>
      <c r="AF16" s="26" t="n">
        <f aca="false">IF(AND(AF$4&gt;=Nhan_su!$E15,OR(Nhan_su!$F15=0,AF$4&lt;=Nhan_su!$F15)),Nhan_su!$C15*Nhan_su!$D15*(1+Inputs!$B$12)^(AF$6-1)*(1+Inputs!$B$11),0)</f>
        <v>17.006112</v>
      </c>
      <c r="AG16" s="26" t="n">
        <f aca="false">IF(AND(AG$4&gt;=Nhan_su!$E15,OR(Nhan_su!$F15=0,AG$4&lt;=Nhan_su!$F15)),Nhan_su!$C15*Nhan_su!$D15*(1+Inputs!$B$12)^(AG$6-1)*(1+Inputs!$B$11),0)</f>
        <v>17.006112</v>
      </c>
      <c r="AH16" s="26" t="n">
        <f aca="false">IF(AND(AH$4&gt;=Nhan_su!$E15,OR(Nhan_su!$F15=0,AH$4&lt;=Nhan_su!$F15)),Nhan_su!$C15*Nhan_su!$D15*(1+Inputs!$B$12)^(AH$6-1)*(1+Inputs!$B$11),0)</f>
        <v>17.006112</v>
      </c>
      <c r="AI16" s="26" t="n">
        <f aca="false">IF(AND(AI$4&gt;=Nhan_su!$E15,OR(Nhan_su!$F15=0,AI$4&lt;=Nhan_su!$F15)),Nhan_su!$C15*Nhan_su!$D15*(1+Inputs!$B$12)^(AI$6-1)*(1+Inputs!$B$11),0)</f>
        <v>17.006112</v>
      </c>
      <c r="AJ16" s="26" t="n">
        <f aca="false">IF(AND(AJ$4&gt;=Nhan_su!$E15,OR(Nhan_su!$F15=0,AJ$4&lt;=Nhan_su!$F15)),Nhan_su!$C15*Nhan_su!$D15*(1+Inputs!$B$12)^(AJ$6-1)*(1+Inputs!$B$11),0)</f>
        <v>17.006112</v>
      </c>
      <c r="AK16" s="26" t="n">
        <f aca="false">IF(AND(AK$4&gt;=Nhan_su!$E15,OR(Nhan_su!$F15=0,AK$4&lt;=Nhan_su!$F15)),Nhan_su!$C15*Nhan_su!$D15*(1+Inputs!$B$12)^(AK$6-1)*(1+Inputs!$B$11),0)</f>
        <v>17.006112</v>
      </c>
      <c r="AL16" s="26" t="n">
        <f aca="false">IF(AND(AL$4&gt;=Nhan_su!$E15,OR(Nhan_su!$F15=0,AL$4&lt;=Nhan_su!$F15)),Nhan_su!$C15*Nhan_su!$D15*(1+Inputs!$B$12)^(AL$6-1)*(1+Inputs!$B$11),0)</f>
        <v>17.006112</v>
      </c>
      <c r="AM16" s="26" t="n">
        <f aca="false">IF(AND(AM$4&gt;=Nhan_su!$E15,OR(Nhan_su!$F15=0,AM$4&lt;=Nhan_su!$F15)),Nhan_su!$C15*Nhan_su!$D15*(1+Inputs!$B$12)^(AM$6-1)*(1+Inputs!$B$11),0)</f>
        <v>17.006112</v>
      </c>
    </row>
    <row r="17" customFormat="false" ht="15" hidden="false" customHeight="false" outlineLevel="0" collapsed="false">
      <c r="A17" s="27" t="str">
        <f aca="false">IF(Nhan_su!A16="","",Nhan_su!A16)</f>
        <v>Kinh doanh (mở rộng)</v>
      </c>
      <c r="B17" s="27" t="str">
        <f aca="false">IF(Nhan_su!B16="","",Nhan_su!B16)</f>
        <v>S&amp;M</v>
      </c>
      <c r="D17" s="26" t="n">
        <f aca="false">IF(AND(D$4&gt;=Nhan_su!$E16,OR(Nhan_su!$F16=0,D$4&lt;=Nhan_su!$F16)),Nhan_su!$C16*Nhan_su!$D16*(1+Inputs!$B$12)^(D$6-1)*(1+Inputs!$B$11),0)</f>
        <v>0</v>
      </c>
      <c r="E17" s="26" t="n">
        <f aca="false">IF(AND(E$4&gt;=Nhan_su!$E16,OR(Nhan_su!$F16=0,E$4&lt;=Nhan_su!$F16)),Nhan_su!$C16*Nhan_su!$D16*(1+Inputs!$B$12)^(E$6-1)*(1+Inputs!$B$11),0)</f>
        <v>0</v>
      </c>
      <c r="F17" s="26" t="n">
        <f aca="false">IF(AND(F$4&gt;=Nhan_su!$E16,OR(Nhan_su!$F16=0,F$4&lt;=Nhan_su!$F16)),Nhan_su!$C16*Nhan_su!$D16*(1+Inputs!$B$12)^(F$6-1)*(1+Inputs!$B$11),0)</f>
        <v>0</v>
      </c>
      <c r="G17" s="26" t="n">
        <f aca="false">IF(AND(G$4&gt;=Nhan_su!$E16,OR(Nhan_su!$F16=0,G$4&lt;=Nhan_su!$F16)),Nhan_su!$C16*Nhan_su!$D16*(1+Inputs!$B$12)^(G$6-1)*(1+Inputs!$B$11),0)</f>
        <v>0</v>
      </c>
      <c r="H17" s="26" t="n">
        <f aca="false">IF(AND(H$4&gt;=Nhan_su!$E16,OR(Nhan_su!$F16=0,H$4&lt;=Nhan_su!$F16)),Nhan_su!$C16*Nhan_su!$D16*(1+Inputs!$B$12)^(H$6-1)*(1+Inputs!$B$11),0)</f>
        <v>0</v>
      </c>
      <c r="I17" s="26" t="n">
        <f aca="false">IF(AND(I$4&gt;=Nhan_su!$E16,OR(Nhan_su!$F16=0,I$4&lt;=Nhan_su!$F16)),Nhan_su!$C16*Nhan_su!$D16*(1+Inputs!$B$12)^(I$6-1)*(1+Inputs!$B$11),0)</f>
        <v>0</v>
      </c>
      <c r="J17" s="26" t="n">
        <f aca="false">IF(AND(J$4&gt;=Nhan_su!$E16,OR(Nhan_su!$F16=0,J$4&lt;=Nhan_su!$F16)),Nhan_su!$C16*Nhan_su!$D16*(1+Inputs!$B$12)^(J$6-1)*(1+Inputs!$B$11),0)</f>
        <v>0</v>
      </c>
      <c r="K17" s="26" t="n">
        <f aca="false">IF(AND(K$4&gt;=Nhan_su!$E16,OR(Nhan_su!$F16=0,K$4&lt;=Nhan_su!$F16)),Nhan_su!$C16*Nhan_su!$D16*(1+Inputs!$B$12)^(K$6-1)*(1+Inputs!$B$11),0)</f>
        <v>0</v>
      </c>
      <c r="L17" s="26" t="n">
        <f aca="false">IF(AND(L$4&gt;=Nhan_su!$E16,OR(Nhan_su!$F16=0,L$4&lt;=Nhan_su!$F16)),Nhan_su!$C16*Nhan_su!$D16*(1+Inputs!$B$12)^(L$6-1)*(1+Inputs!$B$11),0)</f>
        <v>0</v>
      </c>
      <c r="M17" s="26" t="n">
        <f aca="false">IF(AND(M$4&gt;=Nhan_su!$E16,OR(Nhan_su!$F16=0,M$4&lt;=Nhan_su!$F16)),Nhan_su!$C16*Nhan_su!$D16*(1+Inputs!$B$12)^(M$6-1)*(1+Inputs!$B$11),0)</f>
        <v>0</v>
      </c>
      <c r="N17" s="26" t="n">
        <f aca="false">IF(AND(N$4&gt;=Nhan_su!$E16,OR(Nhan_su!$F16=0,N$4&lt;=Nhan_su!$F16)),Nhan_su!$C16*Nhan_su!$D16*(1+Inputs!$B$12)^(N$6-1)*(1+Inputs!$B$11),0)</f>
        <v>0</v>
      </c>
      <c r="O17" s="26" t="n">
        <f aca="false">IF(AND(O$4&gt;=Nhan_su!$E16,OR(Nhan_su!$F16=0,O$4&lt;=Nhan_su!$F16)),Nhan_su!$C16*Nhan_su!$D16*(1+Inputs!$B$12)^(O$6-1)*(1+Inputs!$B$11),0)</f>
        <v>0</v>
      </c>
      <c r="P17" s="26" t="n">
        <f aca="false">IF(AND(P$4&gt;=Nhan_su!$E16,OR(Nhan_su!$F16=0,P$4&lt;=Nhan_su!$F16)),Nhan_su!$C16*Nhan_su!$D16*(1+Inputs!$B$12)^(P$6-1)*(1+Inputs!$B$11),0)</f>
        <v>39.366</v>
      </c>
      <c r="Q17" s="26" t="n">
        <f aca="false">IF(AND(Q$4&gt;=Nhan_su!$E16,OR(Nhan_su!$F16=0,Q$4&lt;=Nhan_su!$F16)),Nhan_su!$C16*Nhan_su!$D16*(1+Inputs!$B$12)^(Q$6-1)*(1+Inputs!$B$11),0)</f>
        <v>39.366</v>
      </c>
      <c r="R17" s="26" t="n">
        <f aca="false">IF(AND(R$4&gt;=Nhan_su!$E16,OR(Nhan_su!$F16=0,R$4&lt;=Nhan_su!$F16)),Nhan_su!$C16*Nhan_su!$D16*(1+Inputs!$B$12)^(R$6-1)*(1+Inputs!$B$11),0)</f>
        <v>39.366</v>
      </c>
      <c r="S17" s="26" t="n">
        <f aca="false">IF(AND(S$4&gt;=Nhan_su!$E16,OR(Nhan_su!$F16=0,S$4&lt;=Nhan_su!$F16)),Nhan_su!$C16*Nhan_su!$D16*(1+Inputs!$B$12)^(S$6-1)*(1+Inputs!$B$11),0)</f>
        <v>39.366</v>
      </c>
      <c r="T17" s="26" t="n">
        <f aca="false">IF(AND(T$4&gt;=Nhan_su!$E16,OR(Nhan_su!$F16=0,T$4&lt;=Nhan_su!$F16)),Nhan_su!$C16*Nhan_su!$D16*(1+Inputs!$B$12)^(T$6-1)*(1+Inputs!$B$11),0)</f>
        <v>39.366</v>
      </c>
      <c r="U17" s="26" t="n">
        <f aca="false">IF(AND(U$4&gt;=Nhan_su!$E16,OR(Nhan_su!$F16=0,U$4&lt;=Nhan_su!$F16)),Nhan_su!$C16*Nhan_su!$D16*(1+Inputs!$B$12)^(U$6-1)*(1+Inputs!$B$11),0)</f>
        <v>39.366</v>
      </c>
      <c r="V17" s="26" t="n">
        <f aca="false">IF(AND(V$4&gt;=Nhan_su!$E16,OR(Nhan_su!$F16=0,V$4&lt;=Nhan_su!$F16)),Nhan_su!$C16*Nhan_su!$D16*(1+Inputs!$B$12)^(V$6-1)*(1+Inputs!$B$11),0)</f>
        <v>39.366</v>
      </c>
      <c r="W17" s="26" t="n">
        <f aca="false">IF(AND(W$4&gt;=Nhan_su!$E16,OR(Nhan_su!$F16=0,W$4&lt;=Nhan_su!$F16)),Nhan_su!$C16*Nhan_su!$D16*(1+Inputs!$B$12)^(W$6-1)*(1+Inputs!$B$11),0)</f>
        <v>39.366</v>
      </c>
      <c r="X17" s="26" t="n">
        <f aca="false">IF(AND(X$4&gt;=Nhan_su!$E16,OR(Nhan_su!$F16=0,X$4&lt;=Nhan_su!$F16)),Nhan_su!$C16*Nhan_su!$D16*(1+Inputs!$B$12)^(X$6-1)*(1+Inputs!$B$11),0)</f>
        <v>39.366</v>
      </c>
      <c r="Y17" s="26" t="n">
        <f aca="false">IF(AND(Y$4&gt;=Nhan_su!$E16,OR(Nhan_su!$F16=0,Y$4&lt;=Nhan_su!$F16)),Nhan_su!$C16*Nhan_su!$D16*(1+Inputs!$B$12)^(Y$6-1)*(1+Inputs!$B$11),0)</f>
        <v>39.366</v>
      </c>
      <c r="Z17" s="26" t="n">
        <f aca="false">IF(AND(Z$4&gt;=Nhan_su!$E16,OR(Nhan_su!$F16=0,Z$4&lt;=Nhan_su!$F16)),Nhan_su!$C16*Nhan_su!$D16*(1+Inputs!$B$12)^(Z$6-1)*(1+Inputs!$B$11),0)</f>
        <v>39.366</v>
      </c>
      <c r="AA17" s="26" t="n">
        <f aca="false">IF(AND(AA$4&gt;=Nhan_su!$E16,OR(Nhan_su!$F16=0,AA$4&lt;=Nhan_su!$F16)),Nhan_su!$C16*Nhan_su!$D16*(1+Inputs!$B$12)^(AA$6-1)*(1+Inputs!$B$11),0)</f>
        <v>39.366</v>
      </c>
      <c r="AB17" s="26" t="n">
        <f aca="false">IF(AND(AB$4&gt;=Nhan_su!$E16,OR(Nhan_su!$F16=0,AB$4&lt;=Nhan_su!$F16)),Nhan_su!$C16*Nhan_su!$D16*(1+Inputs!$B$12)^(AB$6-1)*(1+Inputs!$B$11),0)</f>
        <v>42.51528</v>
      </c>
      <c r="AC17" s="26" t="n">
        <f aca="false">IF(AND(AC$4&gt;=Nhan_su!$E16,OR(Nhan_su!$F16=0,AC$4&lt;=Nhan_su!$F16)),Nhan_su!$C16*Nhan_su!$D16*(1+Inputs!$B$12)^(AC$6-1)*(1+Inputs!$B$11),0)</f>
        <v>42.51528</v>
      </c>
      <c r="AD17" s="26" t="n">
        <f aca="false">IF(AND(AD$4&gt;=Nhan_su!$E16,OR(Nhan_su!$F16=0,AD$4&lt;=Nhan_su!$F16)),Nhan_su!$C16*Nhan_su!$D16*(1+Inputs!$B$12)^(AD$6-1)*(1+Inputs!$B$11),0)</f>
        <v>42.51528</v>
      </c>
      <c r="AE17" s="26" t="n">
        <f aca="false">IF(AND(AE$4&gt;=Nhan_su!$E16,OR(Nhan_su!$F16=0,AE$4&lt;=Nhan_su!$F16)),Nhan_su!$C16*Nhan_su!$D16*(1+Inputs!$B$12)^(AE$6-1)*(1+Inputs!$B$11),0)</f>
        <v>42.51528</v>
      </c>
      <c r="AF17" s="26" t="n">
        <f aca="false">IF(AND(AF$4&gt;=Nhan_su!$E16,OR(Nhan_su!$F16=0,AF$4&lt;=Nhan_su!$F16)),Nhan_su!$C16*Nhan_su!$D16*(1+Inputs!$B$12)^(AF$6-1)*(1+Inputs!$B$11),0)</f>
        <v>42.51528</v>
      </c>
      <c r="AG17" s="26" t="n">
        <f aca="false">IF(AND(AG$4&gt;=Nhan_su!$E16,OR(Nhan_su!$F16=0,AG$4&lt;=Nhan_su!$F16)),Nhan_su!$C16*Nhan_su!$D16*(1+Inputs!$B$12)^(AG$6-1)*(1+Inputs!$B$11),0)</f>
        <v>42.51528</v>
      </c>
      <c r="AH17" s="26" t="n">
        <f aca="false">IF(AND(AH$4&gt;=Nhan_su!$E16,OR(Nhan_su!$F16=0,AH$4&lt;=Nhan_su!$F16)),Nhan_su!$C16*Nhan_su!$D16*(1+Inputs!$B$12)^(AH$6-1)*(1+Inputs!$B$11),0)</f>
        <v>42.51528</v>
      </c>
      <c r="AI17" s="26" t="n">
        <f aca="false">IF(AND(AI$4&gt;=Nhan_su!$E16,OR(Nhan_su!$F16=0,AI$4&lt;=Nhan_su!$F16)),Nhan_su!$C16*Nhan_su!$D16*(1+Inputs!$B$12)^(AI$6-1)*(1+Inputs!$B$11),0)</f>
        <v>42.51528</v>
      </c>
      <c r="AJ17" s="26" t="n">
        <f aca="false">IF(AND(AJ$4&gt;=Nhan_su!$E16,OR(Nhan_su!$F16=0,AJ$4&lt;=Nhan_su!$F16)),Nhan_su!$C16*Nhan_su!$D16*(1+Inputs!$B$12)^(AJ$6-1)*(1+Inputs!$B$11),0)</f>
        <v>42.51528</v>
      </c>
      <c r="AK17" s="26" t="n">
        <f aca="false">IF(AND(AK$4&gt;=Nhan_su!$E16,OR(Nhan_su!$F16=0,AK$4&lt;=Nhan_su!$F16)),Nhan_su!$C16*Nhan_su!$D16*(1+Inputs!$B$12)^(AK$6-1)*(1+Inputs!$B$11),0)</f>
        <v>42.51528</v>
      </c>
      <c r="AL17" s="26" t="n">
        <f aca="false">IF(AND(AL$4&gt;=Nhan_su!$E16,OR(Nhan_su!$F16=0,AL$4&lt;=Nhan_su!$F16)),Nhan_su!$C16*Nhan_su!$D16*(1+Inputs!$B$12)^(AL$6-1)*(1+Inputs!$B$11),0)</f>
        <v>42.51528</v>
      </c>
      <c r="AM17" s="26" t="n">
        <f aca="false">IF(AND(AM$4&gt;=Nhan_su!$E16,OR(Nhan_su!$F16=0,AM$4&lt;=Nhan_su!$F16)),Nhan_su!$C16*Nhan_su!$D16*(1+Inputs!$B$12)^(AM$6-1)*(1+Inputs!$B$11),0)</f>
        <v>42.51528</v>
      </c>
    </row>
    <row r="18" customFormat="false" ht="15" hidden="false" customHeight="false" outlineLevel="0" collapsed="false">
      <c r="A18" s="27" t="str">
        <f aca="false">IF(Nhan_su!A17="","",Nhan_su!A17)</f>
        <v>Kế toán</v>
      </c>
      <c r="B18" s="27" t="str">
        <f aca="false">IF(Nhan_su!B17="","",Nhan_su!B17)</f>
        <v>G&amp;A</v>
      </c>
      <c r="D18" s="26" t="n">
        <f aca="false">IF(AND(D$4&gt;=Nhan_su!$E17,OR(Nhan_su!$F17=0,D$4&lt;=Nhan_su!$F17)),Nhan_su!$C17*Nhan_su!$D17*(1+Inputs!$B$12)^(D$6-1)*(1+Inputs!$B$11),0)</f>
        <v>18.225</v>
      </c>
      <c r="E18" s="26" t="n">
        <f aca="false">IF(AND(E$4&gt;=Nhan_su!$E17,OR(Nhan_su!$F17=0,E$4&lt;=Nhan_su!$F17)),Nhan_su!$C17*Nhan_su!$D17*(1+Inputs!$B$12)^(E$6-1)*(1+Inputs!$B$11),0)</f>
        <v>18.225</v>
      </c>
      <c r="F18" s="26" t="n">
        <f aca="false">IF(AND(F$4&gt;=Nhan_su!$E17,OR(Nhan_su!$F17=0,F$4&lt;=Nhan_su!$F17)),Nhan_su!$C17*Nhan_su!$D17*(1+Inputs!$B$12)^(F$6-1)*(1+Inputs!$B$11),0)</f>
        <v>18.225</v>
      </c>
      <c r="G18" s="26" t="n">
        <f aca="false">IF(AND(G$4&gt;=Nhan_su!$E17,OR(Nhan_su!$F17=0,G$4&lt;=Nhan_su!$F17)),Nhan_su!$C17*Nhan_su!$D17*(1+Inputs!$B$12)^(G$6-1)*(1+Inputs!$B$11),0)</f>
        <v>18.225</v>
      </c>
      <c r="H18" s="26" t="n">
        <f aca="false">IF(AND(H$4&gt;=Nhan_su!$E17,OR(Nhan_su!$F17=0,H$4&lt;=Nhan_su!$F17)),Nhan_su!$C17*Nhan_su!$D17*(1+Inputs!$B$12)^(H$6-1)*(1+Inputs!$B$11),0)</f>
        <v>18.225</v>
      </c>
      <c r="I18" s="26" t="n">
        <f aca="false">IF(AND(I$4&gt;=Nhan_su!$E17,OR(Nhan_su!$F17=0,I$4&lt;=Nhan_su!$F17)),Nhan_su!$C17*Nhan_su!$D17*(1+Inputs!$B$12)^(I$6-1)*(1+Inputs!$B$11),0)</f>
        <v>18.225</v>
      </c>
      <c r="J18" s="26" t="n">
        <f aca="false">IF(AND(J$4&gt;=Nhan_su!$E17,OR(Nhan_su!$F17=0,J$4&lt;=Nhan_su!$F17)),Nhan_su!$C17*Nhan_su!$D17*(1+Inputs!$B$12)^(J$6-1)*(1+Inputs!$B$11),0)</f>
        <v>18.225</v>
      </c>
      <c r="K18" s="26" t="n">
        <f aca="false">IF(AND(K$4&gt;=Nhan_su!$E17,OR(Nhan_su!$F17=0,K$4&lt;=Nhan_su!$F17)),Nhan_su!$C17*Nhan_su!$D17*(1+Inputs!$B$12)^(K$6-1)*(1+Inputs!$B$11),0)</f>
        <v>18.225</v>
      </c>
      <c r="L18" s="26" t="n">
        <f aca="false">IF(AND(L$4&gt;=Nhan_su!$E17,OR(Nhan_su!$F17=0,L$4&lt;=Nhan_su!$F17)),Nhan_su!$C17*Nhan_su!$D17*(1+Inputs!$B$12)^(L$6-1)*(1+Inputs!$B$11),0)</f>
        <v>18.225</v>
      </c>
      <c r="M18" s="26" t="n">
        <f aca="false">IF(AND(M$4&gt;=Nhan_su!$E17,OR(Nhan_su!$F17=0,M$4&lt;=Nhan_su!$F17)),Nhan_su!$C17*Nhan_su!$D17*(1+Inputs!$B$12)^(M$6-1)*(1+Inputs!$B$11),0)</f>
        <v>18.225</v>
      </c>
      <c r="N18" s="26" t="n">
        <f aca="false">IF(AND(N$4&gt;=Nhan_su!$E17,OR(Nhan_su!$F17=0,N$4&lt;=Nhan_su!$F17)),Nhan_su!$C17*Nhan_su!$D17*(1+Inputs!$B$12)^(N$6-1)*(1+Inputs!$B$11),0)</f>
        <v>18.225</v>
      </c>
      <c r="O18" s="26" t="n">
        <f aca="false">IF(AND(O$4&gt;=Nhan_su!$E17,OR(Nhan_su!$F17=0,O$4&lt;=Nhan_su!$F17)),Nhan_su!$C17*Nhan_su!$D17*(1+Inputs!$B$12)^(O$6-1)*(1+Inputs!$B$11),0)</f>
        <v>18.225</v>
      </c>
      <c r="P18" s="26" t="n">
        <f aca="false">IF(AND(P$4&gt;=Nhan_su!$E17,OR(Nhan_su!$F17=0,P$4&lt;=Nhan_su!$F17)),Nhan_su!$C17*Nhan_su!$D17*(1+Inputs!$B$12)^(P$6-1)*(1+Inputs!$B$11),0)</f>
        <v>19.683</v>
      </c>
      <c r="Q18" s="26" t="n">
        <f aca="false">IF(AND(Q$4&gt;=Nhan_su!$E17,OR(Nhan_su!$F17=0,Q$4&lt;=Nhan_su!$F17)),Nhan_su!$C17*Nhan_su!$D17*(1+Inputs!$B$12)^(Q$6-1)*(1+Inputs!$B$11),0)</f>
        <v>19.683</v>
      </c>
      <c r="R18" s="26" t="n">
        <f aca="false">IF(AND(R$4&gt;=Nhan_su!$E17,OR(Nhan_su!$F17=0,R$4&lt;=Nhan_su!$F17)),Nhan_su!$C17*Nhan_su!$D17*(1+Inputs!$B$12)^(R$6-1)*(1+Inputs!$B$11),0)</f>
        <v>19.683</v>
      </c>
      <c r="S18" s="26" t="n">
        <f aca="false">IF(AND(S$4&gt;=Nhan_su!$E17,OR(Nhan_su!$F17=0,S$4&lt;=Nhan_su!$F17)),Nhan_su!$C17*Nhan_su!$D17*(1+Inputs!$B$12)^(S$6-1)*(1+Inputs!$B$11),0)</f>
        <v>19.683</v>
      </c>
      <c r="T18" s="26" t="n">
        <f aca="false">IF(AND(T$4&gt;=Nhan_su!$E17,OR(Nhan_su!$F17=0,T$4&lt;=Nhan_su!$F17)),Nhan_su!$C17*Nhan_su!$D17*(1+Inputs!$B$12)^(T$6-1)*(1+Inputs!$B$11),0)</f>
        <v>19.683</v>
      </c>
      <c r="U18" s="26" t="n">
        <f aca="false">IF(AND(U$4&gt;=Nhan_su!$E17,OR(Nhan_su!$F17=0,U$4&lt;=Nhan_su!$F17)),Nhan_su!$C17*Nhan_su!$D17*(1+Inputs!$B$12)^(U$6-1)*(1+Inputs!$B$11),0)</f>
        <v>19.683</v>
      </c>
      <c r="V18" s="26" t="n">
        <f aca="false">IF(AND(V$4&gt;=Nhan_su!$E17,OR(Nhan_su!$F17=0,V$4&lt;=Nhan_su!$F17)),Nhan_su!$C17*Nhan_su!$D17*(1+Inputs!$B$12)^(V$6-1)*(1+Inputs!$B$11),0)</f>
        <v>19.683</v>
      </c>
      <c r="W18" s="26" t="n">
        <f aca="false">IF(AND(W$4&gt;=Nhan_su!$E17,OR(Nhan_su!$F17=0,W$4&lt;=Nhan_su!$F17)),Nhan_su!$C17*Nhan_su!$D17*(1+Inputs!$B$12)^(W$6-1)*(1+Inputs!$B$11),0)</f>
        <v>19.683</v>
      </c>
      <c r="X18" s="26" t="n">
        <f aca="false">IF(AND(X$4&gt;=Nhan_su!$E17,OR(Nhan_su!$F17=0,X$4&lt;=Nhan_su!$F17)),Nhan_su!$C17*Nhan_su!$D17*(1+Inputs!$B$12)^(X$6-1)*(1+Inputs!$B$11),0)</f>
        <v>19.683</v>
      </c>
      <c r="Y18" s="26" t="n">
        <f aca="false">IF(AND(Y$4&gt;=Nhan_su!$E17,OR(Nhan_su!$F17=0,Y$4&lt;=Nhan_su!$F17)),Nhan_su!$C17*Nhan_su!$D17*(1+Inputs!$B$12)^(Y$6-1)*(1+Inputs!$B$11),0)</f>
        <v>19.683</v>
      </c>
      <c r="Z18" s="26" t="n">
        <f aca="false">IF(AND(Z$4&gt;=Nhan_su!$E17,OR(Nhan_su!$F17=0,Z$4&lt;=Nhan_su!$F17)),Nhan_su!$C17*Nhan_su!$D17*(1+Inputs!$B$12)^(Z$6-1)*(1+Inputs!$B$11),0)</f>
        <v>19.683</v>
      </c>
      <c r="AA18" s="26" t="n">
        <f aca="false">IF(AND(AA$4&gt;=Nhan_su!$E17,OR(Nhan_su!$F17=0,AA$4&lt;=Nhan_su!$F17)),Nhan_su!$C17*Nhan_su!$D17*(1+Inputs!$B$12)^(AA$6-1)*(1+Inputs!$B$11),0)</f>
        <v>19.683</v>
      </c>
      <c r="AB18" s="26" t="n">
        <f aca="false">IF(AND(AB$4&gt;=Nhan_su!$E17,OR(Nhan_su!$F17=0,AB$4&lt;=Nhan_su!$F17)),Nhan_su!$C17*Nhan_su!$D17*(1+Inputs!$B$12)^(AB$6-1)*(1+Inputs!$B$11),0)</f>
        <v>21.25764</v>
      </c>
      <c r="AC18" s="26" t="n">
        <f aca="false">IF(AND(AC$4&gt;=Nhan_su!$E17,OR(Nhan_su!$F17=0,AC$4&lt;=Nhan_su!$F17)),Nhan_su!$C17*Nhan_su!$D17*(1+Inputs!$B$12)^(AC$6-1)*(1+Inputs!$B$11),0)</f>
        <v>21.25764</v>
      </c>
      <c r="AD18" s="26" t="n">
        <f aca="false">IF(AND(AD$4&gt;=Nhan_su!$E17,OR(Nhan_su!$F17=0,AD$4&lt;=Nhan_su!$F17)),Nhan_su!$C17*Nhan_su!$D17*(1+Inputs!$B$12)^(AD$6-1)*(1+Inputs!$B$11),0)</f>
        <v>21.25764</v>
      </c>
      <c r="AE18" s="26" t="n">
        <f aca="false">IF(AND(AE$4&gt;=Nhan_su!$E17,OR(Nhan_su!$F17=0,AE$4&lt;=Nhan_su!$F17)),Nhan_su!$C17*Nhan_su!$D17*(1+Inputs!$B$12)^(AE$6-1)*(1+Inputs!$B$11),0)</f>
        <v>21.25764</v>
      </c>
      <c r="AF18" s="26" t="n">
        <f aca="false">IF(AND(AF$4&gt;=Nhan_su!$E17,OR(Nhan_su!$F17=0,AF$4&lt;=Nhan_su!$F17)),Nhan_su!$C17*Nhan_su!$D17*(1+Inputs!$B$12)^(AF$6-1)*(1+Inputs!$B$11),0)</f>
        <v>21.25764</v>
      </c>
      <c r="AG18" s="26" t="n">
        <f aca="false">IF(AND(AG$4&gt;=Nhan_su!$E17,OR(Nhan_su!$F17=0,AG$4&lt;=Nhan_su!$F17)),Nhan_su!$C17*Nhan_su!$D17*(1+Inputs!$B$12)^(AG$6-1)*(1+Inputs!$B$11),0)</f>
        <v>21.25764</v>
      </c>
      <c r="AH18" s="26" t="n">
        <f aca="false">IF(AND(AH$4&gt;=Nhan_su!$E17,OR(Nhan_su!$F17=0,AH$4&lt;=Nhan_su!$F17)),Nhan_su!$C17*Nhan_su!$D17*(1+Inputs!$B$12)^(AH$6-1)*(1+Inputs!$B$11),0)</f>
        <v>21.25764</v>
      </c>
      <c r="AI18" s="26" t="n">
        <f aca="false">IF(AND(AI$4&gt;=Nhan_su!$E17,OR(Nhan_su!$F17=0,AI$4&lt;=Nhan_su!$F17)),Nhan_su!$C17*Nhan_su!$D17*(1+Inputs!$B$12)^(AI$6-1)*(1+Inputs!$B$11),0)</f>
        <v>21.25764</v>
      </c>
      <c r="AJ18" s="26" t="n">
        <f aca="false">IF(AND(AJ$4&gt;=Nhan_su!$E17,OR(Nhan_su!$F17=0,AJ$4&lt;=Nhan_su!$F17)),Nhan_su!$C17*Nhan_su!$D17*(1+Inputs!$B$12)^(AJ$6-1)*(1+Inputs!$B$11),0)</f>
        <v>21.25764</v>
      </c>
      <c r="AK18" s="26" t="n">
        <f aca="false">IF(AND(AK$4&gt;=Nhan_su!$E17,OR(Nhan_su!$F17=0,AK$4&lt;=Nhan_su!$F17)),Nhan_su!$C17*Nhan_su!$D17*(1+Inputs!$B$12)^(AK$6-1)*(1+Inputs!$B$11),0)</f>
        <v>21.25764</v>
      </c>
      <c r="AL18" s="26" t="n">
        <f aca="false">IF(AND(AL$4&gt;=Nhan_su!$E17,OR(Nhan_su!$F17=0,AL$4&lt;=Nhan_su!$F17)),Nhan_su!$C17*Nhan_su!$D17*(1+Inputs!$B$12)^(AL$6-1)*(1+Inputs!$B$11),0)</f>
        <v>21.25764</v>
      </c>
      <c r="AM18" s="26" t="n">
        <f aca="false">IF(AND(AM$4&gt;=Nhan_su!$E17,OR(Nhan_su!$F17=0,AM$4&lt;=Nhan_su!$F17)),Nhan_su!$C17*Nhan_su!$D17*(1+Inputs!$B$12)^(AM$6-1)*(1+Inputs!$B$11),0)</f>
        <v>21.25764</v>
      </c>
    </row>
    <row r="19" customFormat="false" ht="15" hidden="false" customHeight="false" outlineLevel="0" collapsed="false">
      <c r="A19" s="27" t="str">
        <f aca="false">IF(Nhan_su!A18="","",Nhan_su!A18)</f>
        <v/>
      </c>
      <c r="B19" s="27" t="str">
        <f aca="false">IF(Nhan_su!B18="","",Nhan_su!B18)</f>
        <v/>
      </c>
      <c r="D19" s="26" t="n">
        <f aca="false">IF(AND(D$4&gt;=Nhan_su!$E18,OR(Nhan_su!$F18=0,D$4&lt;=Nhan_su!$F18)),Nhan_su!$C18*Nhan_su!$D18*(1+Inputs!$B$12)^(D$6-1)*(1+Inputs!$B$11),0)</f>
        <v>0</v>
      </c>
      <c r="E19" s="26" t="n">
        <f aca="false">IF(AND(E$4&gt;=Nhan_su!$E18,OR(Nhan_su!$F18=0,E$4&lt;=Nhan_su!$F18)),Nhan_su!$C18*Nhan_su!$D18*(1+Inputs!$B$12)^(E$6-1)*(1+Inputs!$B$11),0)</f>
        <v>0</v>
      </c>
      <c r="F19" s="26" t="n">
        <f aca="false">IF(AND(F$4&gt;=Nhan_su!$E18,OR(Nhan_su!$F18=0,F$4&lt;=Nhan_su!$F18)),Nhan_su!$C18*Nhan_su!$D18*(1+Inputs!$B$12)^(F$6-1)*(1+Inputs!$B$11),0)</f>
        <v>0</v>
      </c>
      <c r="G19" s="26" t="n">
        <f aca="false">IF(AND(G$4&gt;=Nhan_su!$E18,OR(Nhan_su!$F18=0,G$4&lt;=Nhan_su!$F18)),Nhan_su!$C18*Nhan_su!$D18*(1+Inputs!$B$12)^(G$6-1)*(1+Inputs!$B$11),0)</f>
        <v>0</v>
      </c>
      <c r="H19" s="26" t="n">
        <f aca="false">IF(AND(H$4&gt;=Nhan_su!$E18,OR(Nhan_su!$F18=0,H$4&lt;=Nhan_su!$F18)),Nhan_su!$C18*Nhan_su!$D18*(1+Inputs!$B$12)^(H$6-1)*(1+Inputs!$B$11),0)</f>
        <v>0</v>
      </c>
      <c r="I19" s="26" t="n">
        <f aca="false">IF(AND(I$4&gt;=Nhan_su!$E18,OR(Nhan_su!$F18=0,I$4&lt;=Nhan_su!$F18)),Nhan_su!$C18*Nhan_su!$D18*(1+Inputs!$B$12)^(I$6-1)*(1+Inputs!$B$11),0)</f>
        <v>0</v>
      </c>
      <c r="J19" s="26" t="n">
        <f aca="false">IF(AND(J$4&gt;=Nhan_su!$E18,OR(Nhan_su!$F18=0,J$4&lt;=Nhan_su!$F18)),Nhan_su!$C18*Nhan_su!$D18*(1+Inputs!$B$12)^(J$6-1)*(1+Inputs!$B$11),0)</f>
        <v>0</v>
      </c>
      <c r="K19" s="26" t="n">
        <f aca="false">IF(AND(K$4&gt;=Nhan_su!$E18,OR(Nhan_su!$F18=0,K$4&lt;=Nhan_su!$F18)),Nhan_su!$C18*Nhan_su!$D18*(1+Inputs!$B$12)^(K$6-1)*(1+Inputs!$B$11),0)</f>
        <v>0</v>
      </c>
      <c r="L19" s="26" t="n">
        <f aca="false">IF(AND(L$4&gt;=Nhan_su!$E18,OR(Nhan_su!$F18=0,L$4&lt;=Nhan_su!$F18)),Nhan_su!$C18*Nhan_su!$D18*(1+Inputs!$B$12)^(L$6-1)*(1+Inputs!$B$11),0)</f>
        <v>0</v>
      </c>
      <c r="M19" s="26" t="n">
        <f aca="false">IF(AND(M$4&gt;=Nhan_su!$E18,OR(Nhan_su!$F18=0,M$4&lt;=Nhan_su!$F18)),Nhan_su!$C18*Nhan_su!$D18*(1+Inputs!$B$12)^(M$6-1)*(1+Inputs!$B$11),0)</f>
        <v>0</v>
      </c>
      <c r="N19" s="26" t="n">
        <f aca="false">IF(AND(N$4&gt;=Nhan_su!$E18,OR(Nhan_su!$F18=0,N$4&lt;=Nhan_su!$F18)),Nhan_su!$C18*Nhan_su!$D18*(1+Inputs!$B$12)^(N$6-1)*(1+Inputs!$B$11),0)</f>
        <v>0</v>
      </c>
      <c r="O19" s="26" t="n">
        <f aca="false">IF(AND(O$4&gt;=Nhan_su!$E18,OR(Nhan_su!$F18=0,O$4&lt;=Nhan_su!$F18)),Nhan_su!$C18*Nhan_su!$D18*(1+Inputs!$B$12)^(O$6-1)*(1+Inputs!$B$11),0)</f>
        <v>0</v>
      </c>
      <c r="P19" s="26" t="n">
        <f aca="false">IF(AND(P$4&gt;=Nhan_su!$E18,OR(Nhan_su!$F18=0,P$4&lt;=Nhan_su!$F18)),Nhan_su!$C18*Nhan_su!$D18*(1+Inputs!$B$12)^(P$6-1)*(1+Inputs!$B$11),0)</f>
        <v>0</v>
      </c>
      <c r="Q19" s="26" t="n">
        <f aca="false">IF(AND(Q$4&gt;=Nhan_su!$E18,OR(Nhan_su!$F18=0,Q$4&lt;=Nhan_su!$F18)),Nhan_su!$C18*Nhan_su!$D18*(1+Inputs!$B$12)^(Q$6-1)*(1+Inputs!$B$11),0)</f>
        <v>0</v>
      </c>
      <c r="R19" s="26" t="n">
        <f aca="false">IF(AND(R$4&gt;=Nhan_su!$E18,OR(Nhan_su!$F18=0,R$4&lt;=Nhan_su!$F18)),Nhan_su!$C18*Nhan_su!$D18*(1+Inputs!$B$12)^(R$6-1)*(1+Inputs!$B$11),0)</f>
        <v>0</v>
      </c>
      <c r="S19" s="26" t="n">
        <f aca="false">IF(AND(S$4&gt;=Nhan_su!$E18,OR(Nhan_su!$F18=0,S$4&lt;=Nhan_su!$F18)),Nhan_su!$C18*Nhan_su!$D18*(1+Inputs!$B$12)^(S$6-1)*(1+Inputs!$B$11),0)</f>
        <v>0</v>
      </c>
      <c r="T19" s="26" t="n">
        <f aca="false">IF(AND(T$4&gt;=Nhan_su!$E18,OR(Nhan_su!$F18=0,T$4&lt;=Nhan_su!$F18)),Nhan_su!$C18*Nhan_su!$D18*(1+Inputs!$B$12)^(T$6-1)*(1+Inputs!$B$11),0)</f>
        <v>0</v>
      </c>
      <c r="U19" s="26" t="n">
        <f aca="false">IF(AND(U$4&gt;=Nhan_su!$E18,OR(Nhan_su!$F18=0,U$4&lt;=Nhan_su!$F18)),Nhan_su!$C18*Nhan_su!$D18*(1+Inputs!$B$12)^(U$6-1)*(1+Inputs!$B$11),0)</f>
        <v>0</v>
      </c>
      <c r="V19" s="26" t="n">
        <f aca="false">IF(AND(V$4&gt;=Nhan_su!$E18,OR(Nhan_su!$F18=0,V$4&lt;=Nhan_su!$F18)),Nhan_su!$C18*Nhan_su!$D18*(1+Inputs!$B$12)^(V$6-1)*(1+Inputs!$B$11),0)</f>
        <v>0</v>
      </c>
      <c r="W19" s="26" t="n">
        <f aca="false">IF(AND(W$4&gt;=Nhan_su!$E18,OR(Nhan_su!$F18=0,W$4&lt;=Nhan_su!$F18)),Nhan_su!$C18*Nhan_su!$D18*(1+Inputs!$B$12)^(W$6-1)*(1+Inputs!$B$11),0)</f>
        <v>0</v>
      </c>
      <c r="X19" s="26" t="n">
        <f aca="false">IF(AND(X$4&gt;=Nhan_su!$E18,OR(Nhan_su!$F18=0,X$4&lt;=Nhan_su!$F18)),Nhan_su!$C18*Nhan_su!$D18*(1+Inputs!$B$12)^(X$6-1)*(1+Inputs!$B$11),0)</f>
        <v>0</v>
      </c>
      <c r="Y19" s="26" t="n">
        <f aca="false">IF(AND(Y$4&gt;=Nhan_su!$E18,OR(Nhan_su!$F18=0,Y$4&lt;=Nhan_su!$F18)),Nhan_su!$C18*Nhan_su!$D18*(1+Inputs!$B$12)^(Y$6-1)*(1+Inputs!$B$11),0)</f>
        <v>0</v>
      </c>
      <c r="Z19" s="26" t="n">
        <f aca="false">IF(AND(Z$4&gt;=Nhan_su!$E18,OR(Nhan_su!$F18=0,Z$4&lt;=Nhan_su!$F18)),Nhan_su!$C18*Nhan_su!$D18*(1+Inputs!$B$12)^(Z$6-1)*(1+Inputs!$B$11),0)</f>
        <v>0</v>
      </c>
      <c r="AA19" s="26" t="n">
        <f aca="false">IF(AND(AA$4&gt;=Nhan_su!$E18,OR(Nhan_su!$F18=0,AA$4&lt;=Nhan_su!$F18)),Nhan_su!$C18*Nhan_su!$D18*(1+Inputs!$B$12)^(AA$6-1)*(1+Inputs!$B$11),0)</f>
        <v>0</v>
      </c>
      <c r="AB19" s="26" t="n">
        <f aca="false">IF(AND(AB$4&gt;=Nhan_su!$E18,OR(Nhan_su!$F18=0,AB$4&lt;=Nhan_su!$F18)),Nhan_su!$C18*Nhan_su!$D18*(1+Inputs!$B$12)^(AB$6-1)*(1+Inputs!$B$11),0)</f>
        <v>0</v>
      </c>
      <c r="AC19" s="26" t="n">
        <f aca="false">IF(AND(AC$4&gt;=Nhan_su!$E18,OR(Nhan_su!$F18=0,AC$4&lt;=Nhan_su!$F18)),Nhan_su!$C18*Nhan_su!$D18*(1+Inputs!$B$12)^(AC$6-1)*(1+Inputs!$B$11),0)</f>
        <v>0</v>
      </c>
      <c r="AD19" s="26" t="n">
        <f aca="false">IF(AND(AD$4&gt;=Nhan_su!$E18,OR(Nhan_su!$F18=0,AD$4&lt;=Nhan_su!$F18)),Nhan_su!$C18*Nhan_su!$D18*(1+Inputs!$B$12)^(AD$6-1)*(1+Inputs!$B$11),0)</f>
        <v>0</v>
      </c>
      <c r="AE19" s="26" t="n">
        <f aca="false">IF(AND(AE$4&gt;=Nhan_su!$E18,OR(Nhan_su!$F18=0,AE$4&lt;=Nhan_su!$F18)),Nhan_su!$C18*Nhan_su!$D18*(1+Inputs!$B$12)^(AE$6-1)*(1+Inputs!$B$11),0)</f>
        <v>0</v>
      </c>
      <c r="AF19" s="26" t="n">
        <f aca="false">IF(AND(AF$4&gt;=Nhan_su!$E18,OR(Nhan_su!$F18=0,AF$4&lt;=Nhan_su!$F18)),Nhan_su!$C18*Nhan_su!$D18*(1+Inputs!$B$12)^(AF$6-1)*(1+Inputs!$B$11),0)</f>
        <v>0</v>
      </c>
      <c r="AG19" s="26" t="n">
        <f aca="false">IF(AND(AG$4&gt;=Nhan_su!$E18,OR(Nhan_su!$F18=0,AG$4&lt;=Nhan_su!$F18)),Nhan_su!$C18*Nhan_su!$D18*(1+Inputs!$B$12)^(AG$6-1)*(1+Inputs!$B$11),0)</f>
        <v>0</v>
      </c>
      <c r="AH19" s="26" t="n">
        <f aca="false">IF(AND(AH$4&gt;=Nhan_su!$E18,OR(Nhan_su!$F18=0,AH$4&lt;=Nhan_su!$F18)),Nhan_su!$C18*Nhan_su!$D18*(1+Inputs!$B$12)^(AH$6-1)*(1+Inputs!$B$11),0)</f>
        <v>0</v>
      </c>
      <c r="AI19" s="26" t="n">
        <f aca="false">IF(AND(AI$4&gt;=Nhan_su!$E18,OR(Nhan_su!$F18=0,AI$4&lt;=Nhan_su!$F18)),Nhan_su!$C18*Nhan_su!$D18*(1+Inputs!$B$12)^(AI$6-1)*(1+Inputs!$B$11),0)</f>
        <v>0</v>
      </c>
      <c r="AJ19" s="26" t="n">
        <f aca="false">IF(AND(AJ$4&gt;=Nhan_su!$E18,OR(Nhan_su!$F18=0,AJ$4&lt;=Nhan_su!$F18)),Nhan_su!$C18*Nhan_su!$D18*(1+Inputs!$B$12)^(AJ$6-1)*(1+Inputs!$B$11),0)</f>
        <v>0</v>
      </c>
      <c r="AK19" s="26" t="n">
        <f aca="false">IF(AND(AK$4&gt;=Nhan_su!$E18,OR(Nhan_su!$F18=0,AK$4&lt;=Nhan_su!$F18)),Nhan_su!$C18*Nhan_su!$D18*(1+Inputs!$B$12)^(AK$6-1)*(1+Inputs!$B$11),0)</f>
        <v>0</v>
      </c>
      <c r="AL19" s="26" t="n">
        <f aca="false">IF(AND(AL$4&gt;=Nhan_su!$E18,OR(Nhan_su!$F18=0,AL$4&lt;=Nhan_su!$F18)),Nhan_su!$C18*Nhan_su!$D18*(1+Inputs!$B$12)^(AL$6-1)*(1+Inputs!$B$11),0)</f>
        <v>0</v>
      </c>
      <c r="AM19" s="26" t="n">
        <f aca="false">IF(AND(AM$4&gt;=Nhan_su!$E18,OR(Nhan_su!$F18=0,AM$4&lt;=Nhan_su!$F18)),Nhan_su!$C18*Nhan_su!$D18*(1+Inputs!$B$12)^(AM$6-1)*(1+Inputs!$B$11),0)</f>
        <v>0</v>
      </c>
    </row>
    <row r="20" customFormat="false" ht="15" hidden="false" customHeight="false" outlineLevel="0" collapsed="false">
      <c r="A20" s="27" t="str">
        <f aca="false">IF(Nhan_su!A19="","",Nhan_su!A19)</f>
        <v/>
      </c>
      <c r="B20" s="27" t="str">
        <f aca="false">IF(Nhan_su!B19="","",Nhan_su!B19)</f>
        <v/>
      </c>
      <c r="D20" s="26" t="n">
        <f aca="false">IF(AND(D$4&gt;=Nhan_su!$E19,OR(Nhan_su!$F19=0,D$4&lt;=Nhan_su!$F19)),Nhan_su!$C19*Nhan_su!$D19*(1+Inputs!$B$12)^(D$6-1)*(1+Inputs!$B$11),0)</f>
        <v>0</v>
      </c>
      <c r="E20" s="26" t="n">
        <f aca="false">IF(AND(E$4&gt;=Nhan_su!$E19,OR(Nhan_su!$F19=0,E$4&lt;=Nhan_su!$F19)),Nhan_su!$C19*Nhan_su!$D19*(1+Inputs!$B$12)^(E$6-1)*(1+Inputs!$B$11),0)</f>
        <v>0</v>
      </c>
      <c r="F20" s="26" t="n">
        <f aca="false">IF(AND(F$4&gt;=Nhan_su!$E19,OR(Nhan_su!$F19=0,F$4&lt;=Nhan_su!$F19)),Nhan_su!$C19*Nhan_su!$D19*(1+Inputs!$B$12)^(F$6-1)*(1+Inputs!$B$11),0)</f>
        <v>0</v>
      </c>
      <c r="G20" s="26" t="n">
        <f aca="false">IF(AND(G$4&gt;=Nhan_su!$E19,OR(Nhan_su!$F19=0,G$4&lt;=Nhan_su!$F19)),Nhan_su!$C19*Nhan_su!$D19*(1+Inputs!$B$12)^(G$6-1)*(1+Inputs!$B$11),0)</f>
        <v>0</v>
      </c>
      <c r="H20" s="26" t="n">
        <f aca="false">IF(AND(H$4&gt;=Nhan_su!$E19,OR(Nhan_su!$F19=0,H$4&lt;=Nhan_su!$F19)),Nhan_su!$C19*Nhan_su!$D19*(1+Inputs!$B$12)^(H$6-1)*(1+Inputs!$B$11),0)</f>
        <v>0</v>
      </c>
      <c r="I20" s="26" t="n">
        <f aca="false">IF(AND(I$4&gt;=Nhan_su!$E19,OR(Nhan_su!$F19=0,I$4&lt;=Nhan_su!$F19)),Nhan_su!$C19*Nhan_su!$D19*(1+Inputs!$B$12)^(I$6-1)*(1+Inputs!$B$11),0)</f>
        <v>0</v>
      </c>
      <c r="J20" s="26" t="n">
        <f aca="false">IF(AND(J$4&gt;=Nhan_su!$E19,OR(Nhan_su!$F19=0,J$4&lt;=Nhan_su!$F19)),Nhan_su!$C19*Nhan_su!$D19*(1+Inputs!$B$12)^(J$6-1)*(1+Inputs!$B$11),0)</f>
        <v>0</v>
      </c>
      <c r="K20" s="26" t="n">
        <f aca="false">IF(AND(K$4&gt;=Nhan_su!$E19,OR(Nhan_su!$F19=0,K$4&lt;=Nhan_su!$F19)),Nhan_su!$C19*Nhan_su!$D19*(1+Inputs!$B$12)^(K$6-1)*(1+Inputs!$B$11),0)</f>
        <v>0</v>
      </c>
      <c r="L20" s="26" t="n">
        <f aca="false">IF(AND(L$4&gt;=Nhan_su!$E19,OR(Nhan_su!$F19=0,L$4&lt;=Nhan_su!$F19)),Nhan_su!$C19*Nhan_su!$D19*(1+Inputs!$B$12)^(L$6-1)*(1+Inputs!$B$11),0)</f>
        <v>0</v>
      </c>
      <c r="M20" s="26" t="n">
        <f aca="false">IF(AND(M$4&gt;=Nhan_su!$E19,OR(Nhan_su!$F19=0,M$4&lt;=Nhan_su!$F19)),Nhan_su!$C19*Nhan_su!$D19*(1+Inputs!$B$12)^(M$6-1)*(1+Inputs!$B$11),0)</f>
        <v>0</v>
      </c>
      <c r="N20" s="26" t="n">
        <f aca="false">IF(AND(N$4&gt;=Nhan_su!$E19,OR(Nhan_su!$F19=0,N$4&lt;=Nhan_su!$F19)),Nhan_su!$C19*Nhan_su!$D19*(1+Inputs!$B$12)^(N$6-1)*(1+Inputs!$B$11),0)</f>
        <v>0</v>
      </c>
      <c r="O20" s="26" t="n">
        <f aca="false">IF(AND(O$4&gt;=Nhan_su!$E19,OR(Nhan_su!$F19=0,O$4&lt;=Nhan_su!$F19)),Nhan_su!$C19*Nhan_su!$D19*(1+Inputs!$B$12)^(O$6-1)*(1+Inputs!$B$11),0)</f>
        <v>0</v>
      </c>
      <c r="P20" s="26" t="n">
        <f aca="false">IF(AND(P$4&gt;=Nhan_su!$E19,OR(Nhan_su!$F19=0,P$4&lt;=Nhan_su!$F19)),Nhan_su!$C19*Nhan_su!$D19*(1+Inputs!$B$12)^(P$6-1)*(1+Inputs!$B$11),0)</f>
        <v>0</v>
      </c>
      <c r="Q20" s="26" t="n">
        <f aca="false">IF(AND(Q$4&gt;=Nhan_su!$E19,OR(Nhan_su!$F19=0,Q$4&lt;=Nhan_su!$F19)),Nhan_su!$C19*Nhan_su!$D19*(1+Inputs!$B$12)^(Q$6-1)*(1+Inputs!$B$11),0)</f>
        <v>0</v>
      </c>
      <c r="R20" s="26" t="n">
        <f aca="false">IF(AND(R$4&gt;=Nhan_su!$E19,OR(Nhan_su!$F19=0,R$4&lt;=Nhan_su!$F19)),Nhan_su!$C19*Nhan_su!$D19*(1+Inputs!$B$12)^(R$6-1)*(1+Inputs!$B$11),0)</f>
        <v>0</v>
      </c>
      <c r="S20" s="26" t="n">
        <f aca="false">IF(AND(S$4&gt;=Nhan_su!$E19,OR(Nhan_su!$F19=0,S$4&lt;=Nhan_su!$F19)),Nhan_su!$C19*Nhan_su!$D19*(1+Inputs!$B$12)^(S$6-1)*(1+Inputs!$B$11),0)</f>
        <v>0</v>
      </c>
      <c r="T20" s="26" t="n">
        <f aca="false">IF(AND(T$4&gt;=Nhan_su!$E19,OR(Nhan_su!$F19=0,T$4&lt;=Nhan_su!$F19)),Nhan_su!$C19*Nhan_su!$D19*(1+Inputs!$B$12)^(T$6-1)*(1+Inputs!$B$11),0)</f>
        <v>0</v>
      </c>
      <c r="U20" s="26" t="n">
        <f aca="false">IF(AND(U$4&gt;=Nhan_su!$E19,OR(Nhan_su!$F19=0,U$4&lt;=Nhan_su!$F19)),Nhan_su!$C19*Nhan_su!$D19*(1+Inputs!$B$12)^(U$6-1)*(1+Inputs!$B$11),0)</f>
        <v>0</v>
      </c>
      <c r="V20" s="26" t="n">
        <f aca="false">IF(AND(V$4&gt;=Nhan_su!$E19,OR(Nhan_su!$F19=0,V$4&lt;=Nhan_su!$F19)),Nhan_su!$C19*Nhan_su!$D19*(1+Inputs!$B$12)^(V$6-1)*(1+Inputs!$B$11),0)</f>
        <v>0</v>
      </c>
      <c r="W20" s="26" t="n">
        <f aca="false">IF(AND(W$4&gt;=Nhan_su!$E19,OR(Nhan_su!$F19=0,W$4&lt;=Nhan_su!$F19)),Nhan_su!$C19*Nhan_su!$D19*(1+Inputs!$B$12)^(W$6-1)*(1+Inputs!$B$11),0)</f>
        <v>0</v>
      </c>
      <c r="X20" s="26" t="n">
        <f aca="false">IF(AND(X$4&gt;=Nhan_su!$E19,OR(Nhan_su!$F19=0,X$4&lt;=Nhan_su!$F19)),Nhan_su!$C19*Nhan_su!$D19*(1+Inputs!$B$12)^(X$6-1)*(1+Inputs!$B$11),0)</f>
        <v>0</v>
      </c>
      <c r="Y20" s="26" t="n">
        <f aca="false">IF(AND(Y$4&gt;=Nhan_su!$E19,OR(Nhan_su!$F19=0,Y$4&lt;=Nhan_su!$F19)),Nhan_su!$C19*Nhan_su!$D19*(1+Inputs!$B$12)^(Y$6-1)*(1+Inputs!$B$11),0)</f>
        <v>0</v>
      </c>
      <c r="Z20" s="26" t="n">
        <f aca="false">IF(AND(Z$4&gt;=Nhan_su!$E19,OR(Nhan_su!$F19=0,Z$4&lt;=Nhan_su!$F19)),Nhan_su!$C19*Nhan_su!$D19*(1+Inputs!$B$12)^(Z$6-1)*(1+Inputs!$B$11),0)</f>
        <v>0</v>
      </c>
      <c r="AA20" s="26" t="n">
        <f aca="false">IF(AND(AA$4&gt;=Nhan_su!$E19,OR(Nhan_su!$F19=0,AA$4&lt;=Nhan_su!$F19)),Nhan_su!$C19*Nhan_su!$D19*(1+Inputs!$B$12)^(AA$6-1)*(1+Inputs!$B$11),0)</f>
        <v>0</v>
      </c>
      <c r="AB20" s="26" t="n">
        <f aca="false">IF(AND(AB$4&gt;=Nhan_su!$E19,OR(Nhan_su!$F19=0,AB$4&lt;=Nhan_su!$F19)),Nhan_su!$C19*Nhan_su!$D19*(1+Inputs!$B$12)^(AB$6-1)*(1+Inputs!$B$11),0)</f>
        <v>0</v>
      </c>
      <c r="AC20" s="26" t="n">
        <f aca="false">IF(AND(AC$4&gt;=Nhan_su!$E19,OR(Nhan_su!$F19=0,AC$4&lt;=Nhan_su!$F19)),Nhan_su!$C19*Nhan_su!$D19*(1+Inputs!$B$12)^(AC$6-1)*(1+Inputs!$B$11),0)</f>
        <v>0</v>
      </c>
      <c r="AD20" s="26" t="n">
        <f aca="false">IF(AND(AD$4&gt;=Nhan_su!$E19,OR(Nhan_su!$F19=0,AD$4&lt;=Nhan_su!$F19)),Nhan_su!$C19*Nhan_su!$D19*(1+Inputs!$B$12)^(AD$6-1)*(1+Inputs!$B$11),0)</f>
        <v>0</v>
      </c>
      <c r="AE20" s="26" t="n">
        <f aca="false">IF(AND(AE$4&gt;=Nhan_su!$E19,OR(Nhan_su!$F19=0,AE$4&lt;=Nhan_su!$F19)),Nhan_su!$C19*Nhan_su!$D19*(1+Inputs!$B$12)^(AE$6-1)*(1+Inputs!$B$11),0)</f>
        <v>0</v>
      </c>
      <c r="AF20" s="26" t="n">
        <f aca="false">IF(AND(AF$4&gt;=Nhan_su!$E19,OR(Nhan_su!$F19=0,AF$4&lt;=Nhan_su!$F19)),Nhan_su!$C19*Nhan_su!$D19*(1+Inputs!$B$12)^(AF$6-1)*(1+Inputs!$B$11),0)</f>
        <v>0</v>
      </c>
      <c r="AG20" s="26" t="n">
        <f aca="false">IF(AND(AG$4&gt;=Nhan_su!$E19,OR(Nhan_su!$F19=0,AG$4&lt;=Nhan_su!$F19)),Nhan_su!$C19*Nhan_su!$D19*(1+Inputs!$B$12)^(AG$6-1)*(1+Inputs!$B$11),0)</f>
        <v>0</v>
      </c>
      <c r="AH20" s="26" t="n">
        <f aca="false">IF(AND(AH$4&gt;=Nhan_su!$E19,OR(Nhan_su!$F19=0,AH$4&lt;=Nhan_su!$F19)),Nhan_su!$C19*Nhan_su!$D19*(1+Inputs!$B$12)^(AH$6-1)*(1+Inputs!$B$11),0)</f>
        <v>0</v>
      </c>
      <c r="AI20" s="26" t="n">
        <f aca="false">IF(AND(AI$4&gt;=Nhan_su!$E19,OR(Nhan_su!$F19=0,AI$4&lt;=Nhan_su!$F19)),Nhan_su!$C19*Nhan_su!$D19*(1+Inputs!$B$12)^(AI$6-1)*(1+Inputs!$B$11),0)</f>
        <v>0</v>
      </c>
      <c r="AJ20" s="26" t="n">
        <f aca="false">IF(AND(AJ$4&gt;=Nhan_su!$E19,OR(Nhan_su!$F19=0,AJ$4&lt;=Nhan_su!$F19)),Nhan_su!$C19*Nhan_su!$D19*(1+Inputs!$B$12)^(AJ$6-1)*(1+Inputs!$B$11),0)</f>
        <v>0</v>
      </c>
      <c r="AK20" s="26" t="n">
        <f aca="false">IF(AND(AK$4&gt;=Nhan_su!$E19,OR(Nhan_su!$F19=0,AK$4&lt;=Nhan_su!$F19)),Nhan_su!$C19*Nhan_su!$D19*(1+Inputs!$B$12)^(AK$6-1)*(1+Inputs!$B$11),0)</f>
        <v>0</v>
      </c>
      <c r="AL20" s="26" t="n">
        <f aca="false">IF(AND(AL$4&gt;=Nhan_su!$E19,OR(Nhan_su!$F19=0,AL$4&lt;=Nhan_su!$F19)),Nhan_su!$C19*Nhan_su!$D19*(1+Inputs!$B$12)^(AL$6-1)*(1+Inputs!$B$11),0)</f>
        <v>0</v>
      </c>
      <c r="AM20" s="26" t="n">
        <f aca="false">IF(AND(AM$4&gt;=Nhan_su!$E19,OR(Nhan_su!$F19=0,AM$4&lt;=Nhan_su!$F19)),Nhan_su!$C19*Nhan_su!$D19*(1+Inputs!$B$12)^(AM$6-1)*(1+Inputs!$B$11),0)</f>
        <v>0</v>
      </c>
    </row>
    <row r="21" customFormat="false" ht="15" hidden="false" customHeight="false" outlineLevel="0" collapsed="false">
      <c r="A21" s="14" t="s">
        <v>241</v>
      </c>
      <c r="B21" s="11" t="s">
        <v>50</v>
      </c>
      <c r="D21" s="26" t="n">
        <f aca="false">SUMIF($B$9:$B$20,"R&amp;D",D9:D20)</f>
        <v>103.275</v>
      </c>
      <c r="E21" s="26" t="n">
        <f aca="false">SUMIF($B$9:$B$20,"R&amp;D",E9:E20)</f>
        <v>103.275</v>
      </c>
      <c r="F21" s="26" t="n">
        <f aca="false">SUMIF($B$9:$B$20,"R&amp;D",F9:F20)</f>
        <v>127.575</v>
      </c>
      <c r="G21" s="26" t="n">
        <f aca="false">SUMIF($B$9:$B$20,"R&amp;D",G9:G20)</f>
        <v>127.575</v>
      </c>
      <c r="H21" s="26" t="n">
        <f aca="false">SUMIF($B$9:$B$20,"R&amp;D",H9:H20)</f>
        <v>127.575</v>
      </c>
      <c r="I21" s="26" t="n">
        <f aca="false">SUMIF($B$9:$B$20,"R&amp;D",I9:I20)</f>
        <v>127.575</v>
      </c>
      <c r="J21" s="26" t="n">
        <f aca="false">SUMIF($B$9:$B$20,"R&amp;D",J9:J20)</f>
        <v>188.325</v>
      </c>
      <c r="K21" s="26" t="n">
        <f aca="false">SUMIF($B$9:$B$20,"R&amp;D",K9:K20)</f>
        <v>188.325</v>
      </c>
      <c r="L21" s="26" t="n">
        <f aca="false">SUMIF($B$9:$B$20,"R&amp;D",L9:L20)</f>
        <v>188.325</v>
      </c>
      <c r="M21" s="26" t="n">
        <f aca="false">SUMIF($B$9:$B$20,"R&amp;D",M9:M20)</f>
        <v>188.325</v>
      </c>
      <c r="N21" s="26" t="n">
        <f aca="false">SUMIF($B$9:$B$20,"R&amp;D",N9:N20)</f>
        <v>188.325</v>
      </c>
      <c r="O21" s="26" t="n">
        <f aca="false">SUMIF($B$9:$B$20,"R&amp;D",O9:O20)</f>
        <v>188.325</v>
      </c>
      <c r="P21" s="26" t="n">
        <f aca="false">SUMIF($B$9:$B$20,"R&amp;D",P9:P20)</f>
        <v>203.391</v>
      </c>
      <c r="Q21" s="26" t="n">
        <f aca="false">SUMIF($B$9:$B$20,"R&amp;D",Q9:Q20)</f>
        <v>203.391</v>
      </c>
      <c r="R21" s="26" t="n">
        <f aca="false">SUMIF($B$9:$B$20,"R&amp;D",R9:R20)</f>
        <v>203.391</v>
      </c>
      <c r="S21" s="26" t="n">
        <f aca="false">SUMIF($B$9:$B$20,"R&amp;D",S9:S20)</f>
        <v>203.391</v>
      </c>
      <c r="T21" s="26" t="n">
        <f aca="false">SUMIF($B$9:$B$20,"R&amp;D",T9:T20)</f>
        <v>203.391</v>
      </c>
      <c r="U21" s="26" t="n">
        <f aca="false">SUMIF($B$9:$B$20,"R&amp;D",U9:U20)</f>
        <v>203.391</v>
      </c>
      <c r="V21" s="26" t="n">
        <f aca="false">SUMIF($B$9:$B$20,"R&amp;D",V9:V20)</f>
        <v>203.391</v>
      </c>
      <c r="W21" s="26" t="n">
        <f aca="false">SUMIF($B$9:$B$20,"R&amp;D",W9:W20)</f>
        <v>203.391</v>
      </c>
      <c r="X21" s="26" t="n">
        <f aca="false">SUMIF($B$9:$B$20,"R&amp;D",X9:X20)</f>
        <v>203.391</v>
      </c>
      <c r="Y21" s="26" t="n">
        <f aca="false">SUMIF($B$9:$B$20,"R&amp;D",Y9:Y20)</f>
        <v>203.391</v>
      </c>
      <c r="Z21" s="26" t="n">
        <f aca="false">SUMIF($B$9:$B$20,"R&amp;D",Z9:Z20)</f>
        <v>203.391</v>
      </c>
      <c r="AA21" s="26" t="n">
        <f aca="false">SUMIF($B$9:$B$20,"R&amp;D",AA9:AA20)</f>
        <v>203.391</v>
      </c>
      <c r="AB21" s="26" t="n">
        <f aca="false">SUMIF($B$9:$B$20,"R&amp;D",AB9:AB20)</f>
        <v>219.66228</v>
      </c>
      <c r="AC21" s="26" t="n">
        <f aca="false">SUMIF($B$9:$B$20,"R&amp;D",AC9:AC20)</f>
        <v>219.66228</v>
      </c>
      <c r="AD21" s="26" t="n">
        <f aca="false">SUMIF($B$9:$B$20,"R&amp;D",AD9:AD20)</f>
        <v>219.66228</v>
      </c>
      <c r="AE21" s="26" t="n">
        <f aca="false">SUMIF($B$9:$B$20,"R&amp;D",AE9:AE20)</f>
        <v>219.66228</v>
      </c>
      <c r="AF21" s="26" t="n">
        <f aca="false">SUMIF($B$9:$B$20,"R&amp;D",AF9:AF20)</f>
        <v>219.66228</v>
      </c>
      <c r="AG21" s="26" t="n">
        <f aca="false">SUMIF($B$9:$B$20,"R&amp;D",AG9:AG20)</f>
        <v>219.66228</v>
      </c>
      <c r="AH21" s="26" t="n">
        <f aca="false">SUMIF($B$9:$B$20,"R&amp;D",AH9:AH20)</f>
        <v>219.66228</v>
      </c>
      <c r="AI21" s="26" t="n">
        <f aca="false">SUMIF($B$9:$B$20,"R&amp;D",AI9:AI20)</f>
        <v>219.66228</v>
      </c>
      <c r="AJ21" s="26" t="n">
        <f aca="false">SUMIF($B$9:$B$20,"R&amp;D",AJ9:AJ20)</f>
        <v>219.66228</v>
      </c>
      <c r="AK21" s="26" t="n">
        <f aca="false">SUMIF($B$9:$B$20,"R&amp;D",AK9:AK20)</f>
        <v>219.66228</v>
      </c>
      <c r="AL21" s="26" t="n">
        <f aca="false">SUMIF($B$9:$B$20,"R&amp;D",AL9:AL20)</f>
        <v>219.66228</v>
      </c>
      <c r="AM21" s="26" t="n">
        <f aca="false">SUMIF($B$9:$B$20,"R&amp;D",AM9:AM20)</f>
        <v>219.66228</v>
      </c>
    </row>
    <row r="22" customFormat="false" ht="15" hidden="false" customHeight="false" outlineLevel="0" collapsed="false">
      <c r="A22" s="14" t="s">
        <v>242</v>
      </c>
      <c r="B22" s="11" t="s">
        <v>50</v>
      </c>
      <c r="D22" s="26" t="n">
        <f aca="false">SUMIF($B$9:$B$20,"S&amp;M",D9:D20)</f>
        <v>0</v>
      </c>
      <c r="E22" s="26" t="n">
        <f aca="false">SUMIF($B$9:$B$20,"S&amp;M",E9:E20)</f>
        <v>0</v>
      </c>
      <c r="F22" s="26" t="n">
        <f aca="false">SUMIF($B$9:$B$20,"S&amp;M",F9:F20)</f>
        <v>0</v>
      </c>
      <c r="G22" s="26" t="n">
        <f aca="false">SUMIF($B$9:$B$20,"S&amp;M",G9:G20)</f>
        <v>40.095</v>
      </c>
      <c r="H22" s="26" t="n">
        <f aca="false">SUMIF($B$9:$B$20,"S&amp;M",H9:H20)</f>
        <v>40.095</v>
      </c>
      <c r="I22" s="26" t="n">
        <f aca="false">SUMIF($B$9:$B$20,"S&amp;M",I9:I20)</f>
        <v>54.675</v>
      </c>
      <c r="J22" s="26" t="n">
        <f aca="false">SUMIF($B$9:$B$20,"S&amp;M",J9:J20)</f>
        <v>54.675</v>
      </c>
      <c r="K22" s="26" t="n">
        <f aca="false">SUMIF($B$9:$B$20,"S&amp;M",K9:K20)</f>
        <v>54.675</v>
      </c>
      <c r="L22" s="26" t="n">
        <f aca="false">SUMIF($B$9:$B$20,"S&amp;M",L9:L20)</f>
        <v>54.675</v>
      </c>
      <c r="M22" s="26" t="n">
        <f aca="false">SUMIF($B$9:$B$20,"S&amp;M",M9:M20)</f>
        <v>54.675</v>
      </c>
      <c r="N22" s="26" t="n">
        <f aca="false">SUMIF($B$9:$B$20,"S&amp;M",N9:N20)</f>
        <v>54.675</v>
      </c>
      <c r="O22" s="26" t="n">
        <f aca="false">SUMIF($B$9:$B$20,"S&amp;M",O9:O20)</f>
        <v>54.675</v>
      </c>
      <c r="P22" s="26" t="n">
        <f aca="false">SUMIF($B$9:$B$20,"S&amp;M",P9:P20)</f>
        <v>98.415</v>
      </c>
      <c r="Q22" s="26" t="n">
        <f aca="false">SUMIF($B$9:$B$20,"S&amp;M",Q9:Q20)</f>
        <v>98.415</v>
      </c>
      <c r="R22" s="26" t="n">
        <f aca="false">SUMIF($B$9:$B$20,"S&amp;M",R9:R20)</f>
        <v>98.415</v>
      </c>
      <c r="S22" s="26" t="n">
        <f aca="false">SUMIF($B$9:$B$20,"S&amp;M",S9:S20)</f>
        <v>98.415</v>
      </c>
      <c r="T22" s="26" t="n">
        <f aca="false">SUMIF($B$9:$B$20,"S&amp;M",T9:T20)</f>
        <v>98.415</v>
      </c>
      <c r="U22" s="26" t="n">
        <f aca="false">SUMIF($B$9:$B$20,"S&amp;M",U9:U20)</f>
        <v>98.415</v>
      </c>
      <c r="V22" s="26" t="n">
        <f aca="false">SUMIF($B$9:$B$20,"S&amp;M",V9:V20)</f>
        <v>98.415</v>
      </c>
      <c r="W22" s="26" t="n">
        <f aca="false">SUMIF($B$9:$B$20,"S&amp;M",W9:W20)</f>
        <v>98.415</v>
      </c>
      <c r="X22" s="26" t="n">
        <f aca="false">SUMIF($B$9:$B$20,"S&amp;M",X9:X20)</f>
        <v>98.415</v>
      </c>
      <c r="Y22" s="26" t="n">
        <f aca="false">SUMIF($B$9:$B$20,"S&amp;M",Y9:Y20)</f>
        <v>98.415</v>
      </c>
      <c r="Z22" s="26" t="n">
        <f aca="false">SUMIF($B$9:$B$20,"S&amp;M",Z9:Z20)</f>
        <v>98.415</v>
      </c>
      <c r="AA22" s="26" t="n">
        <f aca="false">SUMIF($B$9:$B$20,"S&amp;M",AA9:AA20)</f>
        <v>98.415</v>
      </c>
      <c r="AB22" s="26" t="n">
        <f aca="false">SUMIF($B$9:$B$20,"S&amp;M",AB9:AB20)</f>
        <v>106.2882</v>
      </c>
      <c r="AC22" s="26" t="n">
        <f aca="false">SUMIF($B$9:$B$20,"S&amp;M",AC9:AC20)</f>
        <v>106.2882</v>
      </c>
      <c r="AD22" s="26" t="n">
        <f aca="false">SUMIF($B$9:$B$20,"S&amp;M",AD9:AD20)</f>
        <v>106.2882</v>
      </c>
      <c r="AE22" s="26" t="n">
        <f aca="false">SUMIF($B$9:$B$20,"S&amp;M",AE9:AE20)</f>
        <v>106.2882</v>
      </c>
      <c r="AF22" s="26" t="n">
        <f aca="false">SUMIF($B$9:$B$20,"S&amp;M",AF9:AF20)</f>
        <v>106.2882</v>
      </c>
      <c r="AG22" s="26" t="n">
        <f aca="false">SUMIF($B$9:$B$20,"S&amp;M",AG9:AG20)</f>
        <v>106.2882</v>
      </c>
      <c r="AH22" s="26" t="n">
        <f aca="false">SUMIF($B$9:$B$20,"S&amp;M",AH9:AH20)</f>
        <v>106.2882</v>
      </c>
      <c r="AI22" s="26" t="n">
        <f aca="false">SUMIF($B$9:$B$20,"S&amp;M",AI9:AI20)</f>
        <v>106.2882</v>
      </c>
      <c r="AJ22" s="26" t="n">
        <f aca="false">SUMIF($B$9:$B$20,"S&amp;M",AJ9:AJ20)</f>
        <v>106.2882</v>
      </c>
      <c r="AK22" s="26" t="n">
        <f aca="false">SUMIF($B$9:$B$20,"S&amp;M",AK9:AK20)</f>
        <v>106.2882</v>
      </c>
      <c r="AL22" s="26" t="n">
        <f aca="false">SUMIF($B$9:$B$20,"S&amp;M",AL9:AL20)</f>
        <v>106.2882</v>
      </c>
      <c r="AM22" s="26" t="n">
        <f aca="false">SUMIF($B$9:$B$20,"S&amp;M",AM9:AM20)</f>
        <v>106.2882</v>
      </c>
    </row>
    <row r="23" customFormat="false" ht="15" hidden="false" customHeight="false" outlineLevel="0" collapsed="false">
      <c r="A23" s="14" t="s">
        <v>243</v>
      </c>
      <c r="B23" s="11" t="s">
        <v>50</v>
      </c>
      <c r="D23" s="26" t="n">
        <f aca="false">SUMIF($B$9:$B$20,"G&amp;A",D9:D20)</f>
        <v>60.75</v>
      </c>
      <c r="E23" s="26" t="n">
        <f aca="false">SUMIF($B$9:$B$20,"G&amp;A",E9:E20)</f>
        <v>60.75</v>
      </c>
      <c r="F23" s="26" t="n">
        <f aca="false">SUMIF($B$9:$B$20,"G&amp;A",F9:F20)</f>
        <v>60.75</v>
      </c>
      <c r="G23" s="26" t="n">
        <f aca="false">SUMIF($B$9:$B$20,"G&amp;A",G9:G20)</f>
        <v>60.75</v>
      </c>
      <c r="H23" s="26" t="n">
        <f aca="false">SUMIF($B$9:$B$20,"G&amp;A",H9:H20)</f>
        <v>60.75</v>
      </c>
      <c r="I23" s="26" t="n">
        <f aca="false">SUMIF($B$9:$B$20,"G&amp;A",I9:I20)</f>
        <v>60.75</v>
      </c>
      <c r="J23" s="26" t="n">
        <f aca="false">SUMIF($B$9:$B$20,"G&amp;A",J9:J20)</f>
        <v>60.75</v>
      </c>
      <c r="K23" s="26" t="n">
        <f aca="false">SUMIF($B$9:$B$20,"G&amp;A",K9:K20)</f>
        <v>60.75</v>
      </c>
      <c r="L23" s="26" t="n">
        <f aca="false">SUMIF($B$9:$B$20,"G&amp;A",L9:L20)</f>
        <v>60.75</v>
      </c>
      <c r="M23" s="26" t="n">
        <f aca="false">SUMIF($B$9:$B$20,"G&amp;A",M9:M20)</f>
        <v>60.75</v>
      </c>
      <c r="N23" s="26" t="n">
        <f aca="false">SUMIF($B$9:$B$20,"G&amp;A",N9:N20)</f>
        <v>60.75</v>
      </c>
      <c r="O23" s="26" t="n">
        <f aca="false">SUMIF($B$9:$B$20,"G&amp;A",O9:O20)</f>
        <v>60.75</v>
      </c>
      <c r="P23" s="26" t="n">
        <f aca="false">SUMIF($B$9:$B$20,"G&amp;A",P9:P20)</f>
        <v>65.61</v>
      </c>
      <c r="Q23" s="26" t="n">
        <f aca="false">SUMIF($B$9:$B$20,"G&amp;A",Q9:Q20)</f>
        <v>65.61</v>
      </c>
      <c r="R23" s="26" t="n">
        <f aca="false">SUMIF($B$9:$B$20,"G&amp;A",R9:R20)</f>
        <v>65.61</v>
      </c>
      <c r="S23" s="26" t="n">
        <f aca="false">SUMIF($B$9:$B$20,"G&amp;A",S9:S20)</f>
        <v>65.61</v>
      </c>
      <c r="T23" s="26" t="n">
        <f aca="false">SUMIF($B$9:$B$20,"G&amp;A",T9:T20)</f>
        <v>65.61</v>
      </c>
      <c r="U23" s="26" t="n">
        <f aca="false">SUMIF($B$9:$B$20,"G&amp;A",U9:U20)</f>
        <v>65.61</v>
      </c>
      <c r="V23" s="26" t="n">
        <f aca="false">SUMIF($B$9:$B$20,"G&amp;A",V9:V20)</f>
        <v>65.61</v>
      </c>
      <c r="W23" s="26" t="n">
        <f aca="false">SUMIF($B$9:$B$20,"G&amp;A",W9:W20)</f>
        <v>65.61</v>
      </c>
      <c r="X23" s="26" t="n">
        <f aca="false">SUMIF($B$9:$B$20,"G&amp;A",X9:X20)</f>
        <v>65.61</v>
      </c>
      <c r="Y23" s="26" t="n">
        <f aca="false">SUMIF($B$9:$B$20,"G&amp;A",Y9:Y20)</f>
        <v>65.61</v>
      </c>
      <c r="Z23" s="26" t="n">
        <f aca="false">SUMIF($B$9:$B$20,"G&amp;A",Z9:Z20)</f>
        <v>65.61</v>
      </c>
      <c r="AA23" s="26" t="n">
        <f aca="false">SUMIF($B$9:$B$20,"G&amp;A",AA9:AA20)</f>
        <v>65.61</v>
      </c>
      <c r="AB23" s="26" t="n">
        <f aca="false">SUMIF($B$9:$B$20,"G&amp;A",AB9:AB20)</f>
        <v>70.8588</v>
      </c>
      <c r="AC23" s="26" t="n">
        <f aca="false">SUMIF($B$9:$B$20,"G&amp;A",AC9:AC20)</f>
        <v>70.8588</v>
      </c>
      <c r="AD23" s="26" t="n">
        <f aca="false">SUMIF($B$9:$B$20,"G&amp;A",AD9:AD20)</f>
        <v>70.8588</v>
      </c>
      <c r="AE23" s="26" t="n">
        <f aca="false">SUMIF($B$9:$B$20,"G&amp;A",AE9:AE20)</f>
        <v>70.8588</v>
      </c>
      <c r="AF23" s="26" t="n">
        <f aca="false">SUMIF($B$9:$B$20,"G&amp;A",AF9:AF20)</f>
        <v>70.8588</v>
      </c>
      <c r="AG23" s="26" t="n">
        <f aca="false">SUMIF($B$9:$B$20,"G&amp;A",AG9:AG20)</f>
        <v>70.8588</v>
      </c>
      <c r="AH23" s="26" t="n">
        <f aca="false">SUMIF($B$9:$B$20,"G&amp;A",AH9:AH20)</f>
        <v>70.8588</v>
      </c>
      <c r="AI23" s="26" t="n">
        <f aca="false">SUMIF($B$9:$B$20,"G&amp;A",AI9:AI20)</f>
        <v>70.8588</v>
      </c>
      <c r="AJ23" s="26" t="n">
        <f aca="false">SUMIF($B$9:$B$20,"G&amp;A",AJ9:AJ20)</f>
        <v>70.8588</v>
      </c>
      <c r="AK23" s="26" t="n">
        <f aca="false">SUMIF($B$9:$B$20,"G&amp;A",AK9:AK20)</f>
        <v>70.8588</v>
      </c>
      <c r="AL23" s="26" t="n">
        <f aca="false">SUMIF($B$9:$B$20,"G&amp;A",AL9:AL20)</f>
        <v>70.8588</v>
      </c>
      <c r="AM23" s="26" t="n">
        <f aca="false">SUMIF($B$9:$B$20,"G&amp;A",AM9:AM20)</f>
        <v>70.8588</v>
      </c>
    </row>
    <row r="24" customFormat="false" ht="15" hidden="false" customHeight="false" outlineLevel="0" collapsed="false">
      <c r="A24" s="42" t="s">
        <v>244</v>
      </c>
      <c r="B24" s="11" t="s">
        <v>50</v>
      </c>
      <c r="D24" s="55" t="n">
        <f aca="false">SUM(D21:D23)</f>
        <v>164.025</v>
      </c>
      <c r="E24" s="55" t="n">
        <f aca="false">SUM(E21:E23)</f>
        <v>164.025</v>
      </c>
      <c r="F24" s="55" t="n">
        <f aca="false">SUM(F21:F23)</f>
        <v>188.325</v>
      </c>
      <c r="G24" s="55" t="n">
        <f aca="false">SUM(G21:G23)</f>
        <v>228.42</v>
      </c>
      <c r="H24" s="55" t="n">
        <f aca="false">SUM(H21:H23)</f>
        <v>228.42</v>
      </c>
      <c r="I24" s="55" t="n">
        <f aca="false">SUM(I21:I23)</f>
        <v>243</v>
      </c>
      <c r="J24" s="55" t="n">
        <f aca="false">SUM(J21:J23)</f>
        <v>303.75</v>
      </c>
      <c r="K24" s="55" t="n">
        <f aca="false">SUM(K21:K23)</f>
        <v>303.75</v>
      </c>
      <c r="L24" s="55" t="n">
        <f aca="false">SUM(L21:L23)</f>
        <v>303.75</v>
      </c>
      <c r="M24" s="55" t="n">
        <f aca="false">SUM(M21:M23)</f>
        <v>303.75</v>
      </c>
      <c r="N24" s="55" t="n">
        <f aca="false">SUM(N21:N23)</f>
        <v>303.75</v>
      </c>
      <c r="O24" s="55" t="n">
        <f aca="false">SUM(O21:O23)</f>
        <v>303.75</v>
      </c>
      <c r="P24" s="55" t="n">
        <f aca="false">SUM(P21:P23)</f>
        <v>367.416</v>
      </c>
      <c r="Q24" s="55" t="n">
        <f aca="false">SUM(Q21:Q23)</f>
        <v>367.416</v>
      </c>
      <c r="R24" s="55" t="n">
        <f aca="false">SUM(R21:R23)</f>
        <v>367.416</v>
      </c>
      <c r="S24" s="55" t="n">
        <f aca="false">SUM(S21:S23)</f>
        <v>367.416</v>
      </c>
      <c r="T24" s="55" t="n">
        <f aca="false">SUM(T21:T23)</f>
        <v>367.416</v>
      </c>
      <c r="U24" s="55" t="n">
        <f aca="false">SUM(U21:U23)</f>
        <v>367.416</v>
      </c>
      <c r="V24" s="55" t="n">
        <f aca="false">SUM(V21:V23)</f>
        <v>367.416</v>
      </c>
      <c r="W24" s="55" t="n">
        <f aca="false">SUM(W21:W23)</f>
        <v>367.416</v>
      </c>
      <c r="X24" s="55" t="n">
        <f aca="false">SUM(X21:X23)</f>
        <v>367.416</v>
      </c>
      <c r="Y24" s="55" t="n">
        <f aca="false">SUM(Y21:Y23)</f>
        <v>367.416</v>
      </c>
      <c r="Z24" s="55" t="n">
        <f aca="false">SUM(Z21:Z23)</f>
        <v>367.416</v>
      </c>
      <c r="AA24" s="55" t="n">
        <f aca="false">SUM(AA21:AA23)</f>
        <v>367.416</v>
      </c>
      <c r="AB24" s="55" t="n">
        <f aca="false">SUM(AB21:AB23)</f>
        <v>396.80928</v>
      </c>
      <c r="AC24" s="55" t="n">
        <f aca="false">SUM(AC21:AC23)</f>
        <v>396.80928</v>
      </c>
      <c r="AD24" s="55" t="n">
        <f aca="false">SUM(AD21:AD23)</f>
        <v>396.80928</v>
      </c>
      <c r="AE24" s="55" t="n">
        <f aca="false">SUM(AE21:AE23)</f>
        <v>396.80928</v>
      </c>
      <c r="AF24" s="55" t="n">
        <f aca="false">SUM(AF21:AF23)</f>
        <v>396.80928</v>
      </c>
      <c r="AG24" s="55" t="n">
        <f aca="false">SUM(AG21:AG23)</f>
        <v>396.80928</v>
      </c>
      <c r="AH24" s="55" t="n">
        <f aca="false">SUM(AH21:AH23)</f>
        <v>396.80928</v>
      </c>
      <c r="AI24" s="55" t="n">
        <f aca="false">SUM(AI21:AI23)</f>
        <v>396.80928</v>
      </c>
      <c r="AJ24" s="55" t="n">
        <f aca="false">SUM(AJ21:AJ23)</f>
        <v>396.80928</v>
      </c>
      <c r="AK24" s="55" t="n">
        <f aca="false">SUM(AK21:AK23)</f>
        <v>396.80928</v>
      </c>
      <c r="AL24" s="55" t="n">
        <f aca="false">SUM(AL21:AL23)</f>
        <v>396.80928</v>
      </c>
      <c r="AM24" s="55" t="n">
        <f aca="false">SUM(AM21:AM23)</f>
        <v>396.80928</v>
      </c>
    </row>
    <row r="26" customFormat="false" ht="15" hidden="false" customHeight="false" outlineLevel="0" collapsed="false">
      <c r="A26" s="12" t="s">
        <v>245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customFormat="false" ht="15" hidden="false" customHeight="false" outlineLevel="0" collapsed="false">
      <c r="A27" s="27" t="str">
        <f aca="false">IF(Nhan_su!A8="","",Nhan_su!A8)</f>
        <v>CEO / Đồng sáng lập</v>
      </c>
      <c r="D27" s="26" t="n">
        <f aca="false">IF(AND(D$4&gt;=Nhan_su!$E8,OR(Nhan_su!$F8=0,D$4&lt;=Nhan_su!$F8)),N(Nhan_su!$C8),0)</f>
        <v>1</v>
      </c>
      <c r="E27" s="26" t="n">
        <f aca="false">IF(AND(E$4&gt;=Nhan_su!$E8,OR(Nhan_su!$F8=0,E$4&lt;=Nhan_su!$F8)),N(Nhan_su!$C8),0)</f>
        <v>1</v>
      </c>
      <c r="F27" s="26" t="n">
        <f aca="false">IF(AND(F$4&gt;=Nhan_su!$E8,OR(Nhan_su!$F8=0,F$4&lt;=Nhan_su!$F8)),N(Nhan_su!$C8),0)</f>
        <v>1</v>
      </c>
      <c r="G27" s="26" t="n">
        <f aca="false">IF(AND(G$4&gt;=Nhan_su!$E8,OR(Nhan_su!$F8=0,G$4&lt;=Nhan_su!$F8)),N(Nhan_su!$C8),0)</f>
        <v>1</v>
      </c>
      <c r="H27" s="26" t="n">
        <f aca="false">IF(AND(H$4&gt;=Nhan_su!$E8,OR(Nhan_su!$F8=0,H$4&lt;=Nhan_su!$F8)),N(Nhan_su!$C8),0)</f>
        <v>1</v>
      </c>
      <c r="I27" s="26" t="n">
        <f aca="false">IF(AND(I$4&gt;=Nhan_su!$E8,OR(Nhan_su!$F8=0,I$4&lt;=Nhan_su!$F8)),N(Nhan_su!$C8),0)</f>
        <v>1</v>
      </c>
      <c r="J27" s="26" t="n">
        <f aca="false">IF(AND(J$4&gt;=Nhan_su!$E8,OR(Nhan_su!$F8=0,J$4&lt;=Nhan_su!$F8)),N(Nhan_su!$C8),0)</f>
        <v>1</v>
      </c>
      <c r="K27" s="26" t="n">
        <f aca="false">IF(AND(K$4&gt;=Nhan_su!$E8,OR(Nhan_su!$F8=0,K$4&lt;=Nhan_su!$F8)),N(Nhan_su!$C8),0)</f>
        <v>1</v>
      </c>
      <c r="L27" s="26" t="n">
        <f aca="false">IF(AND(L$4&gt;=Nhan_su!$E8,OR(Nhan_su!$F8=0,L$4&lt;=Nhan_su!$F8)),N(Nhan_su!$C8),0)</f>
        <v>1</v>
      </c>
      <c r="M27" s="26" t="n">
        <f aca="false">IF(AND(M$4&gt;=Nhan_su!$E8,OR(Nhan_su!$F8=0,M$4&lt;=Nhan_su!$F8)),N(Nhan_su!$C8),0)</f>
        <v>1</v>
      </c>
      <c r="N27" s="26" t="n">
        <f aca="false">IF(AND(N$4&gt;=Nhan_su!$E8,OR(Nhan_su!$F8=0,N$4&lt;=Nhan_su!$F8)),N(Nhan_su!$C8),0)</f>
        <v>1</v>
      </c>
      <c r="O27" s="26" t="n">
        <f aca="false">IF(AND(O$4&gt;=Nhan_su!$E8,OR(Nhan_su!$F8=0,O$4&lt;=Nhan_su!$F8)),N(Nhan_su!$C8),0)</f>
        <v>1</v>
      </c>
      <c r="P27" s="26" t="n">
        <f aca="false">IF(AND(P$4&gt;=Nhan_su!$E8,OR(Nhan_su!$F8=0,P$4&lt;=Nhan_su!$F8)),N(Nhan_su!$C8),0)</f>
        <v>1</v>
      </c>
      <c r="Q27" s="26" t="n">
        <f aca="false">IF(AND(Q$4&gt;=Nhan_su!$E8,OR(Nhan_su!$F8=0,Q$4&lt;=Nhan_su!$F8)),N(Nhan_su!$C8),0)</f>
        <v>1</v>
      </c>
      <c r="R27" s="26" t="n">
        <f aca="false">IF(AND(R$4&gt;=Nhan_su!$E8,OR(Nhan_su!$F8=0,R$4&lt;=Nhan_su!$F8)),N(Nhan_su!$C8),0)</f>
        <v>1</v>
      </c>
      <c r="S27" s="26" t="n">
        <f aca="false">IF(AND(S$4&gt;=Nhan_su!$E8,OR(Nhan_su!$F8=0,S$4&lt;=Nhan_su!$F8)),N(Nhan_su!$C8),0)</f>
        <v>1</v>
      </c>
      <c r="T27" s="26" t="n">
        <f aca="false">IF(AND(T$4&gt;=Nhan_su!$E8,OR(Nhan_su!$F8=0,T$4&lt;=Nhan_su!$F8)),N(Nhan_su!$C8),0)</f>
        <v>1</v>
      </c>
      <c r="U27" s="26" t="n">
        <f aca="false">IF(AND(U$4&gt;=Nhan_su!$E8,OR(Nhan_su!$F8=0,U$4&lt;=Nhan_su!$F8)),N(Nhan_su!$C8),0)</f>
        <v>1</v>
      </c>
      <c r="V27" s="26" t="n">
        <f aca="false">IF(AND(V$4&gt;=Nhan_su!$E8,OR(Nhan_su!$F8=0,V$4&lt;=Nhan_su!$F8)),N(Nhan_su!$C8),0)</f>
        <v>1</v>
      </c>
      <c r="W27" s="26" t="n">
        <f aca="false">IF(AND(W$4&gt;=Nhan_su!$E8,OR(Nhan_su!$F8=0,W$4&lt;=Nhan_su!$F8)),N(Nhan_su!$C8),0)</f>
        <v>1</v>
      </c>
      <c r="X27" s="26" t="n">
        <f aca="false">IF(AND(X$4&gt;=Nhan_su!$E8,OR(Nhan_su!$F8=0,X$4&lt;=Nhan_su!$F8)),N(Nhan_su!$C8),0)</f>
        <v>1</v>
      </c>
      <c r="Y27" s="26" t="n">
        <f aca="false">IF(AND(Y$4&gt;=Nhan_su!$E8,OR(Nhan_su!$F8=0,Y$4&lt;=Nhan_su!$F8)),N(Nhan_su!$C8),0)</f>
        <v>1</v>
      </c>
      <c r="Z27" s="26" t="n">
        <f aca="false">IF(AND(Z$4&gt;=Nhan_su!$E8,OR(Nhan_su!$F8=0,Z$4&lt;=Nhan_su!$F8)),N(Nhan_su!$C8),0)</f>
        <v>1</v>
      </c>
      <c r="AA27" s="26" t="n">
        <f aca="false">IF(AND(AA$4&gt;=Nhan_su!$E8,OR(Nhan_su!$F8=0,AA$4&lt;=Nhan_su!$F8)),N(Nhan_su!$C8),0)</f>
        <v>1</v>
      </c>
      <c r="AB27" s="26" t="n">
        <f aca="false">IF(AND(AB$4&gt;=Nhan_su!$E8,OR(Nhan_su!$F8=0,AB$4&lt;=Nhan_su!$F8)),N(Nhan_su!$C8),0)</f>
        <v>1</v>
      </c>
      <c r="AC27" s="26" t="n">
        <f aca="false">IF(AND(AC$4&gt;=Nhan_su!$E8,OR(Nhan_su!$F8=0,AC$4&lt;=Nhan_su!$F8)),N(Nhan_su!$C8),0)</f>
        <v>1</v>
      </c>
      <c r="AD27" s="26" t="n">
        <f aca="false">IF(AND(AD$4&gt;=Nhan_su!$E8,OR(Nhan_su!$F8=0,AD$4&lt;=Nhan_su!$F8)),N(Nhan_su!$C8),0)</f>
        <v>1</v>
      </c>
      <c r="AE27" s="26" t="n">
        <f aca="false">IF(AND(AE$4&gt;=Nhan_su!$E8,OR(Nhan_su!$F8=0,AE$4&lt;=Nhan_su!$F8)),N(Nhan_su!$C8),0)</f>
        <v>1</v>
      </c>
      <c r="AF27" s="26" t="n">
        <f aca="false">IF(AND(AF$4&gt;=Nhan_su!$E8,OR(Nhan_su!$F8=0,AF$4&lt;=Nhan_su!$F8)),N(Nhan_su!$C8),0)</f>
        <v>1</v>
      </c>
      <c r="AG27" s="26" t="n">
        <f aca="false">IF(AND(AG$4&gt;=Nhan_su!$E8,OR(Nhan_su!$F8=0,AG$4&lt;=Nhan_su!$F8)),N(Nhan_su!$C8),0)</f>
        <v>1</v>
      </c>
      <c r="AH27" s="26" t="n">
        <f aca="false">IF(AND(AH$4&gt;=Nhan_su!$E8,OR(Nhan_su!$F8=0,AH$4&lt;=Nhan_su!$F8)),N(Nhan_su!$C8),0)</f>
        <v>1</v>
      </c>
      <c r="AI27" s="26" t="n">
        <f aca="false">IF(AND(AI$4&gt;=Nhan_su!$E8,OR(Nhan_su!$F8=0,AI$4&lt;=Nhan_su!$F8)),N(Nhan_su!$C8),0)</f>
        <v>1</v>
      </c>
      <c r="AJ27" s="26" t="n">
        <f aca="false">IF(AND(AJ$4&gt;=Nhan_su!$E8,OR(Nhan_su!$F8=0,AJ$4&lt;=Nhan_su!$F8)),N(Nhan_su!$C8),0)</f>
        <v>1</v>
      </c>
      <c r="AK27" s="26" t="n">
        <f aca="false">IF(AND(AK$4&gt;=Nhan_su!$E8,OR(Nhan_su!$F8=0,AK$4&lt;=Nhan_su!$F8)),N(Nhan_su!$C8),0)</f>
        <v>1</v>
      </c>
      <c r="AL27" s="26" t="n">
        <f aca="false">IF(AND(AL$4&gt;=Nhan_su!$E8,OR(Nhan_su!$F8=0,AL$4&lt;=Nhan_su!$F8)),N(Nhan_su!$C8),0)</f>
        <v>1</v>
      </c>
      <c r="AM27" s="26" t="n">
        <f aca="false">IF(AND(AM$4&gt;=Nhan_su!$E8,OR(Nhan_su!$F8=0,AM$4&lt;=Nhan_su!$F8)),N(Nhan_su!$C8),0)</f>
        <v>1</v>
      </c>
    </row>
    <row r="28" customFormat="false" ht="15" hidden="false" customHeight="false" outlineLevel="0" collapsed="false">
      <c r="A28" s="27" t="str">
        <f aca="false">IF(Nhan_su!A9="","",Nhan_su!A9)</f>
        <v>CTO / Đồng sáng lập</v>
      </c>
      <c r="D28" s="26" t="n">
        <f aca="false">IF(AND(D$4&gt;=Nhan_su!$E9,OR(Nhan_su!$F9=0,D$4&lt;=Nhan_su!$F9)),N(Nhan_su!$C9),0)</f>
        <v>1</v>
      </c>
      <c r="E28" s="26" t="n">
        <f aca="false">IF(AND(E$4&gt;=Nhan_su!$E9,OR(Nhan_su!$F9=0,E$4&lt;=Nhan_su!$F9)),N(Nhan_su!$C9),0)</f>
        <v>1</v>
      </c>
      <c r="F28" s="26" t="n">
        <f aca="false">IF(AND(F$4&gt;=Nhan_su!$E9,OR(Nhan_su!$F9=0,F$4&lt;=Nhan_su!$F9)),N(Nhan_su!$C9),0)</f>
        <v>1</v>
      </c>
      <c r="G28" s="26" t="n">
        <f aca="false">IF(AND(G$4&gt;=Nhan_su!$E9,OR(Nhan_su!$F9=0,G$4&lt;=Nhan_su!$F9)),N(Nhan_su!$C9),0)</f>
        <v>1</v>
      </c>
      <c r="H28" s="26" t="n">
        <f aca="false">IF(AND(H$4&gt;=Nhan_su!$E9,OR(Nhan_su!$F9=0,H$4&lt;=Nhan_su!$F9)),N(Nhan_su!$C9),0)</f>
        <v>1</v>
      </c>
      <c r="I28" s="26" t="n">
        <f aca="false">IF(AND(I$4&gt;=Nhan_su!$E9,OR(Nhan_su!$F9=0,I$4&lt;=Nhan_su!$F9)),N(Nhan_su!$C9),0)</f>
        <v>1</v>
      </c>
      <c r="J28" s="26" t="n">
        <f aca="false">IF(AND(J$4&gt;=Nhan_su!$E9,OR(Nhan_su!$F9=0,J$4&lt;=Nhan_su!$F9)),N(Nhan_su!$C9),0)</f>
        <v>1</v>
      </c>
      <c r="K28" s="26" t="n">
        <f aca="false">IF(AND(K$4&gt;=Nhan_su!$E9,OR(Nhan_su!$F9=0,K$4&lt;=Nhan_su!$F9)),N(Nhan_su!$C9),0)</f>
        <v>1</v>
      </c>
      <c r="L28" s="26" t="n">
        <f aca="false">IF(AND(L$4&gt;=Nhan_su!$E9,OR(Nhan_su!$F9=0,L$4&lt;=Nhan_su!$F9)),N(Nhan_su!$C9),0)</f>
        <v>1</v>
      </c>
      <c r="M28" s="26" t="n">
        <f aca="false">IF(AND(M$4&gt;=Nhan_su!$E9,OR(Nhan_su!$F9=0,M$4&lt;=Nhan_su!$F9)),N(Nhan_su!$C9),0)</f>
        <v>1</v>
      </c>
      <c r="N28" s="26" t="n">
        <f aca="false">IF(AND(N$4&gt;=Nhan_su!$E9,OR(Nhan_su!$F9=0,N$4&lt;=Nhan_su!$F9)),N(Nhan_su!$C9),0)</f>
        <v>1</v>
      </c>
      <c r="O28" s="26" t="n">
        <f aca="false">IF(AND(O$4&gt;=Nhan_su!$E9,OR(Nhan_su!$F9=0,O$4&lt;=Nhan_su!$F9)),N(Nhan_su!$C9),0)</f>
        <v>1</v>
      </c>
      <c r="P28" s="26" t="n">
        <f aca="false">IF(AND(P$4&gt;=Nhan_su!$E9,OR(Nhan_su!$F9=0,P$4&lt;=Nhan_su!$F9)),N(Nhan_su!$C9),0)</f>
        <v>1</v>
      </c>
      <c r="Q28" s="26" t="n">
        <f aca="false">IF(AND(Q$4&gt;=Nhan_su!$E9,OR(Nhan_su!$F9=0,Q$4&lt;=Nhan_su!$F9)),N(Nhan_su!$C9),0)</f>
        <v>1</v>
      </c>
      <c r="R28" s="26" t="n">
        <f aca="false">IF(AND(R$4&gt;=Nhan_su!$E9,OR(Nhan_su!$F9=0,R$4&lt;=Nhan_su!$F9)),N(Nhan_su!$C9),0)</f>
        <v>1</v>
      </c>
      <c r="S28" s="26" t="n">
        <f aca="false">IF(AND(S$4&gt;=Nhan_su!$E9,OR(Nhan_su!$F9=0,S$4&lt;=Nhan_su!$F9)),N(Nhan_su!$C9),0)</f>
        <v>1</v>
      </c>
      <c r="T28" s="26" t="n">
        <f aca="false">IF(AND(T$4&gt;=Nhan_su!$E9,OR(Nhan_su!$F9=0,T$4&lt;=Nhan_su!$F9)),N(Nhan_su!$C9),0)</f>
        <v>1</v>
      </c>
      <c r="U28" s="26" t="n">
        <f aca="false">IF(AND(U$4&gt;=Nhan_su!$E9,OR(Nhan_su!$F9=0,U$4&lt;=Nhan_su!$F9)),N(Nhan_su!$C9),0)</f>
        <v>1</v>
      </c>
      <c r="V28" s="26" t="n">
        <f aca="false">IF(AND(V$4&gt;=Nhan_su!$E9,OR(Nhan_su!$F9=0,V$4&lt;=Nhan_su!$F9)),N(Nhan_su!$C9),0)</f>
        <v>1</v>
      </c>
      <c r="W28" s="26" t="n">
        <f aca="false">IF(AND(W$4&gt;=Nhan_su!$E9,OR(Nhan_su!$F9=0,W$4&lt;=Nhan_su!$F9)),N(Nhan_su!$C9),0)</f>
        <v>1</v>
      </c>
      <c r="X28" s="26" t="n">
        <f aca="false">IF(AND(X$4&gt;=Nhan_su!$E9,OR(Nhan_su!$F9=0,X$4&lt;=Nhan_su!$F9)),N(Nhan_su!$C9),0)</f>
        <v>1</v>
      </c>
      <c r="Y28" s="26" t="n">
        <f aca="false">IF(AND(Y$4&gt;=Nhan_su!$E9,OR(Nhan_su!$F9=0,Y$4&lt;=Nhan_su!$F9)),N(Nhan_su!$C9),0)</f>
        <v>1</v>
      </c>
      <c r="Z28" s="26" t="n">
        <f aca="false">IF(AND(Z$4&gt;=Nhan_su!$E9,OR(Nhan_su!$F9=0,Z$4&lt;=Nhan_su!$F9)),N(Nhan_su!$C9),0)</f>
        <v>1</v>
      </c>
      <c r="AA28" s="26" t="n">
        <f aca="false">IF(AND(AA$4&gt;=Nhan_su!$E9,OR(Nhan_su!$F9=0,AA$4&lt;=Nhan_su!$F9)),N(Nhan_su!$C9),0)</f>
        <v>1</v>
      </c>
      <c r="AB28" s="26" t="n">
        <f aca="false">IF(AND(AB$4&gt;=Nhan_su!$E9,OR(Nhan_su!$F9=0,AB$4&lt;=Nhan_su!$F9)),N(Nhan_su!$C9),0)</f>
        <v>1</v>
      </c>
      <c r="AC28" s="26" t="n">
        <f aca="false">IF(AND(AC$4&gt;=Nhan_su!$E9,OR(Nhan_su!$F9=0,AC$4&lt;=Nhan_su!$F9)),N(Nhan_su!$C9),0)</f>
        <v>1</v>
      </c>
      <c r="AD28" s="26" t="n">
        <f aca="false">IF(AND(AD$4&gt;=Nhan_su!$E9,OR(Nhan_su!$F9=0,AD$4&lt;=Nhan_su!$F9)),N(Nhan_su!$C9),0)</f>
        <v>1</v>
      </c>
      <c r="AE28" s="26" t="n">
        <f aca="false">IF(AND(AE$4&gt;=Nhan_su!$E9,OR(Nhan_su!$F9=0,AE$4&lt;=Nhan_su!$F9)),N(Nhan_su!$C9),0)</f>
        <v>1</v>
      </c>
      <c r="AF28" s="26" t="n">
        <f aca="false">IF(AND(AF$4&gt;=Nhan_su!$E9,OR(Nhan_su!$F9=0,AF$4&lt;=Nhan_su!$F9)),N(Nhan_su!$C9),0)</f>
        <v>1</v>
      </c>
      <c r="AG28" s="26" t="n">
        <f aca="false">IF(AND(AG$4&gt;=Nhan_su!$E9,OR(Nhan_su!$F9=0,AG$4&lt;=Nhan_su!$F9)),N(Nhan_su!$C9),0)</f>
        <v>1</v>
      </c>
      <c r="AH28" s="26" t="n">
        <f aca="false">IF(AND(AH$4&gt;=Nhan_su!$E9,OR(Nhan_su!$F9=0,AH$4&lt;=Nhan_su!$F9)),N(Nhan_su!$C9),0)</f>
        <v>1</v>
      </c>
      <c r="AI28" s="26" t="n">
        <f aca="false">IF(AND(AI$4&gt;=Nhan_su!$E9,OR(Nhan_su!$F9=0,AI$4&lt;=Nhan_su!$F9)),N(Nhan_su!$C9),0)</f>
        <v>1</v>
      </c>
      <c r="AJ28" s="26" t="n">
        <f aca="false">IF(AND(AJ$4&gt;=Nhan_su!$E9,OR(Nhan_su!$F9=0,AJ$4&lt;=Nhan_su!$F9)),N(Nhan_su!$C9),0)</f>
        <v>1</v>
      </c>
      <c r="AK28" s="26" t="n">
        <f aca="false">IF(AND(AK$4&gt;=Nhan_su!$E9,OR(Nhan_su!$F9=0,AK$4&lt;=Nhan_su!$F9)),N(Nhan_su!$C9),0)</f>
        <v>1</v>
      </c>
      <c r="AL28" s="26" t="n">
        <f aca="false">IF(AND(AL$4&gt;=Nhan_su!$E9,OR(Nhan_su!$F9=0,AL$4&lt;=Nhan_su!$F9)),N(Nhan_su!$C9),0)</f>
        <v>1</v>
      </c>
      <c r="AM28" s="26" t="n">
        <f aca="false">IF(AND(AM$4&gt;=Nhan_su!$E9,OR(Nhan_su!$F9=0,AM$4&lt;=Nhan_su!$F9)),N(Nhan_su!$C9),0)</f>
        <v>1</v>
      </c>
    </row>
    <row r="29" customFormat="false" ht="15" hidden="false" customHeight="false" outlineLevel="0" collapsed="false">
      <c r="A29" s="27" t="str">
        <f aca="false">IF(Nhan_su!A10="","",Nhan_su!A10)</f>
        <v>Kỹ sư phần mềm</v>
      </c>
      <c r="D29" s="26" t="n">
        <f aca="false">IF(AND(D$4&gt;=Nhan_su!$E10,OR(Nhan_su!$F10=0,D$4&lt;=Nhan_su!$F10)),N(Nhan_su!$C10),0)</f>
        <v>2</v>
      </c>
      <c r="E29" s="26" t="n">
        <f aca="false">IF(AND(E$4&gt;=Nhan_su!$E10,OR(Nhan_su!$F10=0,E$4&lt;=Nhan_su!$F10)),N(Nhan_su!$C10),0)</f>
        <v>2</v>
      </c>
      <c r="F29" s="26" t="n">
        <f aca="false">IF(AND(F$4&gt;=Nhan_su!$E10,OR(Nhan_su!$F10=0,F$4&lt;=Nhan_su!$F10)),N(Nhan_su!$C10),0)</f>
        <v>2</v>
      </c>
      <c r="G29" s="26" t="n">
        <f aca="false">IF(AND(G$4&gt;=Nhan_su!$E10,OR(Nhan_su!$F10=0,G$4&lt;=Nhan_su!$F10)),N(Nhan_su!$C10),0)</f>
        <v>2</v>
      </c>
      <c r="H29" s="26" t="n">
        <f aca="false">IF(AND(H$4&gt;=Nhan_su!$E10,OR(Nhan_su!$F10=0,H$4&lt;=Nhan_su!$F10)),N(Nhan_su!$C10),0)</f>
        <v>2</v>
      </c>
      <c r="I29" s="26" t="n">
        <f aca="false">IF(AND(I$4&gt;=Nhan_su!$E10,OR(Nhan_su!$F10=0,I$4&lt;=Nhan_su!$F10)),N(Nhan_su!$C10),0)</f>
        <v>2</v>
      </c>
      <c r="J29" s="26" t="n">
        <f aca="false">IF(AND(J$4&gt;=Nhan_su!$E10,OR(Nhan_su!$F10=0,J$4&lt;=Nhan_su!$F10)),N(Nhan_su!$C10),0)</f>
        <v>2</v>
      </c>
      <c r="K29" s="26" t="n">
        <f aca="false">IF(AND(K$4&gt;=Nhan_su!$E10,OR(Nhan_su!$F10=0,K$4&lt;=Nhan_su!$F10)),N(Nhan_su!$C10),0)</f>
        <v>2</v>
      </c>
      <c r="L29" s="26" t="n">
        <f aca="false">IF(AND(L$4&gt;=Nhan_su!$E10,OR(Nhan_su!$F10=0,L$4&lt;=Nhan_su!$F10)),N(Nhan_su!$C10),0)</f>
        <v>2</v>
      </c>
      <c r="M29" s="26" t="n">
        <f aca="false">IF(AND(M$4&gt;=Nhan_su!$E10,OR(Nhan_su!$F10=0,M$4&lt;=Nhan_su!$F10)),N(Nhan_su!$C10),0)</f>
        <v>2</v>
      </c>
      <c r="N29" s="26" t="n">
        <f aca="false">IF(AND(N$4&gt;=Nhan_su!$E10,OR(Nhan_su!$F10=0,N$4&lt;=Nhan_su!$F10)),N(Nhan_su!$C10),0)</f>
        <v>2</v>
      </c>
      <c r="O29" s="26" t="n">
        <f aca="false">IF(AND(O$4&gt;=Nhan_su!$E10,OR(Nhan_su!$F10=0,O$4&lt;=Nhan_su!$F10)),N(Nhan_su!$C10),0)</f>
        <v>2</v>
      </c>
      <c r="P29" s="26" t="n">
        <f aca="false">IF(AND(P$4&gt;=Nhan_su!$E10,OR(Nhan_su!$F10=0,P$4&lt;=Nhan_su!$F10)),N(Nhan_su!$C10),0)</f>
        <v>2</v>
      </c>
      <c r="Q29" s="26" t="n">
        <f aca="false">IF(AND(Q$4&gt;=Nhan_su!$E10,OR(Nhan_su!$F10=0,Q$4&lt;=Nhan_su!$F10)),N(Nhan_su!$C10),0)</f>
        <v>2</v>
      </c>
      <c r="R29" s="26" t="n">
        <f aca="false">IF(AND(R$4&gt;=Nhan_su!$E10,OR(Nhan_su!$F10=0,R$4&lt;=Nhan_su!$F10)),N(Nhan_su!$C10),0)</f>
        <v>2</v>
      </c>
      <c r="S29" s="26" t="n">
        <f aca="false">IF(AND(S$4&gt;=Nhan_su!$E10,OR(Nhan_su!$F10=0,S$4&lt;=Nhan_su!$F10)),N(Nhan_su!$C10),0)</f>
        <v>2</v>
      </c>
      <c r="T29" s="26" t="n">
        <f aca="false">IF(AND(T$4&gt;=Nhan_su!$E10,OR(Nhan_su!$F10=0,T$4&lt;=Nhan_su!$F10)),N(Nhan_su!$C10),0)</f>
        <v>2</v>
      </c>
      <c r="U29" s="26" t="n">
        <f aca="false">IF(AND(U$4&gt;=Nhan_su!$E10,OR(Nhan_su!$F10=0,U$4&lt;=Nhan_su!$F10)),N(Nhan_su!$C10),0)</f>
        <v>2</v>
      </c>
      <c r="V29" s="26" t="n">
        <f aca="false">IF(AND(V$4&gt;=Nhan_su!$E10,OR(Nhan_su!$F10=0,V$4&lt;=Nhan_su!$F10)),N(Nhan_su!$C10),0)</f>
        <v>2</v>
      </c>
      <c r="W29" s="26" t="n">
        <f aca="false">IF(AND(W$4&gt;=Nhan_su!$E10,OR(Nhan_su!$F10=0,W$4&lt;=Nhan_su!$F10)),N(Nhan_su!$C10),0)</f>
        <v>2</v>
      </c>
      <c r="X29" s="26" t="n">
        <f aca="false">IF(AND(X$4&gt;=Nhan_su!$E10,OR(Nhan_su!$F10=0,X$4&lt;=Nhan_su!$F10)),N(Nhan_su!$C10),0)</f>
        <v>2</v>
      </c>
      <c r="Y29" s="26" t="n">
        <f aca="false">IF(AND(Y$4&gt;=Nhan_su!$E10,OR(Nhan_su!$F10=0,Y$4&lt;=Nhan_su!$F10)),N(Nhan_su!$C10),0)</f>
        <v>2</v>
      </c>
      <c r="Z29" s="26" t="n">
        <f aca="false">IF(AND(Z$4&gt;=Nhan_su!$E10,OR(Nhan_su!$F10=0,Z$4&lt;=Nhan_su!$F10)),N(Nhan_su!$C10),0)</f>
        <v>2</v>
      </c>
      <c r="AA29" s="26" t="n">
        <f aca="false">IF(AND(AA$4&gt;=Nhan_su!$E10,OR(Nhan_su!$F10=0,AA$4&lt;=Nhan_su!$F10)),N(Nhan_su!$C10),0)</f>
        <v>2</v>
      </c>
      <c r="AB29" s="26" t="n">
        <f aca="false">IF(AND(AB$4&gt;=Nhan_su!$E10,OR(Nhan_su!$F10=0,AB$4&lt;=Nhan_su!$F10)),N(Nhan_su!$C10),0)</f>
        <v>2</v>
      </c>
      <c r="AC29" s="26" t="n">
        <f aca="false">IF(AND(AC$4&gt;=Nhan_su!$E10,OR(Nhan_su!$F10=0,AC$4&lt;=Nhan_su!$F10)),N(Nhan_su!$C10),0)</f>
        <v>2</v>
      </c>
      <c r="AD29" s="26" t="n">
        <f aca="false">IF(AND(AD$4&gt;=Nhan_su!$E10,OR(Nhan_su!$F10=0,AD$4&lt;=Nhan_su!$F10)),N(Nhan_su!$C10),0)</f>
        <v>2</v>
      </c>
      <c r="AE29" s="26" t="n">
        <f aca="false">IF(AND(AE$4&gt;=Nhan_su!$E10,OR(Nhan_su!$F10=0,AE$4&lt;=Nhan_su!$F10)),N(Nhan_su!$C10),0)</f>
        <v>2</v>
      </c>
      <c r="AF29" s="26" t="n">
        <f aca="false">IF(AND(AF$4&gt;=Nhan_su!$E10,OR(Nhan_su!$F10=0,AF$4&lt;=Nhan_su!$F10)),N(Nhan_su!$C10),0)</f>
        <v>2</v>
      </c>
      <c r="AG29" s="26" t="n">
        <f aca="false">IF(AND(AG$4&gt;=Nhan_su!$E10,OR(Nhan_su!$F10=0,AG$4&lt;=Nhan_su!$F10)),N(Nhan_su!$C10),0)</f>
        <v>2</v>
      </c>
      <c r="AH29" s="26" t="n">
        <f aca="false">IF(AND(AH$4&gt;=Nhan_su!$E10,OR(Nhan_su!$F10=0,AH$4&lt;=Nhan_su!$F10)),N(Nhan_su!$C10),0)</f>
        <v>2</v>
      </c>
      <c r="AI29" s="26" t="n">
        <f aca="false">IF(AND(AI$4&gt;=Nhan_su!$E10,OR(Nhan_su!$F10=0,AI$4&lt;=Nhan_su!$F10)),N(Nhan_su!$C10),0)</f>
        <v>2</v>
      </c>
      <c r="AJ29" s="26" t="n">
        <f aca="false">IF(AND(AJ$4&gt;=Nhan_su!$E10,OR(Nhan_su!$F10=0,AJ$4&lt;=Nhan_su!$F10)),N(Nhan_su!$C10),0)</f>
        <v>2</v>
      </c>
      <c r="AK29" s="26" t="n">
        <f aca="false">IF(AND(AK$4&gt;=Nhan_su!$E10,OR(Nhan_su!$F10=0,AK$4&lt;=Nhan_su!$F10)),N(Nhan_su!$C10),0)</f>
        <v>2</v>
      </c>
      <c r="AL29" s="26" t="n">
        <f aca="false">IF(AND(AL$4&gt;=Nhan_su!$E10,OR(Nhan_su!$F10=0,AL$4&lt;=Nhan_su!$F10)),N(Nhan_su!$C10),0)</f>
        <v>2</v>
      </c>
      <c r="AM29" s="26" t="n">
        <f aca="false">IF(AND(AM$4&gt;=Nhan_su!$E10,OR(Nhan_su!$F10=0,AM$4&lt;=Nhan_su!$F10)),N(Nhan_su!$C10),0)</f>
        <v>2</v>
      </c>
    </row>
    <row r="30" customFormat="false" ht="15" hidden="false" customHeight="false" outlineLevel="0" collapsed="false">
      <c r="A30" s="27" t="str">
        <f aca="false">IF(Nhan_su!A11="","",Nhan_su!A11)</f>
        <v>Kỹ sư phần mềm (đợt 2)</v>
      </c>
      <c r="D30" s="26" t="n">
        <f aca="false">IF(AND(D$4&gt;=Nhan_su!$E11,OR(Nhan_su!$F11=0,D$4&lt;=Nhan_su!$F11)),N(Nhan_su!$C11),0)</f>
        <v>0</v>
      </c>
      <c r="E30" s="26" t="n">
        <f aca="false">IF(AND(E$4&gt;=Nhan_su!$E11,OR(Nhan_su!$F11=0,E$4&lt;=Nhan_su!$F11)),N(Nhan_su!$C11),0)</f>
        <v>0</v>
      </c>
      <c r="F30" s="26" t="n">
        <f aca="false">IF(AND(F$4&gt;=Nhan_su!$E11,OR(Nhan_su!$F11=0,F$4&lt;=Nhan_su!$F11)),N(Nhan_su!$C11),0)</f>
        <v>0</v>
      </c>
      <c r="G30" s="26" t="n">
        <f aca="false">IF(AND(G$4&gt;=Nhan_su!$E11,OR(Nhan_su!$F11=0,G$4&lt;=Nhan_su!$F11)),N(Nhan_su!$C11),0)</f>
        <v>0</v>
      </c>
      <c r="H30" s="26" t="n">
        <f aca="false">IF(AND(H$4&gt;=Nhan_su!$E11,OR(Nhan_su!$F11=0,H$4&lt;=Nhan_su!$F11)),N(Nhan_su!$C11),0)</f>
        <v>0</v>
      </c>
      <c r="I30" s="26" t="n">
        <f aca="false">IF(AND(I$4&gt;=Nhan_su!$E11,OR(Nhan_su!$F11=0,I$4&lt;=Nhan_su!$F11)),N(Nhan_su!$C11),0)</f>
        <v>0</v>
      </c>
      <c r="J30" s="26" t="n">
        <f aca="false">IF(AND(J$4&gt;=Nhan_su!$E11,OR(Nhan_su!$F11=0,J$4&lt;=Nhan_su!$F11)),N(Nhan_su!$C11),0)</f>
        <v>2</v>
      </c>
      <c r="K30" s="26" t="n">
        <f aca="false">IF(AND(K$4&gt;=Nhan_su!$E11,OR(Nhan_su!$F11=0,K$4&lt;=Nhan_su!$F11)),N(Nhan_su!$C11),0)</f>
        <v>2</v>
      </c>
      <c r="L30" s="26" t="n">
        <f aca="false">IF(AND(L$4&gt;=Nhan_su!$E11,OR(Nhan_su!$F11=0,L$4&lt;=Nhan_su!$F11)),N(Nhan_su!$C11),0)</f>
        <v>2</v>
      </c>
      <c r="M30" s="26" t="n">
        <f aca="false">IF(AND(M$4&gt;=Nhan_su!$E11,OR(Nhan_su!$F11=0,M$4&lt;=Nhan_su!$F11)),N(Nhan_su!$C11),0)</f>
        <v>2</v>
      </c>
      <c r="N30" s="26" t="n">
        <f aca="false">IF(AND(N$4&gt;=Nhan_su!$E11,OR(Nhan_su!$F11=0,N$4&lt;=Nhan_su!$F11)),N(Nhan_su!$C11),0)</f>
        <v>2</v>
      </c>
      <c r="O30" s="26" t="n">
        <f aca="false">IF(AND(O$4&gt;=Nhan_su!$E11,OR(Nhan_su!$F11=0,O$4&lt;=Nhan_su!$F11)),N(Nhan_su!$C11),0)</f>
        <v>2</v>
      </c>
      <c r="P30" s="26" t="n">
        <f aca="false">IF(AND(P$4&gt;=Nhan_su!$E11,OR(Nhan_su!$F11=0,P$4&lt;=Nhan_su!$F11)),N(Nhan_su!$C11),0)</f>
        <v>2</v>
      </c>
      <c r="Q30" s="26" t="n">
        <f aca="false">IF(AND(Q$4&gt;=Nhan_su!$E11,OR(Nhan_su!$F11=0,Q$4&lt;=Nhan_su!$F11)),N(Nhan_su!$C11),0)</f>
        <v>2</v>
      </c>
      <c r="R30" s="26" t="n">
        <f aca="false">IF(AND(R$4&gt;=Nhan_su!$E11,OR(Nhan_su!$F11=0,R$4&lt;=Nhan_su!$F11)),N(Nhan_su!$C11),0)</f>
        <v>2</v>
      </c>
      <c r="S30" s="26" t="n">
        <f aca="false">IF(AND(S$4&gt;=Nhan_su!$E11,OR(Nhan_su!$F11=0,S$4&lt;=Nhan_su!$F11)),N(Nhan_su!$C11),0)</f>
        <v>2</v>
      </c>
      <c r="T30" s="26" t="n">
        <f aca="false">IF(AND(T$4&gt;=Nhan_su!$E11,OR(Nhan_su!$F11=0,T$4&lt;=Nhan_su!$F11)),N(Nhan_su!$C11),0)</f>
        <v>2</v>
      </c>
      <c r="U30" s="26" t="n">
        <f aca="false">IF(AND(U$4&gt;=Nhan_su!$E11,OR(Nhan_su!$F11=0,U$4&lt;=Nhan_su!$F11)),N(Nhan_su!$C11),0)</f>
        <v>2</v>
      </c>
      <c r="V30" s="26" t="n">
        <f aca="false">IF(AND(V$4&gt;=Nhan_su!$E11,OR(Nhan_su!$F11=0,V$4&lt;=Nhan_su!$F11)),N(Nhan_su!$C11),0)</f>
        <v>2</v>
      </c>
      <c r="W30" s="26" t="n">
        <f aca="false">IF(AND(W$4&gt;=Nhan_su!$E11,OR(Nhan_su!$F11=0,W$4&lt;=Nhan_su!$F11)),N(Nhan_su!$C11),0)</f>
        <v>2</v>
      </c>
      <c r="X30" s="26" t="n">
        <f aca="false">IF(AND(X$4&gt;=Nhan_su!$E11,OR(Nhan_su!$F11=0,X$4&lt;=Nhan_su!$F11)),N(Nhan_su!$C11),0)</f>
        <v>2</v>
      </c>
      <c r="Y30" s="26" t="n">
        <f aca="false">IF(AND(Y$4&gt;=Nhan_su!$E11,OR(Nhan_su!$F11=0,Y$4&lt;=Nhan_su!$F11)),N(Nhan_su!$C11),0)</f>
        <v>2</v>
      </c>
      <c r="Z30" s="26" t="n">
        <f aca="false">IF(AND(Z$4&gt;=Nhan_su!$E11,OR(Nhan_su!$F11=0,Z$4&lt;=Nhan_su!$F11)),N(Nhan_su!$C11),0)</f>
        <v>2</v>
      </c>
      <c r="AA30" s="26" t="n">
        <f aca="false">IF(AND(AA$4&gt;=Nhan_su!$E11,OR(Nhan_su!$F11=0,AA$4&lt;=Nhan_su!$F11)),N(Nhan_su!$C11),0)</f>
        <v>2</v>
      </c>
      <c r="AB30" s="26" t="n">
        <f aca="false">IF(AND(AB$4&gt;=Nhan_su!$E11,OR(Nhan_su!$F11=0,AB$4&lt;=Nhan_su!$F11)),N(Nhan_su!$C11),0)</f>
        <v>2</v>
      </c>
      <c r="AC30" s="26" t="n">
        <f aca="false">IF(AND(AC$4&gt;=Nhan_su!$E11,OR(Nhan_su!$F11=0,AC$4&lt;=Nhan_su!$F11)),N(Nhan_su!$C11),0)</f>
        <v>2</v>
      </c>
      <c r="AD30" s="26" t="n">
        <f aca="false">IF(AND(AD$4&gt;=Nhan_su!$E11,OR(Nhan_su!$F11=0,AD$4&lt;=Nhan_su!$F11)),N(Nhan_su!$C11),0)</f>
        <v>2</v>
      </c>
      <c r="AE30" s="26" t="n">
        <f aca="false">IF(AND(AE$4&gt;=Nhan_su!$E11,OR(Nhan_su!$F11=0,AE$4&lt;=Nhan_su!$F11)),N(Nhan_su!$C11),0)</f>
        <v>2</v>
      </c>
      <c r="AF30" s="26" t="n">
        <f aca="false">IF(AND(AF$4&gt;=Nhan_su!$E11,OR(Nhan_su!$F11=0,AF$4&lt;=Nhan_su!$F11)),N(Nhan_su!$C11),0)</f>
        <v>2</v>
      </c>
      <c r="AG30" s="26" t="n">
        <f aca="false">IF(AND(AG$4&gt;=Nhan_su!$E11,OR(Nhan_su!$F11=0,AG$4&lt;=Nhan_su!$F11)),N(Nhan_su!$C11),0)</f>
        <v>2</v>
      </c>
      <c r="AH30" s="26" t="n">
        <f aca="false">IF(AND(AH$4&gt;=Nhan_su!$E11,OR(Nhan_su!$F11=0,AH$4&lt;=Nhan_su!$F11)),N(Nhan_su!$C11),0)</f>
        <v>2</v>
      </c>
      <c r="AI30" s="26" t="n">
        <f aca="false">IF(AND(AI$4&gt;=Nhan_su!$E11,OR(Nhan_su!$F11=0,AI$4&lt;=Nhan_su!$F11)),N(Nhan_su!$C11),0)</f>
        <v>2</v>
      </c>
      <c r="AJ30" s="26" t="n">
        <f aca="false">IF(AND(AJ$4&gt;=Nhan_su!$E11,OR(Nhan_su!$F11=0,AJ$4&lt;=Nhan_su!$F11)),N(Nhan_su!$C11),0)</f>
        <v>2</v>
      </c>
      <c r="AK30" s="26" t="n">
        <f aca="false">IF(AND(AK$4&gt;=Nhan_su!$E11,OR(Nhan_su!$F11=0,AK$4&lt;=Nhan_su!$F11)),N(Nhan_su!$C11),0)</f>
        <v>2</v>
      </c>
      <c r="AL30" s="26" t="n">
        <f aca="false">IF(AND(AL$4&gt;=Nhan_su!$E11,OR(Nhan_su!$F11=0,AL$4&lt;=Nhan_su!$F11)),N(Nhan_su!$C11),0)</f>
        <v>2</v>
      </c>
      <c r="AM30" s="26" t="n">
        <f aca="false">IF(AND(AM$4&gt;=Nhan_su!$E11,OR(Nhan_su!$F11=0,AM$4&lt;=Nhan_su!$F11)),N(Nhan_su!$C11),0)</f>
        <v>2</v>
      </c>
    </row>
    <row r="31" customFormat="false" ht="15" hidden="false" customHeight="false" outlineLevel="0" collapsed="false">
      <c r="A31" s="27" t="str">
        <f aca="false">IF(Nhan_su!A12="","",Nhan_su!A12)</f>
        <v>Thiết kế sản phẩm</v>
      </c>
      <c r="D31" s="26" t="n">
        <f aca="false">IF(AND(D$4&gt;=Nhan_su!$E12,OR(Nhan_su!$F12=0,D$4&lt;=Nhan_su!$F12)),N(Nhan_su!$C12),0)</f>
        <v>0</v>
      </c>
      <c r="E31" s="26" t="n">
        <f aca="false">IF(AND(E$4&gt;=Nhan_su!$E12,OR(Nhan_su!$F12=0,E$4&lt;=Nhan_su!$F12)),N(Nhan_su!$C12),0)</f>
        <v>0</v>
      </c>
      <c r="F31" s="26" t="n">
        <f aca="false">IF(AND(F$4&gt;=Nhan_su!$E12,OR(Nhan_su!$F12=0,F$4&lt;=Nhan_su!$F12)),N(Nhan_su!$C12),0)</f>
        <v>1</v>
      </c>
      <c r="G31" s="26" t="n">
        <f aca="false">IF(AND(G$4&gt;=Nhan_su!$E12,OR(Nhan_su!$F12=0,G$4&lt;=Nhan_su!$F12)),N(Nhan_su!$C12),0)</f>
        <v>1</v>
      </c>
      <c r="H31" s="26" t="n">
        <f aca="false">IF(AND(H$4&gt;=Nhan_su!$E12,OR(Nhan_su!$F12=0,H$4&lt;=Nhan_su!$F12)),N(Nhan_su!$C12),0)</f>
        <v>1</v>
      </c>
      <c r="I31" s="26" t="n">
        <f aca="false">IF(AND(I$4&gt;=Nhan_su!$E12,OR(Nhan_su!$F12=0,I$4&lt;=Nhan_su!$F12)),N(Nhan_su!$C12),0)</f>
        <v>1</v>
      </c>
      <c r="J31" s="26" t="n">
        <f aca="false">IF(AND(J$4&gt;=Nhan_su!$E12,OR(Nhan_su!$F12=0,J$4&lt;=Nhan_su!$F12)),N(Nhan_su!$C12),0)</f>
        <v>1</v>
      </c>
      <c r="K31" s="26" t="n">
        <f aca="false">IF(AND(K$4&gt;=Nhan_su!$E12,OR(Nhan_su!$F12=0,K$4&lt;=Nhan_su!$F12)),N(Nhan_su!$C12),0)</f>
        <v>1</v>
      </c>
      <c r="L31" s="26" t="n">
        <f aca="false">IF(AND(L$4&gt;=Nhan_su!$E12,OR(Nhan_su!$F12=0,L$4&lt;=Nhan_su!$F12)),N(Nhan_su!$C12),0)</f>
        <v>1</v>
      </c>
      <c r="M31" s="26" t="n">
        <f aca="false">IF(AND(M$4&gt;=Nhan_su!$E12,OR(Nhan_su!$F12=0,M$4&lt;=Nhan_su!$F12)),N(Nhan_su!$C12),0)</f>
        <v>1</v>
      </c>
      <c r="N31" s="26" t="n">
        <f aca="false">IF(AND(N$4&gt;=Nhan_su!$E12,OR(Nhan_su!$F12=0,N$4&lt;=Nhan_su!$F12)),N(Nhan_su!$C12),0)</f>
        <v>1</v>
      </c>
      <c r="O31" s="26" t="n">
        <f aca="false">IF(AND(O$4&gt;=Nhan_su!$E12,OR(Nhan_su!$F12=0,O$4&lt;=Nhan_su!$F12)),N(Nhan_su!$C12),0)</f>
        <v>1</v>
      </c>
      <c r="P31" s="26" t="n">
        <f aca="false">IF(AND(P$4&gt;=Nhan_su!$E12,OR(Nhan_su!$F12=0,P$4&lt;=Nhan_su!$F12)),N(Nhan_su!$C12),0)</f>
        <v>1</v>
      </c>
      <c r="Q31" s="26" t="n">
        <f aca="false">IF(AND(Q$4&gt;=Nhan_su!$E12,OR(Nhan_su!$F12=0,Q$4&lt;=Nhan_su!$F12)),N(Nhan_su!$C12),0)</f>
        <v>1</v>
      </c>
      <c r="R31" s="26" t="n">
        <f aca="false">IF(AND(R$4&gt;=Nhan_su!$E12,OR(Nhan_su!$F12=0,R$4&lt;=Nhan_su!$F12)),N(Nhan_su!$C12),0)</f>
        <v>1</v>
      </c>
      <c r="S31" s="26" t="n">
        <f aca="false">IF(AND(S$4&gt;=Nhan_su!$E12,OR(Nhan_su!$F12=0,S$4&lt;=Nhan_su!$F12)),N(Nhan_su!$C12),0)</f>
        <v>1</v>
      </c>
      <c r="T31" s="26" t="n">
        <f aca="false">IF(AND(T$4&gt;=Nhan_su!$E12,OR(Nhan_su!$F12=0,T$4&lt;=Nhan_su!$F12)),N(Nhan_su!$C12),0)</f>
        <v>1</v>
      </c>
      <c r="U31" s="26" t="n">
        <f aca="false">IF(AND(U$4&gt;=Nhan_su!$E12,OR(Nhan_su!$F12=0,U$4&lt;=Nhan_su!$F12)),N(Nhan_su!$C12),0)</f>
        <v>1</v>
      </c>
      <c r="V31" s="26" t="n">
        <f aca="false">IF(AND(V$4&gt;=Nhan_su!$E12,OR(Nhan_su!$F12=0,V$4&lt;=Nhan_su!$F12)),N(Nhan_su!$C12),0)</f>
        <v>1</v>
      </c>
      <c r="W31" s="26" t="n">
        <f aca="false">IF(AND(W$4&gt;=Nhan_su!$E12,OR(Nhan_su!$F12=0,W$4&lt;=Nhan_su!$F12)),N(Nhan_su!$C12),0)</f>
        <v>1</v>
      </c>
      <c r="X31" s="26" t="n">
        <f aca="false">IF(AND(X$4&gt;=Nhan_su!$E12,OR(Nhan_su!$F12=0,X$4&lt;=Nhan_su!$F12)),N(Nhan_su!$C12),0)</f>
        <v>1</v>
      </c>
      <c r="Y31" s="26" t="n">
        <f aca="false">IF(AND(Y$4&gt;=Nhan_su!$E12,OR(Nhan_su!$F12=0,Y$4&lt;=Nhan_su!$F12)),N(Nhan_su!$C12),0)</f>
        <v>1</v>
      </c>
      <c r="Z31" s="26" t="n">
        <f aca="false">IF(AND(Z$4&gt;=Nhan_su!$E12,OR(Nhan_su!$F12=0,Z$4&lt;=Nhan_su!$F12)),N(Nhan_su!$C12),0)</f>
        <v>1</v>
      </c>
      <c r="AA31" s="26" t="n">
        <f aca="false">IF(AND(AA$4&gt;=Nhan_su!$E12,OR(Nhan_su!$F12=0,AA$4&lt;=Nhan_su!$F12)),N(Nhan_su!$C12),0)</f>
        <v>1</v>
      </c>
      <c r="AB31" s="26" t="n">
        <f aca="false">IF(AND(AB$4&gt;=Nhan_su!$E12,OR(Nhan_su!$F12=0,AB$4&lt;=Nhan_su!$F12)),N(Nhan_su!$C12),0)</f>
        <v>1</v>
      </c>
      <c r="AC31" s="26" t="n">
        <f aca="false">IF(AND(AC$4&gt;=Nhan_su!$E12,OR(Nhan_su!$F12=0,AC$4&lt;=Nhan_su!$F12)),N(Nhan_su!$C12),0)</f>
        <v>1</v>
      </c>
      <c r="AD31" s="26" t="n">
        <f aca="false">IF(AND(AD$4&gt;=Nhan_su!$E12,OR(Nhan_su!$F12=0,AD$4&lt;=Nhan_su!$F12)),N(Nhan_su!$C12),0)</f>
        <v>1</v>
      </c>
      <c r="AE31" s="26" t="n">
        <f aca="false">IF(AND(AE$4&gt;=Nhan_su!$E12,OR(Nhan_su!$F12=0,AE$4&lt;=Nhan_su!$F12)),N(Nhan_su!$C12),0)</f>
        <v>1</v>
      </c>
      <c r="AF31" s="26" t="n">
        <f aca="false">IF(AND(AF$4&gt;=Nhan_su!$E12,OR(Nhan_su!$F12=0,AF$4&lt;=Nhan_su!$F12)),N(Nhan_su!$C12),0)</f>
        <v>1</v>
      </c>
      <c r="AG31" s="26" t="n">
        <f aca="false">IF(AND(AG$4&gt;=Nhan_su!$E12,OR(Nhan_su!$F12=0,AG$4&lt;=Nhan_su!$F12)),N(Nhan_su!$C12),0)</f>
        <v>1</v>
      </c>
      <c r="AH31" s="26" t="n">
        <f aca="false">IF(AND(AH$4&gt;=Nhan_su!$E12,OR(Nhan_su!$F12=0,AH$4&lt;=Nhan_su!$F12)),N(Nhan_su!$C12),0)</f>
        <v>1</v>
      </c>
      <c r="AI31" s="26" t="n">
        <f aca="false">IF(AND(AI$4&gt;=Nhan_su!$E12,OR(Nhan_su!$F12=0,AI$4&lt;=Nhan_su!$F12)),N(Nhan_su!$C12),0)</f>
        <v>1</v>
      </c>
      <c r="AJ31" s="26" t="n">
        <f aca="false">IF(AND(AJ$4&gt;=Nhan_su!$E12,OR(Nhan_su!$F12=0,AJ$4&lt;=Nhan_su!$F12)),N(Nhan_su!$C12),0)</f>
        <v>1</v>
      </c>
      <c r="AK31" s="26" t="n">
        <f aca="false">IF(AND(AK$4&gt;=Nhan_su!$E12,OR(Nhan_su!$F12=0,AK$4&lt;=Nhan_su!$F12)),N(Nhan_su!$C12),0)</f>
        <v>1</v>
      </c>
      <c r="AL31" s="26" t="n">
        <f aca="false">IF(AND(AL$4&gt;=Nhan_su!$E12,OR(Nhan_su!$F12=0,AL$4&lt;=Nhan_su!$F12)),N(Nhan_su!$C12),0)</f>
        <v>1</v>
      </c>
      <c r="AM31" s="26" t="n">
        <f aca="false">IF(AND(AM$4&gt;=Nhan_su!$E12,OR(Nhan_su!$F12=0,AM$4&lt;=Nhan_su!$F12)),N(Nhan_su!$C12),0)</f>
        <v>1</v>
      </c>
    </row>
    <row r="32" customFormat="false" ht="15" hidden="false" customHeight="false" outlineLevel="0" collapsed="false">
      <c r="A32" s="27" t="str">
        <f aca="false">IF(Nhan_su!A13="","",Nhan_su!A13)</f>
        <v>Marketing</v>
      </c>
      <c r="D32" s="26" t="n">
        <f aca="false">IF(AND(D$4&gt;=Nhan_su!$E13,OR(Nhan_su!$F13=0,D$4&lt;=Nhan_su!$F13)),N(Nhan_su!$C13),0)</f>
        <v>0</v>
      </c>
      <c r="E32" s="26" t="n">
        <f aca="false">IF(AND(E$4&gt;=Nhan_su!$E13,OR(Nhan_su!$F13=0,E$4&lt;=Nhan_su!$F13)),N(Nhan_su!$C13),0)</f>
        <v>0</v>
      </c>
      <c r="F32" s="26" t="n">
        <f aca="false">IF(AND(F$4&gt;=Nhan_su!$E13,OR(Nhan_su!$F13=0,F$4&lt;=Nhan_su!$F13)),N(Nhan_su!$C13),0)</f>
        <v>0</v>
      </c>
      <c r="G32" s="26" t="n">
        <f aca="false">IF(AND(G$4&gt;=Nhan_su!$E13,OR(Nhan_su!$F13=0,G$4&lt;=Nhan_su!$F13)),N(Nhan_su!$C13),0)</f>
        <v>1</v>
      </c>
      <c r="H32" s="26" t="n">
        <f aca="false">IF(AND(H$4&gt;=Nhan_su!$E13,OR(Nhan_su!$F13=0,H$4&lt;=Nhan_su!$F13)),N(Nhan_su!$C13),0)</f>
        <v>1</v>
      </c>
      <c r="I32" s="26" t="n">
        <f aca="false">IF(AND(I$4&gt;=Nhan_su!$E13,OR(Nhan_su!$F13=0,I$4&lt;=Nhan_su!$F13)),N(Nhan_su!$C13),0)</f>
        <v>1</v>
      </c>
      <c r="J32" s="26" t="n">
        <f aca="false">IF(AND(J$4&gt;=Nhan_su!$E13,OR(Nhan_su!$F13=0,J$4&lt;=Nhan_su!$F13)),N(Nhan_su!$C13),0)</f>
        <v>1</v>
      </c>
      <c r="K32" s="26" t="n">
        <f aca="false">IF(AND(K$4&gt;=Nhan_su!$E13,OR(Nhan_su!$F13=0,K$4&lt;=Nhan_su!$F13)),N(Nhan_su!$C13),0)</f>
        <v>1</v>
      </c>
      <c r="L32" s="26" t="n">
        <f aca="false">IF(AND(L$4&gt;=Nhan_su!$E13,OR(Nhan_su!$F13=0,L$4&lt;=Nhan_su!$F13)),N(Nhan_su!$C13),0)</f>
        <v>1</v>
      </c>
      <c r="M32" s="26" t="n">
        <f aca="false">IF(AND(M$4&gt;=Nhan_su!$E13,OR(Nhan_su!$F13=0,M$4&lt;=Nhan_su!$F13)),N(Nhan_su!$C13),0)</f>
        <v>1</v>
      </c>
      <c r="N32" s="26" t="n">
        <f aca="false">IF(AND(N$4&gt;=Nhan_su!$E13,OR(Nhan_su!$F13=0,N$4&lt;=Nhan_su!$F13)),N(Nhan_su!$C13),0)</f>
        <v>1</v>
      </c>
      <c r="O32" s="26" t="n">
        <f aca="false">IF(AND(O$4&gt;=Nhan_su!$E13,OR(Nhan_su!$F13=0,O$4&lt;=Nhan_su!$F13)),N(Nhan_su!$C13),0)</f>
        <v>1</v>
      </c>
      <c r="P32" s="26" t="n">
        <f aca="false">IF(AND(P$4&gt;=Nhan_su!$E13,OR(Nhan_su!$F13=0,P$4&lt;=Nhan_su!$F13)),N(Nhan_su!$C13),0)</f>
        <v>1</v>
      </c>
      <c r="Q32" s="26" t="n">
        <f aca="false">IF(AND(Q$4&gt;=Nhan_su!$E13,OR(Nhan_su!$F13=0,Q$4&lt;=Nhan_su!$F13)),N(Nhan_su!$C13),0)</f>
        <v>1</v>
      </c>
      <c r="R32" s="26" t="n">
        <f aca="false">IF(AND(R$4&gt;=Nhan_su!$E13,OR(Nhan_su!$F13=0,R$4&lt;=Nhan_su!$F13)),N(Nhan_su!$C13),0)</f>
        <v>1</v>
      </c>
      <c r="S32" s="26" t="n">
        <f aca="false">IF(AND(S$4&gt;=Nhan_su!$E13,OR(Nhan_su!$F13=0,S$4&lt;=Nhan_su!$F13)),N(Nhan_su!$C13),0)</f>
        <v>1</v>
      </c>
      <c r="T32" s="26" t="n">
        <f aca="false">IF(AND(T$4&gt;=Nhan_su!$E13,OR(Nhan_su!$F13=0,T$4&lt;=Nhan_su!$F13)),N(Nhan_su!$C13),0)</f>
        <v>1</v>
      </c>
      <c r="U32" s="26" t="n">
        <f aca="false">IF(AND(U$4&gt;=Nhan_su!$E13,OR(Nhan_su!$F13=0,U$4&lt;=Nhan_su!$F13)),N(Nhan_su!$C13),0)</f>
        <v>1</v>
      </c>
      <c r="V32" s="26" t="n">
        <f aca="false">IF(AND(V$4&gt;=Nhan_su!$E13,OR(Nhan_su!$F13=0,V$4&lt;=Nhan_su!$F13)),N(Nhan_su!$C13),0)</f>
        <v>1</v>
      </c>
      <c r="W32" s="26" t="n">
        <f aca="false">IF(AND(W$4&gt;=Nhan_su!$E13,OR(Nhan_su!$F13=0,W$4&lt;=Nhan_su!$F13)),N(Nhan_su!$C13),0)</f>
        <v>1</v>
      </c>
      <c r="X32" s="26" t="n">
        <f aca="false">IF(AND(X$4&gt;=Nhan_su!$E13,OR(Nhan_su!$F13=0,X$4&lt;=Nhan_su!$F13)),N(Nhan_su!$C13),0)</f>
        <v>1</v>
      </c>
      <c r="Y32" s="26" t="n">
        <f aca="false">IF(AND(Y$4&gt;=Nhan_su!$E13,OR(Nhan_su!$F13=0,Y$4&lt;=Nhan_su!$F13)),N(Nhan_su!$C13),0)</f>
        <v>1</v>
      </c>
      <c r="Z32" s="26" t="n">
        <f aca="false">IF(AND(Z$4&gt;=Nhan_su!$E13,OR(Nhan_su!$F13=0,Z$4&lt;=Nhan_su!$F13)),N(Nhan_su!$C13),0)</f>
        <v>1</v>
      </c>
      <c r="AA32" s="26" t="n">
        <f aca="false">IF(AND(AA$4&gt;=Nhan_su!$E13,OR(Nhan_su!$F13=0,AA$4&lt;=Nhan_su!$F13)),N(Nhan_su!$C13),0)</f>
        <v>1</v>
      </c>
      <c r="AB32" s="26" t="n">
        <f aca="false">IF(AND(AB$4&gt;=Nhan_su!$E13,OR(Nhan_su!$F13=0,AB$4&lt;=Nhan_su!$F13)),N(Nhan_su!$C13),0)</f>
        <v>1</v>
      </c>
      <c r="AC32" s="26" t="n">
        <f aca="false">IF(AND(AC$4&gt;=Nhan_su!$E13,OR(Nhan_su!$F13=0,AC$4&lt;=Nhan_su!$F13)),N(Nhan_su!$C13),0)</f>
        <v>1</v>
      </c>
      <c r="AD32" s="26" t="n">
        <f aca="false">IF(AND(AD$4&gt;=Nhan_su!$E13,OR(Nhan_su!$F13=0,AD$4&lt;=Nhan_su!$F13)),N(Nhan_su!$C13),0)</f>
        <v>1</v>
      </c>
      <c r="AE32" s="26" t="n">
        <f aca="false">IF(AND(AE$4&gt;=Nhan_su!$E13,OR(Nhan_su!$F13=0,AE$4&lt;=Nhan_su!$F13)),N(Nhan_su!$C13),0)</f>
        <v>1</v>
      </c>
      <c r="AF32" s="26" t="n">
        <f aca="false">IF(AND(AF$4&gt;=Nhan_su!$E13,OR(Nhan_su!$F13=0,AF$4&lt;=Nhan_su!$F13)),N(Nhan_su!$C13),0)</f>
        <v>1</v>
      </c>
      <c r="AG32" s="26" t="n">
        <f aca="false">IF(AND(AG$4&gt;=Nhan_su!$E13,OR(Nhan_su!$F13=0,AG$4&lt;=Nhan_su!$F13)),N(Nhan_su!$C13),0)</f>
        <v>1</v>
      </c>
      <c r="AH32" s="26" t="n">
        <f aca="false">IF(AND(AH$4&gt;=Nhan_su!$E13,OR(Nhan_su!$F13=0,AH$4&lt;=Nhan_su!$F13)),N(Nhan_su!$C13),0)</f>
        <v>1</v>
      </c>
      <c r="AI32" s="26" t="n">
        <f aca="false">IF(AND(AI$4&gt;=Nhan_su!$E13,OR(Nhan_su!$F13=0,AI$4&lt;=Nhan_su!$F13)),N(Nhan_su!$C13),0)</f>
        <v>1</v>
      </c>
      <c r="AJ32" s="26" t="n">
        <f aca="false">IF(AND(AJ$4&gt;=Nhan_su!$E13,OR(Nhan_su!$F13=0,AJ$4&lt;=Nhan_su!$F13)),N(Nhan_su!$C13),0)</f>
        <v>1</v>
      </c>
      <c r="AK32" s="26" t="n">
        <f aca="false">IF(AND(AK$4&gt;=Nhan_su!$E13,OR(Nhan_su!$F13=0,AK$4&lt;=Nhan_su!$F13)),N(Nhan_su!$C13),0)</f>
        <v>1</v>
      </c>
      <c r="AL32" s="26" t="n">
        <f aca="false">IF(AND(AL$4&gt;=Nhan_su!$E13,OR(Nhan_su!$F13=0,AL$4&lt;=Nhan_su!$F13)),N(Nhan_su!$C13),0)</f>
        <v>1</v>
      </c>
      <c r="AM32" s="26" t="n">
        <f aca="false">IF(AND(AM$4&gt;=Nhan_su!$E13,OR(Nhan_su!$F13=0,AM$4&lt;=Nhan_su!$F13)),N(Nhan_su!$C13),0)</f>
        <v>1</v>
      </c>
    </row>
    <row r="33" customFormat="false" ht="15" hidden="false" customHeight="false" outlineLevel="0" collapsed="false">
      <c r="A33" s="27" t="str">
        <f aca="false">IF(Nhan_su!A14="","",Nhan_su!A14)</f>
        <v>Kinh doanh</v>
      </c>
      <c r="D33" s="26" t="n">
        <f aca="false">IF(AND(D$4&gt;=Nhan_su!$E14,OR(Nhan_su!$F14=0,D$4&lt;=Nhan_su!$F14)),N(Nhan_su!$C14),0)</f>
        <v>0</v>
      </c>
      <c r="E33" s="26" t="n">
        <f aca="false">IF(AND(E$4&gt;=Nhan_su!$E14,OR(Nhan_su!$F14=0,E$4&lt;=Nhan_su!$F14)),N(Nhan_su!$C14),0)</f>
        <v>0</v>
      </c>
      <c r="F33" s="26" t="n">
        <f aca="false">IF(AND(F$4&gt;=Nhan_su!$E14,OR(Nhan_su!$F14=0,F$4&lt;=Nhan_su!$F14)),N(Nhan_su!$C14),0)</f>
        <v>0</v>
      </c>
      <c r="G33" s="26" t="n">
        <f aca="false">IF(AND(G$4&gt;=Nhan_su!$E14,OR(Nhan_su!$F14=0,G$4&lt;=Nhan_su!$F14)),N(Nhan_su!$C14),0)</f>
        <v>1</v>
      </c>
      <c r="H33" s="26" t="n">
        <f aca="false">IF(AND(H$4&gt;=Nhan_su!$E14,OR(Nhan_su!$F14=0,H$4&lt;=Nhan_su!$F14)),N(Nhan_su!$C14),0)</f>
        <v>1</v>
      </c>
      <c r="I33" s="26" t="n">
        <f aca="false">IF(AND(I$4&gt;=Nhan_su!$E14,OR(Nhan_su!$F14=0,I$4&lt;=Nhan_su!$F14)),N(Nhan_su!$C14),0)</f>
        <v>1</v>
      </c>
      <c r="J33" s="26" t="n">
        <f aca="false">IF(AND(J$4&gt;=Nhan_su!$E14,OR(Nhan_su!$F14=0,J$4&lt;=Nhan_su!$F14)),N(Nhan_su!$C14),0)</f>
        <v>1</v>
      </c>
      <c r="K33" s="26" t="n">
        <f aca="false">IF(AND(K$4&gt;=Nhan_su!$E14,OR(Nhan_su!$F14=0,K$4&lt;=Nhan_su!$F14)),N(Nhan_su!$C14),0)</f>
        <v>1</v>
      </c>
      <c r="L33" s="26" t="n">
        <f aca="false">IF(AND(L$4&gt;=Nhan_su!$E14,OR(Nhan_su!$F14=0,L$4&lt;=Nhan_su!$F14)),N(Nhan_su!$C14),0)</f>
        <v>1</v>
      </c>
      <c r="M33" s="26" t="n">
        <f aca="false">IF(AND(M$4&gt;=Nhan_su!$E14,OR(Nhan_su!$F14=0,M$4&lt;=Nhan_su!$F14)),N(Nhan_su!$C14),0)</f>
        <v>1</v>
      </c>
      <c r="N33" s="26" t="n">
        <f aca="false">IF(AND(N$4&gt;=Nhan_su!$E14,OR(Nhan_su!$F14=0,N$4&lt;=Nhan_su!$F14)),N(Nhan_su!$C14),0)</f>
        <v>1</v>
      </c>
      <c r="O33" s="26" t="n">
        <f aca="false">IF(AND(O$4&gt;=Nhan_su!$E14,OR(Nhan_su!$F14=0,O$4&lt;=Nhan_su!$F14)),N(Nhan_su!$C14),0)</f>
        <v>1</v>
      </c>
      <c r="P33" s="26" t="n">
        <f aca="false">IF(AND(P$4&gt;=Nhan_su!$E14,OR(Nhan_su!$F14=0,P$4&lt;=Nhan_su!$F14)),N(Nhan_su!$C14),0)</f>
        <v>1</v>
      </c>
      <c r="Q33" s="26" t="n">
        <f aca="false">IF(AND(Q$4&gt;=Nhan_su!$E14,OR(Nhan_su!$F14=0,Q$4&lt;=Nhan_su!$F14)),N(Nhan_su!$C14),0)</f>
        <v>1</v>
      </c>
      <c r="R33" s="26" t="n">
        <f aca="false">IF(AND(R$4&gt;=Nhan_su!$E14,OR(Nhan_su!$F14=0,R$4&lt;=Nhan_su!$F14)),N(Nhan_su!$C14),0)</f>
        <v>1</v>
      </c>
      <c r="S33" s="26" t="n">
        <f aca="false">IF(AND(S$4&gt;=Nhan_su!$E14,OR(Nhan_su!$F14=0,S$4&lt;=Nhan_su!$F14)),N(Nhan_su!$C14),0)</f>
        <v>1</v>
      </c>
      <c r="T33" s="26" t="n">
        <f aca="false">IF(AND(T$4&gt;=Nhan_su!$E14,OR(Nhan_su!$F14=0,T$4&lt;=Nhan_su!$F14)),N(Nhan_su!$C14),0)</f>
        <v>1</v>
      </c>
      <c r="U33" s="26" t="n">
        <f aca="false">IF(AND(U$4&gt;=Nhan_su!$E14,OR(Nhan_su!$F14=0,U$4&lt;=Nhan_su!$F14)),N(Nhan_su!$C14),0)</f>
        <v>1</v>
      </c>
      <c r="V33" s="26" t="n">
        <f aca="false">IF(AND(V$4&gt;=Nhan_su!$E14,OR(Nhan_su!$F14=0,V$4&lt;=Nhan_su!$F14)),N(Nhan_su!$C14),0)</f>
        <v>1</v>
      </c>
      <c r="W33" s="26" t="n">
        <f aca="false">IF(AND(W$4&gt;=Nhan_su!$E14,OR(Nhan_su!$F14=0,W$4&lt;=Nhan_su!$F14)),N(Nhan_su!$C14),0)</f>
        <v>1</v>
      </c>
      <c r="X33" s="26" t="n">
        <f aca="false">IF(AND(X$4&gt;=Nhan_su!$E14,OR(Nhan_su!$F14=0,X$4&lt;=Nhan_su!$F14)),N(Nhan_su!$C14),0)</f>
        <v>1</v>
      </c>
      <c r="Y33" s="26" t="n">
        <f aca="false">IF(AND(Y$4&gt;=Nhan_su!$E14,OR(Nhan_su!$F14=0,Y$4&lt;=Nhan_su!$F14)),N(Nhan_su!$C14),0)</f>
        <v>1</v>
      </c>
      <c r="Z33" s="26" t="n">
        <f aca="false">IF(AND(Z$4&gt;=Nhan_su!$E14,OR(Nhan_su!$F14=0,Z$4&lt;=Nhan_su!$F14)),N(Nhan_su!$C14),0)</f>
        <v>1</v>
      </c>
      <c r="AA33" s="26" t="n">
        <f aca="false">IF(AND(AA$4&gt;=Nhan_su!$E14,OR(Nhan_su!$F14=0,AA$4&lt;=Nhan_su!$F14)),N(Nhan_su!$C14),0)</f>
        <v>1</v>
      </c>
      <c r="AB33" s="26" t="n">
        <f aca="false">IF(AND(AB$4&gt;=Nhan_su!$E14,OR(Nhan_su!$F14=0,AB$4&lt;=Nhan_su!$F14)),N(Nhan_su!$C14),0)</f>
        <v>1</v>
      </c>
      <c r="AC33" s="26" t="n">
        <f aca="false">IF(AND(AC$4&gt;=Nhan_su!$E14,OR(Nhan_su!$F14=0,AC$4&lt;=Nhan_su!$F14)),N(Nhan_su!$C14),0)</f>
        <v>1</v>
      </c>
      <c r="AD33" s="26" t="n">
        <f aca="false">IF(AND(AD$4&gt;=Nhan_su!$E14,OR(Nhan_su!$F14=0,AD$4&lt;=Nhan_su!$F14)),N(Nhan_su!$C14),0)</f>
        <v>1</v>
      </c>
      <c r="AE33" s="26" t="n">
        <f aca="false">IF(AND(AE$4&gt;=Nhan_su!$E14,OR(Nhan_su!$F14=0,AE$4&lt;=Nhan_su!$F14)),N(Nhan_su!$C14),0)</f>
        <v>1</v>
      </c>
      <c r="AF33" s="26" t="n">
        <f aca="false">IF(AND(AF$4&gt;=Nhan_su!$E14,OR(Nhan_su!$F14=0,AF$4&lt;=Nhan_su!$F14)),N(Nhan_su!$C14),0)</f>
        <v>1</v>
      </c>
      <c r="AG33" s="26" t="n">
        <f aca="false">IF(AND(AG$4&gt;=Nhan_su!$E14,OR(Nhan_su!$F14=0,AG$4&lt;=Nhan_su!$F14)),N(Nhan_su!$C14),0)</f>
        <v>1</v>
      </c>
      <c r="AH33" s="26" t="n">
        <f aca="false">IF(AND(AH$4&gt;=Nhan_su!$E14,OR(Nhan_su!$F14=0,AH$4&lt;=Nhan_su!$F14)),N(Nhan_su!$C14),0)</f>
        <v>1</v>
      </c>
      <c r="AI33" s="26" t="n">
        <f aca="false">IF(AND(AI$4&gt;=Nhan_su!$E14,OR(Nhan_su!$F14=0,AI$4&lt;=Nhan_su!$F14)),N(Nhan_su!$C14),0)</f>
        <v>1</v>
      </c>
      <c r="AJ33" s="26" t="n">
        <f aca="false">IF(AND(AJ$4&gt;=Nhan_su!$E14,OR(Nhan_su!$F14=0,AJ$4&lt;=Nhan_su!$F14)),N(Nhan_su!$C14),0)</f>
        <v>1</v>
      </c>
      <c r="AK33" s="26" t="n">
        <f aca="false">IF(AND(AK$4&gt;=Nhan_su!$E14,OR(Nhan_su!$F14=0,AK$4&lt;=Nhan_su!$F14)),N(Nhan_su!$C14),0)</f>
        <v>1</v>
      </c>
      <c r="AL33" s="26" t="n">
        <f aca="false">IF(AND(AL$4&gt;=Nhan_su!$E14,OR(Nhan_su!$F14=0,AL$4&lt;=Nhan_su!$F14)),N(Nhan_su!$C14),0)</f>
        <v>1</v>
      </c>
      <c r="AM33" s="26" t="n">
        <f aca="false">IF(AND(AM$4&gt;=Nhan_su!$E14,OR(Nhan_su!$F14=0,AM$4&lt;=Nhan_su!$F14)),N(Nhan_su!$C14),0)</f>
        <v>1</v>
      </c>
    </row>
    <row r="34" customFormat="false" ht="15" hidden="false" customHeight="false" outlineLevel="0" collapsed="false">
      <c r="A34" s="27" t="str">
        <f aca="false">IF(Nhan_su!A15="","",Nhan_su!A15)</f>
        <v>Chăm sóc khách hàng</v>
      </c>
      <c r="D34" s="26" t="n">
        <f aca="false">IF(AND(D$4&gt;=Nhan_su!$E15,OR(Nhan_su!$F15=0,D$4&lt;=Nhan_su!$F15)),N(Nhan_su!$C15),0)</f>
        <v>0</v>
      </c>
      <c r="E34" s="26" t="n">
        <f aca="false">IF(AND(E$4&gt;=Nhan_su!$E15,OR(Nhan_su!$F15=0,E$4&lt;=Nhan_su!$F15)),N(Nhan_su!$C15),0)</f>
        <v>0</v>
      </c>
      <c r="F34" s="26" t="n">
        <f aca="false">IF(AND(F$4&gt;=Nhan_su!$E15,OR(Nhan_su!$F15=0,F$4&lt;=Nhan_su!$F15)),N(Nhan_su!$C15),0)</f>
        <v>0</v>
      </c>
      <c r="G34" s="26" t="n">
        <f aca="false">IF(AND(G$4&gt;=Nhan_su!$E15,OR(Nhan_su!$F15=0,G$4&lt;=Nhan_su!$F15)),N(Nhan_su!$C15),0)</f>
        <v>0</v>
      </c>
      <c r="H34" s="26" t="n">
        <f aca="false">IF(AND(H$4&gt;=Nhan_su!$E15,OR(Nhan_su!$F15=0,H$4&lt;=Nhan_su!$F15)),N(Nhan_su!$C15),0)</f>
        <v>0</v>
      </c>
      <c r="I34" s="26" t="n">
        <f aca="false">IF(AND(I$4&gt;=Nhan_su!$E15,OR(Nhan_su!$F15=0,I$4&lt;=Nhan_su!$F15)),N(Nhan_su!$C15),0)</f>
        <v>1</v>
      </c>
      <c r="J34" s="26" t="n">
        <f aca="false">IF(AND(J$4&gt;=Nhan_su!$E15,OR(Nhan_su!$F15=0,J$4&lt;=Nhan_su!$F15)),N(Nhan_su!$C15),0)</f>
        <v>1</v>
      </c>
      <c r="K34" s="26" t="n">
        <f aca="false">IF(AND(K$4&gt;=Nhan_su!$E15,OR(Nhan_su!$F15=0,K$4&lt;=Nhan_su!$F15)),N(Nhan_su!$C15),0)</f>
        <v>1</v>
      </c>
      <c r="L34" s="26" t="n">
        <f aca="false">IF(AND(L$4&gt;=Nhan_su!$E15,OR(Nhan_su!$F15=0,L$4&lt;=Nhan_su!$F15)),N(Nhan_su!$C15),0)</f>
        <v>1</v>
      </c>
      <c r="M34" s="26" t="n">
        <f aca="false">IF(AND(M$4&gt;=Nhan_su!$E15,OR(Nhan_su!$F15=0,M$4&lt;=Nhan_su!$F15)),N(Nhan_su!$C15),0)</f>
        <v>1</v>
      </c>
      <c r="N34" s="26" t="n">
        <f aca="false">IF(AND(N$4&gt;=Nhan_su!$E15,OR(Nhan_su!$F15=0,N$4&lt;=Nhan_su!$F15)),N(Nhan_su!$C15),0)</f>
        <v>1</v>
      </c>
      <c r="O34" s="26" t="n">
        <f aca="false">IF(AND(O$4&gt;=Nhan_su!$E15,OR(Nhan_su!$F15=0,O$4&lt;=Nhan_su!$F15)),N(Nhan_su!$C15),0)</f>
        <v>1</v>
      </c>
      <c r="P34" s="26" t="n">
        <f aca="false">IF(AND(P$4&gt;=Nhan_su!$E15,OR(Nhan_su!$F15=0,P$4&lt;=Nhan_su!$F15)),N(Nhan_su!$C15),0)</f>
        <v>1</v>
      </c>
      <c r="Q34" s="26" t="n">
        <f aca="false">IF(AND(Q$4&gt;=Nhan_su!$E15,OR(Nhan_su!$F15=0,Q$4&lt;=Nhan_su!$F15)),N(Nhan_su!$C15),0)</f>
        <v>1</v>
      </c>
      <c r="R34" s="26" t="n">
        <f aca="false">IF(AND(R$4&gt;=Nhan_su!$E15,OR(Nhan_su!$F15=0,R$4&lt;=Nhan_su!$F15)),N(Nhan_su!$C15),0)</f>
        <v>1</v>
      </c>
      <c r="S34" s="26" t="n">
        <f aca="false">IF(AND(S$4&gt;=Nhan_su!$E15,OR(Nhan_su!$F15=0,S$4&lt;=Nhan_su!$F15)),N(Nhan_su!$C15),0)</f>
        <v>1</v>
      </c>
      <c r="T34" s="26" t="n">
        <f aca="false">IF(AND(T$4&gt;=Nhan_su!$E15,OR(Nhan_su!$F15=0,T$4&lt;=Nhan_su!$F15)),N(Nhan_su!$C15),0)</f>
        <v>1</v>
      </c>
      <c r="U34" s="26" t="n">
        <f aca="false">IF(AND(U$4&gt;=Nhan_su!$E15,OR(Nhan_su!$F15=0,U$4&lt;=Nhan_su!$F15)),N(Nhan_su!$C15),0)</f>
        <v>1</v>
      </c>
      <c r="V34" s="26" t="n">
        <f aca="false">IF(AND(V$4&gt;=Nhan_su!$E15,OR(Nhan_su!$F15=0,V$4&lt;=Nhan_su!$F15)),N(Nhan_su!$C15),0)</f>
        <v>1</v>
      </c>
      <c r="W34" s="26" t="n">
        <f aca="false">IF(AND(W$4&gt;=Nhan_su!$E15,OR(Nhan_su!$F15=0,W$4&lt;=Nhan_su!$F15)),N(Nhan_su!$C15),0)</f>
        <v>1</v>
      </c>
      <c r="X34" s="26" t="n">
        <f aca="false">IF(AND(X$4&gt;=Nhan_su!$E15,OR(Nhan_su!$F15=0,X$4&lt;=Nhan_su!$F15)),N(Nhan_su!$C15),0)</f>
        <v>1</v>
      </c>
      <c r="Y34" s="26" t="n">
        <f aca="false">IF(AND(Y$4&gt;=Nhan_su!$E15,OR(Nhan_su!$F15=0,Y$4&lt;=Nhan_su!$F15)),N(Nhan_su!$C15),0)</f>
        <v>1</v>
      </c>
      <c r="Z34" s="26" t="n">
        <f aca="false">IF(AND(Z$4&gt;=Nhan_su!$E15,OR(Nhan_su!$F15=0,Z$4&lt;=Nhan_su!$F15)),N(Nhan_su!$C15),0)</f>
        <v>1</v>
      </c>
      <c r="AA34" s="26" t="n">
        <f aca="false">IF(AND(AA$4&gt;=Nhan_su!$E15,OR(Nhan_su!$F15=0,AA$4&lt;=Nhan_su!$F15)),N(Nhan_su!$C15),0)</f>
        <v>1</v>
      </c>
      <c r="AB34" s="26" t="n">
        <f aca="false">IF(AND(AB$4&gt;=Nhan_su!$E15,OR(Nhan_su!$F15=0,AB$4&lt;=Nhan_su!$F15)),N(Nhan_su!$C15),0)</f>
        <v>1</v>
      </c>
      <c r="AC34" s="26" t="n">
        <f aca="false">IF(AND(AC$4&gt;=Nhan_su!$E15,OR(Nhan_su!$F15=0,AC$4&lt;=Nhan_su!$F15)),N(Nhan_su!$C15),0)</f>
        <v>1</v>
      </c>
      <c r="AD34" s="26" t="n">
        <f aca="false">IF(AND(AD$4&gt;=Nhan_su!$E15,OR(Nhan_su!$F15=0,AD$4&lt;=Nhan_su!$F15)),N(Nhan_su!$C15),0)</f>
        <v>1</v>
      </c>
      <c r="AE34" s="26" t="n">
        <f aca="false">IF(AND(AE$4&gt;=Nhan_su!$E15,OR(Nhan_su!$F15=0,AE$4&lt;=Nhan_su!$F15)),N(Nhan_su!$C15),0)</f>
        <v>1</v>
      </c>
      <c r="AF34" s="26" t="n">
        <f aca="false">IF(AND(AF$4&gt;=Nhan_su!$E15,OR(Nhan_su!$F15=0,AF$4&lt;=Nhan_su!$F15)),N(Nhan_su!$C15),0)</f>
        <v>1</v>
      </c>
      <c r="AG34" s="26" t="n">
        <f aca="false">IF(AND(AG$4&gt;=Nhan_su!$E15,OR(Nhan_su!$F15=0,AG$4&lt;=Nhan_su!$F15)),N(Nhan_su!$C15),0)</f>
        <v>1</v>
      </c>
      <c r="AH34" s="26" t="n">
        <f aca="false">IF(AND(AH$4&gt;=Nhan_su!$E15,OR(Nhan_su!$F15=0,AH$4&lt;=Nhan_su!$F15)),N(Nhan_su!$C15),0)</f>
        <v>1</v>
      </c>
      <c r="AI34" s="26" t="n">
        <f aca="false">IF(AND(AI$4&gt;=Nhan_su!$E15,OR(Nhan_su!$F15=0,AI$4&lt;=Nhan_su!$F15)),N(Nhan_su!$C15),0)</f>
        <v>1</v>
      </c>
      <c r="AJ34" s="26" t="n">
        <f aca="false">IF(AND(AJ$4&gt;=Nhan_su!$E15,OR(Nhan_su!$F15=0,AJ$4&lt;=Nhan_su!$F15)),N(Nhan_su!$C15),0)</f>
        <v>1</v>
      </c>
      <c r="AK34" s="26" t="n">
        <f aca="false">IF(AND(AK$4&gt;=Nhan_su!$E15,OR(Nhan_su!$F15=0,AK$4&lt;=Nhan_su!$F15)),N(Nhan_su!$C15),0)</f>
        <v>1</v>
      </c>
      <c r="AL34" s="26" t="n">
        <f aca="false">IF(AND(AL$4&gt;=Nhan_su!$E15,OR(Nhan_su!$F15=0,AL$4&lt;=Nhan_su!$F15)),N(Nhan_su!$C15),0)</f>
        <v>1</v>
      </c>
      <c r="AM34" s="26" t="n">
        <f aca="false">IF(AND(AM$4&gt;=Nhan_su!$E15,OR(Nhan_su!$F15=0,AM$4&lt;=Nhan_su!$F15)),N(Nhan_su!$C15),0)</f>
        <v>1</v>
      </c>
    </row>
    <row r="35" customFormat="false" ht="15" hidden="false" customHeight="false" outlineLevel="0" collapsed="false">
      <c r="A35" s="27" t="str">
        <f aca="false">IF(Nhan_su!A16="","",Nhan_su!A16)</f>
        <v>Kinh doanh (mở rộng)</v>
      </c>
      <c r="D35" s="26" t="n">
        <f aca="false">IF(AND(D$4&gt;=Nhan_su!$E16,OR(Nhan_su!$F16=0,D$4&lt;=Nhan_su!$F16)),N(Nhan_su!$C16),0)</f>
        <v>0</v>
      </c>
      <c r="E35" s="26" t="n">
        <f aca="false">IF(AND(E$4&gt;=Nhan_su!$E16,OR(Nhan_su!$F16=0,E$4&lt;=Nhan_su!$F16)),N(Nhan_su!$C16),0)</f>
        <v>0</v>
      </c>
      <c r="F35" s="26" t="n">
        <f aca="false">IF(AND(F$4&gt;=Nhan_su!$E16,OR(Nhan_su!$F16=0,F$4&lt;=Nhan_su!$F16)),N(Nhan_su!$C16),0)</f>
        <v>0</v>
      </c>
      <c r="G35" s="26" t="n">
        <f aca="false">IF(AND(G$4&gt;=Nhan_su!$E16,OR(Nhan_su!$F16=0,G$4&lt;=Nhan_su!$F16)),N(Nhan_su!$C16),0)</f>
        <v>0</v>
      </c>
      <c r="H35" s="26" t="n">
        <f aca="false">IF(AND(H$4&gt;=Nhan_su!$E16,OR(Nhan_su!$F16=0,H$4&lt;=Nhan_su!$F16)),N(Nhan_su!$C16),0)</f>
        <v>0</v>
      </c>
      <c r="I35" s="26" t="n">
        <f aca="false">IF(AND(I$4&gt;=Nhan_su!$E16,OR(Nhan_su!$F16=0,I$4&lt;=Nhan_su!$F16)),N(Nhan_su!$C16),0)</f>
        <v>0</v>
      </c>
      <c r="J35" s="26" t="n">
        <f aca="false">IF(AND(J$4&gt;=Nhan_su!$E16,OR(Nhan_su!$F16=0,J$4&lt;=Nhan_su!$F16)),N(Nhan_su!$C16),0)</f>
        <v>0</v>
      </c>
      <c r="K35" s="26" t="n">
        <f aca="false">IF(AND(K$4&gt;=Nhan_su!$E16,OR(Nhan_su!$F16=0,K$4&lt;=Nhan_su!$F16)),N(Nhan_su!$C16),0)</f>
        <v>0</v>
      </c>
      <c r="L35" s="26" t="n">
        <f aca="false">IF(AND(L$4&gt;=Nhan_su!$E16,OR(Nhan_su!$F16=0,L$4&lt;=Nhan_su!$F16)),N(Nhan_su!$C16),0)</f>
        <v>0</v>
      </c>
      <c r="M35" s="26" t="n">
        <f aca="false">IF(AND(M$4&gt;=Nhan_su!$E16,OR(Nhan_su!$F16=0,M$4&lt;=Nhan_su!$F16)),N(Nhan_su!$C16),0)</f>
        <v>0</v>
      </c>
      <c r="N35" s="26" t="n">
        <f aca="false">IF(AND(N$4&gt;=Nhan_su!$E16,OR(Nhan_su!$F16=0,N$4&lt;=Nhan_su!$F16)),N(Nhan_su!$C16),0)</f>
        <v>0</v>
      </c>
      <c r="O35" s="26" t="n">
        <f aca="false">IF(AND(O$4&gt;=Nhan_su!$E16,OR(Nhan_su!$F16=0,O$4&lt;=Nhan_su!$F16)),N(Nhan_su!$C16),0)</f>
        <v>0</v>
      </c>
      <c r="P35" s="26" t="n">
        <f aca="false">IF(AND(P$4&gt;=Nhan_su!$E16,OR(Nhan_su!$F16=0,P$4&lt;=Nhan_su!$F16)),N(Nhan_su!$C16),0)</f>
        <v>2</v>
      </c>
      <c r="Q35" s="26" t="n">
        <f aca="false">IF(AND(Q$4&gt;=Nhan_su!$E16,OR(Nhan_su!$F16=0,Q$4&lt;=Nhan_su!$F16)),N(Nhan_su!$C16),0)</f>
        <v>2</v>
      </c>
      <c r="R35" s="26" t="n">
        <f aca="false">IF(AND(R$4&gt;=Nhan_su!$E16,OR(Nhan_su!$F16=0,R$4&lt;=Nhan_su!$F16)),N(Nhan_su!$C16),0)</f>
        <v>2</v>
      </c>
      <c r="S35" s="26" t="n">
        <f aca="false">IF(AND(S$4&gt;=Nhan_su!$E16,OR(Nhan_su!$F16=0,S$4&lt;=Nhan_su!$F16)),N(Nhan_su!$C16),0)</f>
        <v>2</v>
      </c>
      <c r="T35" s="26" t="n">
        <f aca="false">IF(AND(T$4&gt;=Nhan_su!$E16,OR(Nhan_su!$F16=0,T$4&lt;=Nhan_su!$F16)),N(Nhan_su!$C16),0)</f>
        <v>2</v>
      </c>
      <c r="U35" s="26" t="n">
        <f aca="false">IF(AND(U$4&gt;=Nhan_su!$E16,OR(Nhan_su!$F16=0,U$4&lt;=Nhan_su!$F16)),N(Nhan_su!$C16),0)</f>
        <v>2</v>
      </c>
      <c r="V35" s="26" t="n">
        <f aca="false">IF(AND(V$4&gt;=Nhan_su!$E16,OR(Nhan_su!$F16=0,V$4&lt;=Nhan_su!$F16)),N(Nhan_su!$C16),0)</f>
        <v>2</v>
      </c>
      <c r="W35" s="26" t="n">
        <f aca="false">IF(AND(W$4&gt;=Nhan_su!$E16,OR(Nhan_su!$F16=0,W$4&lt;=Nhan_su!$F16)),N(Nhan_su!$C16),0)</f>
        <v>2</v>
      </c>
      <c r="X35" s="26" t="n">
        <f aca="false">IF(AND(X$4&gt;=Nhan_su!$E16,OR(Nhan_su!$F16=0,X$4&lt;=Nhan_su!$F16)),N(Nhan_su!$C16),0)</f>
        <v>2</v>
      </c>
      <c r="Y35" s="26" t="n">
        <f aca="false">IF(AND(Y$4&gt;=Nhan_su!$E16,OR(Nhan_su!$F16=0,Y$4&lt;=Nhan_su!$F16)),N(Nhan_su!$C16),0)</f>
        <v>2</v>
      </c>
      <c r="Z35" s="26" t="n">
        <f aca="false">IF(AND(Z$4&gt;=Nhan_su!$E16,OR(Nhan_su!$F16=0,Z$4&lt;=Nhan_su!$F16)),N(Nhan_su!$C16),0)</f>
        <v>2</v>
      </c>
      <c r="AA35" s="26" t="n">
        <f aca="false">IF(AND(AA$4&gt;=Nhan_su!$E16,OR(Nhan_su!$F16=0,AA$4&lt;=Nhan_su!$F16)),N(Nhan_su!$C16),0)</f>
        <v>2</v>
      </c>
      <c r="AB35" s="26" t="n">
        <f aca="false">IF(AND(AB$4&gt;=Nhan_su!$E16,OR(Nhan_su!$F16=0,AB$4&lt;=Nhan_su!$F16)),N(Nhan_su!$C16),0)</f>
        <v>2</v>
      </c>
      <c r="AC35" s="26" t="n">
        <f aca="false">IF(AND(AC$4&gt;=Nhan_su!$E16,OR(Nhan_su!$F16=0,AC$4&lt;=Nhan_su!$F16)),N(Nhan_su!$C16),0)</f>
        <v>2</v>
      </c>
      <c r="AD35" s="26" t="n">
        <f aca="false">IF(AND(AD$4&gt;=Nhan_su!$E16,OR(Nhan_su!$F16=0,AD$4&lt;=Nhan_su!$F16)),N(Nhan_su!$C16),0)</f>
        <v>2</v>
      </c>
      <c r="AE35" s="26" t="n">
        <f aca="false">IF(AND(AE$4&gt;=Nhan_su!$E16,OR(Nhan_su!$F16=0,AE$4&lt;=Nhan_su!$F16)),N(Nhan_su!$C16),0)</f>
        <v>2</v>
      </c>
      <c r="AF35" s="26" t="n">
        <f aca="false">IF(AND(AF$4&gt;=Nhan_su!$E16,OR(Nhan_su!$F16=0,AF$4&lt;=Nhan_su!$F16)),N(Nhan_su!$C16),0)</f>
        <v>2</v>
      </c>
      <c r="AG35" s="26" t="n">
        <f aca="false">IF(AND(AG$4&gt;=Nhan_su!$E16,OR(Nhan_su!$F16=0,AG$4&lt;=Nhan_su!$F16)),N(Nhan_su!$C16),0)</f>
        <v>2</v>
      </c>
      <c r="AH35" s="26" t="n">
        <f aca="false">IF(AND(AH$4&gt;=Nhan_su!$E16,OR(Nhan_su!$F16=0,AH$4&lt;=Nhan_su!$F16)),N(Nhan_su!$C16),0)</f>
        <v>2</v>
      </c>
      <c r="AI35" s="26" t="n">
        <f aca="false">IF(AND(AI$4&gt;=Nhan_su!$E16,OR(Nhan_su!$F16=0,AI$4&lt;=Nhan_su!$F16)),N(Nhan_su!$C16),0)</f>
        <v>2</v>
      </c>
      <c r="AJ35" s="26" t="n">
        <f aca="false">IF(AND(AJ$4&gt;=Nhan_su!$E16,OR(Nhan_su!$F16=0,AJ$4&lt;=Nhan_su!$F16)),N(Nhan_su!$C16),0)</f>
        <v>2</v>
      </c>
      <c r="AK35" s="26" t="n">
        <f aca="false">IF(AND(AK$4&gt;=Nhan_su!$E16,OR(Nhan_su!$F16=0,AK$4&lt;=Nhan_su!$F16)),N(Nhan_su!$C16),0)</f>
        <v>2</v>
      </c>
      <c r="AL35" s="26" t="n">
        <f aca="false">IF(AND(AL$4&gt;=Nhan_su!$E16,OR(Nhan_su!$F16=0,AL$4&lt;=Nhan_su!$F16)),N(Nhan_su!$C16),0)</f>
        <v>2</v>
      </c>
      <c r="AM35" s="26" t="n">
        <f aca="false">IF(AND(AM$4&gt;=Nhan_su!$E16,OR(Nhan_su!$F16=0,AM$4&lt;=Nhan_su!$F16)),N(Nhan_su!$C16),0)</f>
        <v>2</v>
      </c>
    </row>
    <row r="36" customFormat="false" ht="15" hidden="false" customHeight="false" outlineLevel="0" collapsed="false">
      <c r="A36" s="27" t="str">
        <f aca="false">IF(Nhan_su!A17="","",Nhan_su!A17)</f>
        <v>Kế toán</v>
      </c>
      <c r="D36" s="26" t="n">
        <f aca="false">IF(AND(D$4&gt;=Nhan_su!$E17,OR(Nhan_su!$F17=0,D$4&lt;=Nhan_su!$F17)),N(Nhan_su!$C17),0)</f>
        <v>1</v>
      </c>
      <c r="E36" s="26" t="n">
        <f aca="false">IF(AND(E$4&gt;=Nhan_su!$E17,OR(Nhan_su!$F17=0,E$4&lt;=Nhan_su!$F17)),N(Nhan_su!$C17),0)</f>
        <v>1</v>
      </c>
      <c r="F36" s="26" t="n">
        <f aca="false">IF(AND(F$4&gt;=Nhan_su!$E17,OR(Nhan_su!$F17=0,F$4&lt;=Nhan_su!$F17)),N(Nhan_su!$C17),0)</f>
        <v>1</v>
      </c>
      <c r="G36" s="26" t="n">
        <f aca="false">IF(AND(G$4&gt;=Nhan_su!$E17,OR(Nhan_su!$F17=0,G$4&lt;=Nhan_su!$F17)),N(Nhan_su!$C17),0)</f>
        <v>1</v>
      </c>
      <c r="H36" s="26" t="n">
        <f aca="false">IF(AND(H$4&gt;=Nhan_su!$E17,OR(Nhan_su!$F17=0,H$4&lt;=Nhan_su!$F17)),N(Nhan_su!$C17),0)</f>
        <v>1</v>
      </c>
      <c r="I36" s="26" t="n">
        <f aca="false">IF(AND(I$4&gt;=Nhan_su!$E17,OR(Nhan_su!$F17=0,I$4&lt;=Nhan_su!$F17)),N(Nhan_su!$C17),0)</f>
        <v>1</v>
      </c>
      <c r="J36" s="26" t="n">
        <f aca="false">IF(AND(J$4&gt;=Nhan_su!$E17,OR(Nhan_su!$F17=0,J$4&lt;=Nhan_su!$F17)),N(Nhan_su!$C17),0)</f>
        <v>1</v>
      </c>
      <c r="K36" s="26" t="n">
        <f aca="false">IF(AND(K$4&gt;=Nhan_su!$E17,OR(Nhan_su!$F17=0,K$4&lt;=Nhan_su!$F17)),N(Nhan_su!$C17),0)</f>
        <v>1</v>
      </c>
      <c r="L36" s="26" t="n">
        <f aca="false">IF(AND(L$4&gt;=Nhan_su!$E17,OR(Nhan_su!$F17=0,L$4&lt;=Nhan_su!$F17)),N(Nhan_su!$C17),0)</f>
        <v>1</v>
      </c>
      <c r="M36" s="26" t="n">
        <f aca="false">IF(AND(M$4&gt;=Nhan_su!$E17,OR(Nhan_su!$F17=0,M$4&lt;=Nhan_su!$F17)),N(Nhan_su!$C17),0)</f>
        <v>1</v>
      </c>
      <c r="N36" s="26" t="n">
        <f aca="false">IF(AND(N$4&gt;=Nhan_su!$E17,OR(Nhan_su!$F17=0,N$4&lt;=Nhan_su!$F17)),N(Nhan_su!$C17),0)</f>
        <v>1</v>
      </c>
      <c r="O36" s="26" t="n">
        <f aca="false">IF(AND(O$4&gt;=Nhan_su!$E17,OR(Nhan_su!$F17=0,O$4&lt;=Nhan_su!$F17)),N(Nhan_su!$C17),0)</f>
        <v>1</v>
      </c>
      <c r="P36" s="26" t="n">
        <f aca="false">IF(AND(P$4&gt;=Nhan_su!$E17,OR(Nhan_su!$F17=0,P$4&lt;=Nhan_su!$F17)),N(Nhan_su!$C17),0)</f>
        <v>1</v>
      </c>
      <c r="Q36" s="26" t="n">
        <f aca="false">IF(AND(Q$4&gt;=Nhan_su!$E17,OR(Nhan_su!$F17=0,Q$4&lt;=Nhan_su!$F17)),N(Nhan_su!$C17),0)</f>
        <v>1</v>
      </c>
      <c r="R36" s="26" t="n">
        <f aca="false">IF(AND(R$4&gt;=Nhan_su!$E17,OR(Nhan_su!$F17=0,R$4&lt;=Nhan_su!$F17)),N(Nhan_su!$C17),0)</f>
        <v>1</v>
      </c>
      <c r="S36" s="26" t="n">
        <f aca="false">IF(AND(S$4&gt;=Nhan_su!$E17,OR(Nhan_su!$F17=0,S$4&lt;=Nhan_su!$F17)),N(Nhan_su!$C17),0)</f>
        <v>1</v>
      </c>
      <c r="T36" s="26" t="n">
        <f aca="false">IF(AND(T$4&gt;=Nhan_su!$E17,OR(Nhan_su!$F17=0,T$4&lt;=Nhan_su!$F17)),N(Nhan_su!$C17),0)</f>
        <v>1</v>
      </c>
      <c r="U36" s="26" t="n">
        <f aca="false">IF(AND(U$4&gt;=Nhan_su!$E17,OR(Nhan_su!$F17=0,U$4&lt;=Nhan_su!$F17)),N(Nhan_su!$C17),0)</f>
        <v>1</v>
      </c>
      <c r="V36" s="26" t="n">
        <f aca="false">IF(AND(V$4&gt;=Nhan_su!$E17,OR(Nhan_su!$F17=0,V$4&lt;=Nhan_su!$F17)),N(Nhan_su!$C17),0)</f>
        <v>1</v>
      </c>
      <c r="W36" s="26" t="n">
        <f aca="false">IF(AND(W$4&gt;=Nhan_su!$E17,OR(Nhan_su!$F17=0,W$4&lt;=Nhan_su!$F17)),N(Nhan_su!$C17),0)</f>
        <v>1</v>
      </c>
      <c r="X36" s="26" t="n">
        <f aca="false">IF(AND(X$4&gt;=Nhan_su!$E17,OR(Nhan_su!$F17=0,X$4&lt;=Nhan_su!$F17)),N(Nhan_su!$C17),0)</f>
        <v>1</v>
      </c>
      <c r="Y36" s="26" t="n">
        <f aca="false">IF(AND(Y$4&gt;=Nhan_su!$E17,OR(Nhan_su!$F17=0,Y$4&lt;=Nhan_su!$F17)),N(Nhan_su!$C17),0)</f>
        <v>1</v>
      </c>
      <c r="Z36" s="26" t="n">
        <f aca="false">IF(AND(Z$4&gt;=Nhan_su!$E17,OR(Nhan_su!$F17=0,Z$4&lt;=Nhan_su!$F17)),N(Nhan_su!$C17),0)</f>
        <v>1</v>
      </c>
      <c r="AA36" s="26" t="n">
        <f aca="false">IF(AND(AA$4&gt;=Nhan_su!$E17,OR(Nhan_su!$F17=0,AA$4&lt;=Nhan_su!$F17)),N(Nhan_su!$C17),0)</f>
        <v>1</v>
      </c>
      <c r="AB36" s="26" t="n">
        <f aca="false">IF(AND(AB$4&gt;=Nhan_su!$E17,OR(Nhan_su!$F17=0,AB$4&lt;=Nhan_su!$F17)),N(Nhan_su!$C17),0)</f>
        <v>1</v>
      </c>
      <c r="AC36" s="26" t="n">
        <f aca="false">IF(AND(AC$4&gt;=Nhan_su!$E17,OR(Nhan_su!$F17=0,AC$4&lt;=Nhan_su!$F17)),N(Nhan_su!$C17),0)</f>
        <v>1</v>
      </c>
      <c r="AD36" s="26" t="n">
        <f aca="false">IF(AND(AD$4&gt;=Nhan_su!$E17,OR(Nhan_su!$F17=0,AD$4&lt;=Nhan_su!$F17)),N(Nhan_su!$C17),0)</f>
        <v>1</v>
      </c>
      <c r="AE36" s="26" t="n">
        <f aca="false">IF(AND(AE$4&gt;=Nhan_su!$E17,OR(Nhan_su!$F17=0,AE$4&lt;=Nhan_su!$F17)),N(Nhan_su!$C17),0)</f>
        <v>1</v>
      </c>
      <c r="AF36" s="26" t="n">
        <f aca="false">IF(AND(AF$4&gt;=Nhan_su!$E17,OR(Nhan_su!$F17=0,AF$4&lt;=Nhan_su!$F17)),N(Nhan_su!$C17),0)</f>
        <v>1</v>
      </c>
      <c r="AG36" s="26" t="n">
        <f aca="false">IF(AND(AG$4&gt;=Nhan_su!$E17,OR(Nhan_su!$F17=0,AG$4&lt;=Nhan_su!$F17)),N(Nhan_su!$C17),0)</f>
        <v>1</v>
      </c>
      <c r="AH36" s="26" t="n">
        <f aca="false">IF(AND(AH$4&gt;=Nhan_su!$E17,OR(Nhan_su!$F17=0,AH$4&lt;=Nhan_su!$F17)),N(Nhan_su!$C17),0)</f>
        <v>1</v>
      </c>
      <c r="AI36" s="26" t="n">
        <f aca="false">IF(AND(AI$4&gt;=Nhan_su!$E17,OR(Nhan_su!$F17=0,AI$4&lt;=Nhan_su!$F17)),N(Nhan_su!$C17),0)</f>
        <v>1</v>
      </c>
      <c r="AJ36" s="26" t="n">
        <f aca="false">IF(AND(AJ$4&gt;=Nhan_su!$E17,OR(Nhan_su!$F17=0,AJ$4&lt;=Nhan_su!$F17)),N(Nhan_su!$C17),0)</f>
        <v>1</v>
      </c>
      <c r="AK36" s="26" t="n">
        <f aca="false">IF(AND(AK$4&gt;=Nhan_su!$E17,OR(Nhan_su!$F17=0,AK$4&lt;=Nhan_su!$F17)),N(Nhan_su!$C17),0)</f>
        <v>1</v>
      </c>
      <c r="AL36" s="26" t="n">
        <f aca="false">IF(AND(AL$4&gt;=Nhan_su!$E17,OR(Nhan_su!$F17=0,AL$4&lt;=Nhan_su!$F17)),N(Nhan_su!$C17),0)</f>
        <v>1</v>
      </c>
      <c r="AM36" s="26" t="n">
        <f aca="false">IF(AND(AM$4&gt;=Nhan_su!$E17,OR(Nhan_su!$F17=0,AM$4&lt;=Nhan_su!$F17)),N(Nhan_su!$C17),0)</f>
        <v>1</v>
      </c>
    </row>
    <row r="37" customFormat="false" ht="15" hidden="false" customHeight="false" outlineLevel="0" collapsed="false">
      <c r="A37" s="27" t="str">
        <f aca="false">IF(Nhan_su!A18="","",Nhan_su!A18)</f>
        <v/>
      </c>
      <c r="D37" s="26" t="n">
        <f aca="false">IF(AND(D$4&gt;=Nhan_su!$E18,OR(Nhan_su!$F18=0,D$4&lt;=Nhan_su!$F18)),N(Nhan_su!$C18),0)</f>
        <v>0</v>
      </c>
      <c r="E37" s="26" t="n">
        <f aca="false">IF(AND(E$4&gt;=Nhan_su!$E18,OR(Nhan_su!$F18=0,E$4&lt;=Nhan_su!$F18)),N(Nhan_su!$C18),0)</f>
        <v>0</v>
      </c>
      <c r="F37" s="26" t="n">
        <f aca="false">IF(AND(F$4&gt;=Nhan_su!$E18,OR(Nhan_su!$F18=0,F$4&lt;=Nhan_su!$F18)),N(Nhan_su!$C18),0)</f>
        <v>0</v>
      </c>
      <c r="G37" s="26" t="n">
        <f aca="false">IF(AND(G$4&gt;=Nhan_su!$E18,OR(Nhan_su!$F18=0,G$4&lt;=Nhan_su!$F18)),N(Nhan_su!$C18),0)</f>
        <v>0</v>
      </c>
      <c r="H37" s="26" t="n">
        <f aca="false">IF(AND(H$4&gt;=Nhan_su!$E18,OR(Nhan_su!$F18=0,H$4&lt;=Nhan_su!$F18)),N(Nhan_su!$C18),0)</f>
        <v>0</v>
      </c>
      <c r="I37" s="26" t="n">
        <f aca="false">IF(AND(I$4&gt;=Nhan_su!$E18,OR(Nhan_su!$F18=0,I$4&lt;=Nhan_su!$F18)),N(Nhan_su!$C18),0)</f>
        <v>0</v>
      </c>
      <c r="J37" s="26" t="n">
        <f aca="false">IF(AND(J$4&gt;=Nhan_su!$E18,OR(Nhan_su!$F18=0,J$4&lt;=Nhan_su!$F18)),N(Nhan_su!$C18),0)</f>
        <v>0</v>
      </c>
      <c r="K37" s="26" t="n">
        <f aca="false">IF(AND(K$4&gt;=Nhan_su!$E18,OR(Nhan_su!$F18=0,K$4&lt;=Nhan_su!$F18)),N(Nhan_su!$C18),0)</f>
        <v>0</v>
      </c>
      <c r="L37" s="26" t="n">
        <f aca="false">IF(AND(L$4&gt;=Nhan_su!$E18,OR(Nhan_su!$F18=0,L$4&lt;=Nhan_su!$F18)),N(Nhan_su!$C18),0)</f>
        <v>0</v>
      </c>
      <c r="M37" s="26" t="n">
        <f aca="false">IF(AND(M$4&gt;=Nhan_su!$E18,OR(Nhan_su!$F18=0,M$4&lt;=Nhan_su!$F18)),N(Nhan_su!$C18),0)</f>
        <v>0</v>
      </c>
      <c r="N37" s="26" t="n">
        <f aca="false">IF(AND(N$4&gt;=Nhan_su!$E18,OR(Nhan_su!$F18=0,N$4&lt;=Nhan_su!$F18)),N(Nhan_su!$C18),0)</f>
        <v>0</v>
      </c>
      <c r="O37" s="26" t="n">
        <f aca="false">IF(AND(O$4&gt;=Nhan_su!$E18,OR(Nhan_su!$F18=0,O$4&lt;=Nhan_su!$F18)),N(Nhan_su!$C18),0)</f>
        <v>0</v>
      </c>
      <c r="P37" s="26" t="n">
        <f aca="false">IF(AND(P$4&gt;=Nhan_su!$E18,OR(Nhan_su!$F18=0,P$4&lt;=Nhan_su!$F18)),N(Nhan_su!$C18),0)</f>
        <v>0</v>
      </c>
      <c r="Q37" s="26" t="n">
        <f aca="false">IF(AND(Q$4&gt;=Nhan_su!$E18,OR(Nhan_su!$F18=0,Q$4&lt;=Nhan_su!$F18)),N(Nhan_su!$C18),0)</f>
        <v>0</v>
      </c>
      <c r="R37" s="26" t="n">
        <f aca="false">IF(AND(R$4&gt;=Nhan_su!$E18,OR(Nhan_su!$F18=0,R$4&lt;=Nhan_su!$F18)),N(Nhan_su!$C18),0)</f>
        <v>0</v>
      </c>
      <c r="S37" s="26" t="n">
        <f aca="false">IF(AND(S$4&gt;=Nhan_su!$E18,OR(Nhan_su!$F18=0,S$4&lt;=Nhan_su!$F18)),N(Nhan_su!$C18),0)</f>
        <v>0</v>
      </c>
      <c r="T37" s="26" t="n">
        <f aca="false">IF(AND(T$4&gt;=Nhan_su!$E18,OR(Nhan_su!$F18=0,T$4&lt;=Nhan_su!$F18)),N(Nhan_su!$C18),0)</f>
        <v>0</v>
      </c>
      <c r="U37" s="26" t="n">
        <f aca="false">IF(AND(U$4&gt;=Nhan_su!$E18,OR(Nhan_su!$F18=0,U$4&lt;=Nhan_su!$F18)),N(Nhan_su!$C18),0)</f>
        <v>0</v>
      </c>
      <c r="V37" s="26" t="n">
        <f aca="false">IF(AND(V$4&gt;=Nhan_su!$E18,OR(Nhan_su!$F18=0,V$4&lt;=Nhan_su!$F18)),N(Nhan_su!$C18),0)</f>
        <v>0</v>
      </c>
      <c r="W37" s="26" t="n">
        <f aca="false">IF(AND(W$4&gt;=Nhan_su!$E18,OR(Nhan_su!$F18=0,W$4&lt;=Nhan_su!$F18)),N(Nhan_su!$C18),0)</f>
        <v>0</v>
      </c>
      <c r="X37" s="26" t="n">
        <f aca="false">IF(AND(X$4&gt;=Nhan_su!$E18,OR(Nhan_su!$F18=0,X$4&lt;=Nhan_su!$F18)),N(Nhan_su!$C18),0)</f>
        <v>0</v>
      </c>
      <c r="Y37" s="26" t="n">
        <f aca="false">IF(AND(Y$4&gt;=Nhan_su!$E18,OR(Nhan_su!$F18=0,Y$4&lt;=Nhan_su!$F18)),N(Nhan_su!$C18),0)</f>
        <v>0</v>
      </c>
      <c r="Z37" s="26" t="n">
        <f aca="false">IF(AND(Z$4&gt;=Nhan_su!$E18,OR(Nhan_su!$F18=0,Z$4&lt;=Nhan_su!$F18)),N(Nhan_su!$C18),0)</f>
        <v>0</v>
      </c>
      <c r="AA37" s="26" t="n">
        <f aca="false">IF(AND(AA$4&gt;=Nhan_su!$E18,OR(Nhan_su!$F18=0,AA$4&lt;=Nhan_su!$F18)),N(Nhan_su!$C18),0)</f>
        <v>0</v>
      </c>
      <c r="AB37" s="26" t="n">
        <f aca="false">IF(AND(AB$4&gt;=Nhan_su!$E18,OR(Nhan_su!$F18=0,AB$4&lt;=Nhan_su!$F18)),N(Nhan_su!$C18),0)</f>
        <v>0</v>
      </c>
      <c r="AC37" s="26" t="n">
        <f aca="false">IF(AND(AC$4&gt;=Nhan_su!$E18,OR(Nhan_su!$F18=0,AC$4&lt;=Nhan_su!$F18)),N(Nhan_su!$C18),0)</f>
        <v>0</v>
      </c>
      <c r="AD37" s="26" t="n">
        <f aca="false">IF(AND(AD$4&gt;=Nhan_su!$E18,OR(Nhan_su!$F18=0,AD$4&lt;=Nhan_su!$F18)),N(Nhan_su!$C18),0)</f>
        <v>0</v>
      </c>
      <c r="AE37" s="26" t="n">
        <f aca="false">IF(AND(AE$4&gt;=Nhan_su!$E18,OR(Nhan_su!$F18=0,AE$4&lt;=Nhan_su!$F18)),N(Nhan_su!$C18),0)</f>
        <v>0</v>
      </c>
      <c r="AF37" s="26" t="n">
        <f aca="false">IF(AND(AF$4&gt;=Nhan_su!$E18,OR(Nhan_su!$F18=0,AF$4&lt;=Nhan_su!$F18)),N(Nhan_su!$C18),0)</f>
        <v>0</v>
      </c>
      <c r="AG37" s="26" t="n">
        <f aca="false">IF(AND(AG$4&gt;=Nhan_su!$E18,OR(Nhan_su!$F18=0,AG$4&lt;=Nhan_su!$F18)),N(Nhan_su!$C18),0)</f>
        <v>0</v>
      </c>
      <c r="AH37" s="26" t="n">
        <f aca="false">IF(AND(AH$4&gt;=Nhan_su!$E18,OR(Nhan_su!$F18=0,AH$4&lt;=Nhan_su!$F18)),N(Nhan_su!$C18),0)</f>
        <v>0</v>
      </c>
      <c r="AI37" s="26" t="n">
        <f aca="false">IF(AND(AI$4&gt;=Nhan_su!$E18,OR(Nhan_su!$F18=0,AI$4&lt;=Nhan_su!$F18)),N(Nhan_su!$C18),0)</f>
        <v>0</v>
      </c>
      <c r="AJ37" s="26" t="n">
        <f aca="false">IF(AND(AJ$4&gt;=Nhan_su!$E18,OR(Nhan_su!$F18=0,AJ$4&lt;=Nhan_su!$F18)),N(Nhan_su!$C18),0)</f>
        <v>0</v>
      </c>
      <c r="AK37" s="26" t="n">
        <f aca="false">IF(AND(AK$4&gt;=Nhan_su!$E18,OR(Nhan_su!$F18=0,AK$4&lt;=Nhan_su!$F18)),N(Nhan_su!$C18),0)</f>
        <v>0</v>
      </c>
      <c r="AL37" s="26" t="n">
        <f aca="false">IF(AND(AL$4&gt;=Nhan_su!$E18,OR(Nhan_su!$F18=0,AL$4&lt;=Nhan_su!$F18)),N(Nhan_su!$C18),0)</f>
        <v>0</v>
      </c>
      <c r="AM37" s="26" t="n">
        <f aca="false">IF(AND(AM$4&gt;=Nhan_su!$E18,OR(Nhan_su!$F18=0,AM$4&lt;=Nhan_su!$F18)),N(Nhan_su!$C18),0)</f>
        <v>0</v>
      </c>
    </row>
    <row r="38" customFormat="false" ht="15" hidden="false" customHeight="false" outlineLevel="0" collapsed="false">
      <c r="A38" s="27" t="str">
        <f aca="false">IF(Nhan_su!A19="","",Nhan_su!A19)</f>
        <v/>
      </c>
      <c r="D38" s="26" t="n">
        <f aca="false">IF(AND(D$4&gt;=Nhan_su!$E19,OR(Nhan_su!$F19=0,D$4&lt;=Nhan_su!$F19)),N(Nhan_su!$C19),0)</f>
        <v>0</v>
      </c>
      <c r="E38" s="26" t="n">
        <f aca="false">IF(AND(E$4&gt;=Nhan_su!$E19,OR(Nhan_su!$F19=0,E$4&lt;=Nhan_su!$F19)),N(Nhan_su!$C19),0)</f>
        <v>0</v>
      </c>
      <c r="F38" s="26" t="n">
        <f aca="false">IF(AND(F$4&gt;=Nhan_su!$E19,OR(Nhan_su!$F19=0,F$4&lt;=Nhan_su!$F19)),N(Nhan_su!$C19),0)</f>
        <v>0</v>
      </c>
      <c r="G38" s="26" t="n">
        <f aca="false">IF(AND(G$4&gt;=Nhan_su!$E19,OR(Nhan_su!$F19=0,G$4&lt;=Nhan_su!$F19)),N(Nhan_su!$C19),0)</f>
        <v>0</v>
      </c>
      <c r="H38" s="26" t="n">
        <f aca="false">IF(AND(H$4&gt;=Nhan_su!$E19,OR(Nhan_su!$F19=0,H$4&lt;=Nhan_su!$F19)),N(Nhan_su!$C19),0)</f>
        <v>0</v>
      </c>
      <c r="I38" s="26" t="n">
        <f aca="false">IF(AND(I$4&gt;=Nhan_su!$E19,OR(Nhan_su!$F19=0,I$4&lt;=Nhan_su!$F19)),N(Nhan_su!$C19),0)</f>
        <v>0</v>
      </c>
      <c r="J38" s="26" t="n">
        <f aca="false">IF(AND(J$4&gt;=Nhan_su!$E19,OR(Nhan_su!$F19=0,J$4&lt;=Nhan_su!$F19)),N(Nhan_su!$C19),0)</f>
        <v>0</v>
      </c>
      <c r="K38" s="26" t="n">
        <f aca="false">IF(AND(K$4&gt;=Nhan_su!$E19,OR(Nhan_su!$F19=0,K$4&lt;=Nhan_su!$F19)),N(Nhan_su!$C19),0)</f>
        <v>0</v>
      </c>
      <c r="L38" s="26" t="n">
        <f aca="false">IF(AND(L$4&gt;=Nhan_su!$E19,OR(Nhan_su!$F19=0,L$4&lt;=Nhan_su!$F19)),N(Nhan_su!$C19),0)</f>
        <v>0</v>
      </c>
      <c r="M38" s="26" t="n">
        <f aca="false">IF(AND(M$4&gt;=Nhan_su!$E19,OR(Nhan_su!$F19=0,M$4&lt;=Nhan_su!$F19)),N(Nhan_su!$C19),0)</f>
        <v>0</v>
      </c>
      <c r="N38" s="26" t="n">
        <f aca="false">IF(AND(N$4&gt;=Nhan_su!$E19,OR(Nhan_su!$F19=0,N$4&lt;=Nhan_su!$F19)),N(Nhan_su!$C19),0)</f>
        <v>0</v>
      </c>
      <c r="O38" s="26" t="n">
        <f aca="false">IF(AND(O$4&gt;=Nhan_su!$E19,OR(Nhan_su!$F19=0,O$4&lt;=Nhan_su!$F19)),N(Nhan_su!$C19),0)</f>
        <v>0</v>
      </c>
      <c r="P38" s="26" t="n">
        <f aca="false">IF(AND(P$4&gt;=Nhan_su!$E19,OR(Nhan_su!$F19=0,P$4&lt;=Nhan_su!$F19)),N(Nhan_su!$C19),0)</f>
        <v>0</v>
      </c>
      <c r="Q38" s="26" t="n">
        <f aca="false">IF(AND(Q$4&gt;=Nhan_su!$E19,OR(Nhan_su!$F19=0,Q$4&lt;=Nhan_su!$F19)),N(Nhan_su!$C19),0)</f>
        <v>0</v>
      </c>
      <c r="R38" s="26" t="n">
        <f aca="false">IF(AND(R$4&gt;=Nhan_su!$E19,OR(Nhan_su!$F19=0,R$4&lt;=Nhan_su!$F19)),N(Nhan_su!$C19),0)</f>
        <v>0</v>
      </c>
      <c r="S38" s="26" t="n">
        <f aca="false">IF(AND(S$4&gt;=Nhan_su!$E19,OR(Nhan_su!$F19=0,S$4&lt;=Nhan_su!$F19)),N(Nhan_su!$C19),0)</f>
        <v>0</v>
      </c>
      <c r="T38" s="26" t="n">
        <f aca="false">IF(AND(T$4&gt;=Nhan_su!$E19,OR(Nhan_su!$F19=0,T$4&lt;=Nhan_su!$F19)),N(Nhan_su!$C19),0)</f>
        <v>0</v>
      </c>
      <c r="U38" s="26" t="n">
        <f aca="false">IF(AND(U$4&gt;=Nhan_su!$E19,OR(Nhan_su!$F19=0,U$4&lt;=Nhan_su!$F19)),N(Nhan_su!$C19),0)</f>
        <v>0</v>
      </c>
      <c r="V38" s="26" t="n">
        <f aca="false">IF(AND(V$4&gt;=Nhan_su!$E19,OR(Nhan_su!$F19=0,V$4&lt;=Nhan_su!$F19)),N(Nhan_su!$C19),0)</f>
        <v>0</v>
      </c>
      <c r="W38" s="26" t="n">
        <f aca="false">IF(AND(W$4&gt;=Nhan_su!$E19,OR(Nhan_su!$F19=0,W$4&lt;=Nhan_su!$F19)),N(Nhan_su!$C19),0)</f>
        <v>0</v>
      </c>
      <c r="X38" s="26" t="n">
        <f aca="false">IF(AND(X$4&gt;=Nhan_su!$E19,OR(Nhan_su!$F19=0,X$4&lt;=Nhan_su!$F19)),N(Nhan_su!$C19),0)</f>
        <v>0</v>
      </c>
      <c r="Y38" s="26" t="n">
        <f aca="false">IF(AND(Y$4&gt;=Nhan_su!$E19,OR(Nhan_su!$F19=0,Y$4&lt;=Nhan_su!$F19)),N(Nhan_su!$C19),0)</f>
        <v>0</v>
      </c>
      <c r="Z38" s="26" t="n">
        <f aca="false">IF(AND(Z$4&gt;=Nhan_su!$E19,OR(Nhan_su!$F19=0,Z$4&lt;=Nhan_su!$F19)),N(Nhan_su!$C19),0)</f>
        <v>0</v>
      </c>
      <c r="AA38" s="26" t="n">
        <f aca="false">IF(AND(AA$4&gt;=Nhan_su!$E19,OR(Nhan_su!$F19=0,AA$4&lt;=Nhan_su!$F19)),N(Nhan_su!$C19),0)</f>
        <v>0</v>
      </c>
      <c r="AB38" s="26" t="n">
        <f aca="false">IF(AND(AB$4&gt;=Nhan_su!$E19,OR(Nhan_su!$F19=0,AB$4&lt;=Nhan_su!$F19)),N(Nhan_su!$C19),0)</f>
        <v>0</v>
      </c>
      <c r="AC38" s="26" t="n">
        <f aca="false">IF(AND(AC$4&gt;=Nhan_su!$E19,OR(Nhan_su!$F19=0,AC$4&lt;=Nhan_su!$F19)),N(Nhan_su!$C19),0)</f>
        <v>0</v>
      </c>
      <c r="AD38" s="26" t="n">
        <f aca="false">IF(AND(AD$4&gt;=Nhan_su!$E19,OR(Nhan_su!$F19=0,AD$4&lt;=Nhan_su!$F19)),N(Nhan_su!$C19),0)</f>
        <v>0</v>
      </c>
      <c r="AE38" s="26" t="n">
        <f aca="false">IF(AND(AE$4&gt;=Nhan_su!$E19,OR(Nhan_su!$F19=0,AE$4&lt;=Nhan_su!$F19)),N(Nhan_su!$C19),0)</f>
        <v>0</v>
      </c>
      <c r="AF38" s="26" t="n">
        <f aca="false">IF(AND(AF$4&gt;=Nhan_su!$E19,OR(Nhan_su!$F19=0,AF$4&lt;=Nhan_su!$F19)),N(Nhan_su!$C19),0)</f>
        <v>0</v>
      </c>
      <c r="AG38" s="26" t="n">
        <f aca="false">IF(AND(AG$4&gt;=Nhan_su!$E19,OR(Nhan_su!$F19=0,AG$4&lt;=Nhan_su!$F19)),N(Nhan_su!$C19),0)</f>
        <v>0</v>
      </c>
      <c r="AH38" s="26" t="n">
        <f aca="false">IF(AND(AH$4&gt;=Nhan_su!$E19,OR(Nhan_su!$F19=0,AH$4&lt;=Nhan_su!$F19)),N(Nhan_su!$C19),0)</f>
        <v>0</v>
      </c>
      <c r="AI38" s="26" t="n">
        <f aca="false">IF(AND(AI$4&gt;=Nhan_su!$E19,OR(Nhan_su!$F19=0,AI$4&lt;=Nhan_su!$F19)),N(Nhan_su!$C19),0)</f>
        <v>0</v>
      </c>
      <c r="AJ38" s="26" t="n">
        <f aca="false">IF(AND(AJ$4&gt;=Nhan_su!$E19,OR(Nhan_su!$F19=0,AJ$4&lt;=Nhan_su!$F19)),N(Nhan_su!$C19),0)</f>
        <v>0</v>
      </c>
      <c r="AK38" s="26" t="n">
        <f aca="false">IF(AND(AK$4&gt;=Nhan_su!$E19,OR(Nhan_su!$F19=0,AK$4&lt;=Nhan_su!$F19)),N(Nhan_su!$C19),0)</f>
        <v>0</v>
      </c>
      <c r="AL38" s="26" t="n">
        <f aca="false">IF(AND(AL$4&gt;=Nhan_su!$E19,OR(Nhan_su!$F19=0,AL$4&lt;=Nhan_su!$F19)),N(Nhan_su!$C19),0)</f>
        <v>0</v>
      </c>
      <c r="AM38" s="26" t="n">
        <f aca="false">IF(AND(AM$4&gt;=Nhan_su!$E19,OR(Nhan_su!$F19=0,AM$4&lt;=Nhan_su!$F19)),N(Nhan_su!$C19),0)</f>
        <v>0</v>
      </c>
    </row>
    <row r="39" customFormat="false" ht="15" hidden="false" customHeight="false" outlineLevel="0" collapsed="false">
      <c r="A39" s="42" t="s">
        <v>246</v>
      </c>
      <c r="B39" s="11" t="s">
        <v>78</v>
      </c>
      <c r="D39" s="55" t="n">
        <f aca="false">SUM(D27:D38)</f>
        <v>5</v>
      </c>
      <c r="E39" s="55" t="n">
        <f aca="false">SUM(E27:E38)</f>
        <v>5</v>
      </c>
      <c r="F39" s="55" t="n">
        <f aca="false">SUM(F27:F38)</f>
        <v>6</v>
      </c>
      <c r="G39" s="55" t="n">
        <f aca="false">SUM(G27:G38)</f>
        <v>8</v>
      </c>
      <c r="H39" s="55" t="n">
        <f aca="false">SUM(H27:H38)</f>
        <v>8</v>
      </c>
      <c r="I39" s="55" t="n">
        <f aca="false">SUM(I27:I38)</f>
        <v>9</v>
      </c>
      <c r="J39" s="55" t="n">
        <f aca="false">SUM(J27:J38)</f>
        <v>11</v>
      </c>
      <c r="K39" s="55" t="n">
        <f aca="false">SUM(K27:K38)</f>
        <v>11</v>
      </c>
      <c r="L39" s="55" t="n">
        <f aca="false">SUM(L27:L38)</f>
        <v>11</v>
      </c>
      <c r="M39" s="55" t="n">
        <f aca="false">SUM(M27:M38)</f>
        <v>11</v>
      </c>
      <c r="N39" s="55" t="n">
        <f aca="false">SUM(N27:N38)</f>
        <v>11</v>
      </c>
      <c r="O39" s="55" t="n">
        <f aca="false">SUM(O27:O38)</f>
        <v>11</v>
      </c>
      <c r="P39" s="55" t="n">
        <f aca="false">SUM(P27:P38)</f>
        <v>13</v>
      </c>
      <c r="Q39" s="55" t="n">
        <f aca="false">SUM(Q27:Q38)</f>
        <v>13</v>
      </c>
      <c r="R39" s="55" t="n">
        <f aca="false">SUM(R27:R38)</f>
        <v>13</v>
      </c>
      <c r="S39" s="55" t="n">
        <f aca="false">SUM(S27:S38)</f>
        <v>13</v>
      </c>
      <c r="T39" s="55" t="n">
        <f aca="false">SUM(T27:T38)</f>
        <v>13</v>
      </c>
      <c r="U39" s="55" t="n">
        <f aca="false">SUM(U27:U38)</f>
        <v>13</v>
      </c>
      <c r="V39" s="55" t="n">
        <f aca="false">SUM(V27:V38)</f>
        <v>13</v>
      </c>
      <c r="W39" s="55" t="n">
        <f aca="false">SUM(W27:W38)</f>
        <v>13</v>
      </c>
      <c r="X39" s="55" t="n">
        <f aca="false">SUM(X27:X38)</f>
        <v>13</v>
      </c>
      <c r="Y39" s="55" t="n">
        <f aca="false">SUM(Y27:Y38)</f>
        <v>13</v>
      </c>
      <c r="Z39" s="55" t="n">
        <f aca="false">SUM(Z27:Z38)</f>
        <v>13</v>
      </c>
      <c r="AA39" s="55" t="n">
        <f aca="false">SUM(AA27:AA38)</f>
        <v>13</v>
      </c>
      <c r="AB39" s="55" t="n">
        <f aca="false">SUM(AB27:AB38)</f>
        <v>13</v>
      </c>
      <c r="AC39" s="55" t="n">
        <f aca="false">SUM(AC27:AC38)</f>
        <v>13</v>
      </c>
      <c r="AD39" s="55" t="n">
        <f aca="false">SUM(AD27:AD38)</f>
        <v>13</v>
      </c>
      <c r="AE39" s="55" t="n">
        <f aca="false">SUM(AE27:AE38)</f>
        <v>13</v>
      </c>
      <c r="AF39" s="55" t="n">
        <f aca="false">SUM(AF27:AF38)</f>
        <v>13</v>
      </c>
      <c r="AG39" s="55" t="n">
        <f aca="false">SUM(AG27:AG38)</f>
        <v>13</v>
      </c>
      <c r="AH39" s="55" t="n">
        <f aca="false">SUM(AH27:AH38)</f>
        <v>13</v>
      </c>
      <c r="AI39" s="55" t="n">
        <f aca="false">SUM(AI27:AI38)</f>
        <v>13</v>
      </c>
      <c r="AJ39" s="55" t="n">
        <f aca="false">SUM(AJ27:AJ38)</f>
        <v>13</v>
      </c>
      <c r="AK39" s="55" t="n">
        <f aca="false">SUM(AK27:AK38)</f>
        <v>13</v>
      </c>
      <c r="AL39" s="55" t="n">
        <f aca="false">SUM(AL27:AL38)</f>
        <v>13</v>
      </c>
      <c r="AM39" s="55" t="n">
        <f aca="false">SUM(AM27:AM38)</f>
        <v>13</v>
      </c>
    </row>
    <row r="41" customFormat="false" ht="15" hidden="false" customHeight="false" outlineLevel="0" collapsed="false">
      <c r="A41" s="12" t="s">
        <v>247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customFormat="false" ht="15" hidden="false" customHeight="false" outlineLevel="0" collapsed="false">
      <c r="A42" s="27" t="str">
        <f aca="false">IF(Inputs!A25="","",Inputs!A25)</f>
        <v>Thuê văn phòng</v>
      </c>
      <c r="B42" s="27" t="str">
        <f aca="false">IF(Inputs!B25="","",Inputs!B25)</f>
        <v>G&amp;A</v>
      </c>
      <c r="D42" s="26" t="n">
        <f aca="false">IF(D$4&gt;=Inputs!$D25,N(Inputs!$C25)*(1+Inputs!$E25)^(D$6-1),0)</f>
        <v>25</v>
      </c>
      <c r="E42" s="26" t="n">
        <f aca="false">IF(E$4&gt;=Inputs!$D25,N(Inputs!$C25)*(1+Inputs!$E25)^(E$6-1),0)</f>
        <v>25</v>
      </c>
      <c r="F42" s="26" t="n">
        <f aca="false">IF(F$4&gt;=Inputs!$D25,N(Inputs!$C25)*(1+Inputs!$E25)^(F$6-1),0)</f>
        <v>25</v>
      </c>
      <c r="G42" s="26" t="n">
        <f aca="false">IF(G$4&gt;=Inputs!$D25,N(Inputs!$C25)*(1+Inputs!$E25)^(G$6-1),0)</f>
        <v>25</v>
      </c>
      <c r="H42" s="26" t="n">
        <f aca="false">IF(H$4&gt;=Inputs!$D25,N(Inputs!$C25)*(1+Inputs!$E25)^(H$6-1),0)</f>
        <v>25</v>
      </c>
      <c r="I42" s="26" t="n">
        <f aca="false">IF(I$4&gt;=Inputs!$D25,N(Inputs!$C25)*(1+Inputs!$E25)^(I$6-1),0)</f>
        <v>25</v>
      </c>
      <c r="J42" s="26" t="n">
        <f aca="false">IF(J$4&gt;=Inputs!$D25,N(Inputs!$C25)*(1+Inputs!$E25)^(J$6-1),0)</f>
        <v>25</v>
      </c>
      <c r="K42" s="26" t="n">
        <f aca="false">IF(K$4&gt;=Inputs!$D25,N(Inputs!$C25)*(1+Inputs!$E25)^(K$6-1),0)</f>
        <v>25</v>
      </c>
      <c r="L42" s="26" t="n">
        <f aca="false">IF(L$4&gt;=Inputs!$D25,N(Inputs!$C25)*(1+Inputs!$E25)^(L$6-1),0)</f>
        <v>25</v>
      </c>
      <c r="M42" s="26" t="n">
        <f aca="false">IF(M$4&gt;=Inputs!$D25,N(Inputs!$C25)*(1+Inputs!$E25)^(M$6-1),0)</f>
        <v>25</v>
      </c>
      <c r="N42" s="26" t="n">
        <f aca="false">IF(N$4&gt;=Inputs!$D25,N(Inputs!$C25)*(1+Inputs!$E25)^(N$6-1),0)</f>
        <v>25</v>
      </c>
      <c r="O42" s="26" t="n">
        <f aca="false">IF(O$4&gt;=Inputs!$D25,N(Inputs!$C25)*(1+Inputs!$E25)^(O$6-1),0)</f>
        <v>25</v>
      </c>
      <c r="P42" s="26" t="n">
        <f aca="false">IF(P$4&gt;=Inputs!$D25,N(Inputs!$C25)*(1+Inputs!$E25)^(P$6-1),0)</f>
        <v>26.25</v>
      </c>
      <c r="Q42" s="26" t="n">
        <f aca="false">IF(Q$4&gt;=Inputs!$D25,N(Inputs!$C25)*(1+Inputs!$E25)^(Q$6-1),0)</f>
        <v>26.25</v>
      </c>
      <c r="R42" s="26" t="n">
        <f aca="false">IF(R$4&gt;=Inputs!$D25,N(Inputs!$C25)*(1+Inputs!$E25)^(R$6-1),0)</f>
        <v>26.25</v>
      </c>
      <c r="S42" s="26" t="n">
        <f aca="false">IF(S$4&gt;=Inputs!$D25,N(Inputs!$C25)*(1+Inputs!$E25)^(S$6-1),0)</f>
        <v>26.25</v>
      </c>
      <c r="T42" s="26" t="n">
        <f aca="false">IF(T$4&gt;=Inputs!$D25,N(Inputs!$C25)*(1+Inputs!$E25)^(T$6-1),0)</f>
        <v>26.25</v>
      </c>
      <c r="U42" s="26" t="n">
        <f aca="false">IF(U$4&gt;=Inputs!$D25,N(Inputs!$C25)*(1+Inputs!$E25)^(U$6-1),0)</f>
        <v>26.25</v>
      </c>
      <c r="V42" s="26" t="n">
        <f aca="false">IF(V$4&gt;=Inputs!$D25,N(Inputs!$C25)*(1+Inputs!$E25)^(V$6-1),0)</f>
        <v>26.25</v>
      </c>
      <c r="W42" s="26" t="n">
        <f aca="false">IF(W$4&gt;=Inputs!$D25,N(Inputs!$C25)*(1+Inputs!$E25)^(W$6-1),0)</f>
        <v>26.25</v>
      </c>
      <c r="X42" s="26" t="n">
        <f aca="false">IF(X$4&gt;=Inputs!$D25,N(Inputs!$C25)*(1+Inputs!$E25)^(X$6-1),0)</f>
        <v>26.25</v>
      </c>
      <c r="Y42" s="26" t="n">
        <f aca="false">IF(Y$4&gt;=Inputs!$D25,N(Inputs!$C25)*(1+Inputs!$E25)^(Y$6-1),0)</f>
        <v>26.25</v>
      </c>
      <c r="Z42" s="26" t="n">
        <f aca="false">IF(Z$4&gt;=Inputs!$D25,N(Inputs!$C25)*(1+Inputs!$E25)^(Z$6-1),0)</f>
        <v>26.25</v>
      </c>
      <c r="AA42" s="26" t="n">
        <f aca="false">IF(AA$4&gt;=Inputs!$D25,N(Inputs!$C25)*(1+Inputs!$E25)^(AA$6-1),0)</f>
        <v>26.25</v>
      </c>
      <c r="AB42" s="26" t="n">
        <f aca="false">IF(AB$4&gt;=Inputs!$D25,N(Inputs!$C25)*(1+Inputs!$E25)^(AB$6-1),0)</f>
        <v>27.5625</v>
      </c>
      <c r="AC42" s="26" t="n">
        <f aca="false">IF(AC$4&gt;=Inputs!$D25,N(Inputs!$C25)*(1+Inputs!$E25)^(AC$6-1),0)</f>
        <v>27.5625</v>
      </c>
      <c r="AD42" s="26" t="n">
        <f aca="false">IF(AD$4&gt;=Inputs!$D25,N(Inputs!$C25)*(1+Inputs!$E25)^(AD$6-1),0)</f>
        <v>27.5625</v>
      </c>
      <c r="AE42" s="26" t="n">
        <f aca="false">IF(AE$4&gt;=Inputs!$D25,N(Inputs!$C25)*(1+Inputs!$E25)^(AE$6-1),0)</f>
        <v>27.5625</v>
      </c>
      <c r="AF42" s="26" t="n">
        <f aca="false">IF(AF$4&gt;=Inputs!$D25,N(Inputs!$C25)*(1+Inputs!$E25)^(AF$6-1),0)</f>
        <v>27.5625</v>
      </c>
      <c r="AG42" s="26" t="n">
        <f aca="false">IF(AG$4&gt;=Inputs!$D25,N(Inputs!$C25)*(1+Inputs!$E25)^(AG$6-1),0)</f>
        <v>27.5625</v>
      </c>
      <c r="AH42" s="26" t="n">
        <f aca="false">IF(AH$4&gt;=Inputs!$D25,N(Inputs!$C25)*(1+Inputs!$E25)^(AH$6-1),0)</f>
        <v>27.5625</v>
      </c>
      <c r="AI42" s="26" t="n">
        <f aca="false">IF(AI$4&gt;=Inputs!$D25,N(Inputs!$C25)*(1+Inputs!$E25)^(AI$6-1),0)</f>
        <v>27.5625</v>
      </c>
      <c r="AJ42" s="26" t="n">
        <f aca="false">IF(AJ$4&gt;=Inputs!$D25,N(Inputs!$C25)*(1+Inputs!$E25)^(AJ$6-1),0)</f>
        <v>27.5625</v>
      </c>
      <c r="AK42" s="26" t="n">
        <f aca="false">IF(AK$4&gt;=Inputs!$D25,N(Inputs!$C25)*(1+Inputs!$E25)^(AK$6-1),0)</f>
        <v>27.5625</v>
      </c>
      <c r="AL42" s="26" t="n">
        <f aca="false">IF(AL$4&gt;=Inputs!$D25,N(Inputs!$C25)*(1+Inputs!$E25)^(AL$6-1),0)</f>
        <v>27.5625</v>
      </c>
      <c r="AM42" s="26" t="n">
        <f aca="false">IF(AM$4&gt;=Inputs!$D25,N(Inputs!$C25)*(1+Inputs!$E25)^(AM$6-1),0)</f>
        <v>27.5625</v>
      </c>
    </row>
    <row r="43" customFormat="false" ht="15" hidden="false" customHeight="false" outlineLevel="0" collapsed="false">
      <c r="A43" s="27" t="str">
        <f aca="false">IF(Inputs!A26="","",Inputs!A26)</f>
        <v>Phần mềm, cloud nội bộ</v>
      </c>
      <c r="B43" s="27" t="str">
        <f aca="false">IF(Inputs!B26="","",Inputs!B26)</f>
        <v>R&amp;D</v>
      </c>
      <c r="D43" s="26" t="n">
        <f aca="false">IF(D$4&gt;=Inputs!$D26,N(Inputs!$C26)*(1+Inputs!$E26)^(D$6-1),0)</f>
        <v>8</v>
      </c>
      <c r="E43" s="26" t="n">
        <f aca="false">IF(E$4&gt;=Inputs!$D26,N(Inputs!$C26)*(1+Inputs!$E26)^(E$6-1),0)</f>
        <v>8</v>
      </c>
      <c r="F43" s="26" t="n">
        <f aca="false">IF(F$4&gt;=Inputs!$D26,N(Inputs!$C26)*(1+Inputs!$E26)^(F$6-1),0)</f>
        <v>8</v>
      </c>
      <c r="G43" s="26" t="n">
        <f aca="false">IF(G$4&gt;=Inputs!$D26,N(Inputs!$C26)*(1+Inputs!$E26)^(G$6-1),0)</f>
        <v>8</v>
      </c>
      <c r="H43" s="26" t="n">
        <f aca="false">IF(H$4&gt;=Inputs!$D26,N(Inputs!$C26)*(1+Inputs!$E26)^(H$6-1),0)</f>
        <v>8</v>
      </c>
      <c r="I43" s="26" t="n">
        <f aca="false">IF(I$4&gt;=Inputs!$D26,N(Inputs!$C26)*(1+Inputs!$E26)^(I$6-1),0)</f>
        <v>8</v>
      </c>
      <c r="J43" s="26" t="n">
        <f aca="false">IF(J$4&gt;=Inputs!$D26,N(Inputs!$C26)*(1+Inputs!$E26)^(J$6-1),0)</f>
        <v>8</v>
      </c>
      <c r="K43" s="26" t="n">
        <f aca="false">IF(K$4&gt;=Inputs!$D26,N(Inputs!$C26)*(1+Inputs!$E26)^(K$6-1),0)</f>
        <v>8</v>
      </c>
      <c r="L43" s="26" t="n">
        <f aca="false">IF(L$4&gt;=Inputs!$D26,N(Inputs!$C26)*(1+Inputs!$E26)^(L$6-1),0)</f>
        <v>8</v>
      </c>
      <c r="M43" s="26" t="n">
        <f aca="false">IF(M$4&gt;=Inputs!$D26,N(Inputs!$C26)*(1+Inputs!$E26)^(M$6-1),0)</f>
        <v>8</v>
      </c>
      <c r="N43" s="26" t="n">
        <f aca="false">IF(N$4&gt;=Inputs!$D26,N(Inputs!$C26)*(1+Inputs!$E26)^(N$6-1),0)</f>
        <v>8</v>
      </c>
      <c r="O43" s="26" t="n">
        <f aca="false">IF(O$4&gt;=Inputs!$D26,N(Inputs!$C26)*(1+Inputs!$E26)^(O$6-1),0)</f>
        <v>8</v>
      </c>
      <c r="P43" s="26" t="n">
        <f aca="false">IF(P$4&gt;=Inputs!$D26,N(Inputs!$C26)*(1+Inputs!$E26)^(P$6-1),0)</f>
        <v>8.8</v>
      </c>
      <c r="Q43" s="26" t="n">
        <f aca="false">IF(Q$4&gt;=Inputs!$D26,N(Inputs!$C26)*(1+Inputs!$E26)^(Q$6-1),0)</f>
        <v>8.8</v>
      </c>
      <c r="R43" s="26" t="n">
        <f aca="false">IF(R$4&gt;=Inputs!$D26,N(Inputs!$C26)*(1+Inputs!$E26)^(R$6-1),0)</f>
        <v>8.8</v>
      </c>
      <c r="S43" s="26" t="n">
        <f aca="false">IF(S$4&gt;=Inputs!$D26,N(Inputs!$C26)*(1+Inputs!$E26)^(S$6-1),0)</f>
        <v>8.8</v>
      </c>
      <c r="T43" s="26" t="n">
        <f aca="false">IF(T$4&gt;=Inputs!$D26,N(Inputs!$C26)*(1+Inputs!$E26)^(T$6-1),0)</f>
        <v>8.8</v>
      </c>
      <c r="U43" s="26" t="n">
        <f aca="false">IF(U$4&gt;=Inputs!$D26,N(Inputs!$C26)*(1+Inputs!$E26)^(U$6-1),0)</f>
        <v>8.8</v>
      </c>
      <c r="V43" s="26" t="n">
        <f aca="false">IF(V$4&gt;=Inputs!$D26,N(Inputs!$C26)*(1+Inputs!$E26)^(V$6-1),0)</f>
        <v>8.8</v>
      </c>
      <c r="W43" s="26" t="n">
        <f aca="false">IF(W$4&gt;=Inputs!$D26,N(Inputs!$C26)*(1+Inputs!$E26)^(W$6-1),0)</f>
        <v>8.8</v>
      </c>
      <c r="X43" s="26" t="n">
        <f aca="false">IF(X$4&gt;=Inputs!$D26,N(Inputs!$C26)*(1+Inputs!$E26)^(X$6-1),0)</f>
        <v>8.8</v>
      </c>
      <c r="Y43" s="26" t="n">
        <f aca="false">IF(Y$4&gt;=Inputs!$D26,N(Inputs!$C26)*(1+Inputs!$E26)^(Y$6-1),0)</f>
        <v>8.8</v>
      </c>
      <c r="Z43" s="26" t="n">
        <f aca="false">IF(Z$4&gt;=Inputs!$D26,N(Inputs!$C26)*(1+Inputs!$E26)^(Z$6-1),0)</f>
        <v>8.8</v>
      </c>
      <c r="AA43" s="26" t="n">
        <f aca="false">IF(AA$4&gt;=Inputs!$D26,N(Inputs!$C26)*(1+Inputs!$E26)^(AA$6-1),0)</f>
        <v>8.8</v>
      </c>
      <c r="AB43" s="26" t="n">
        <f aca="false">IF(AB$4&gt;=Inputs!$D26,N(Inputs!$C26)*(1+Inputs!$E26)^(AB$6-1),0)</f>
        <v>9.68</v>
      </c>
      <c r="AC43" s="26" t="n">
        <f aca="false">IF(AC$4&gt;=Inputs!$D26,N(Inputs!$C26)*(1+Inputs!$E26)^(AC$6-1),0)</f>
        <v>9.68</v>
      </c>
      <c r="AD43" s="26" t="n">
        <f aca="false">IF(AD$4&gt;=Inputs!$D26,N(Inputs!$C26)*(1+Inputs!$E26)^(AD$6-1),0)</f>
        <v>9.68</v>
      </c>
      <c r="AE43" s="26" t="n">
        <f aca="false">IF(AE$4&gt;=Inputs!$D26,N(Inputs!$C26)*(1+Inputs!$E26)^(AE$6-1),0)</f>
        <v>9.68</v>
      </c>
      <c r="AF43" s="26" t="n">
        <f aca="false">IF(AF$4&gt;=Inputs!$D26,N(Inputs!$C26)*(1+Inputs!$E26)^(AF$6-1),0)</f>
        <v>9.68</v>
      </c>
      <c r="AG43" s="26" t="n">
        <f aca="false">IF(AG$4&gt;=Inputs!$D26,N(Inputs!$C26)*(1+Inputs!$E26)^(AG$6-1),0)</f>
        <v>9.68</v>
      </c>
      <c r="AH43" s="26" t="n">
        <f aca="false">IF(AH$4&gt;=Inputs!$D26,N(Inputs!$C26)*(1+Inputs!$E26)^(AH$6-1),0)</f>
        <v>9.68</v>
      </c>
      <c r="AI43" s="26" t="n">
        <f aca="false">IF(AI$4&gt;=Inputs!$D26,N(Inputs!$C26)*(1+Inputs!$E26)^(AI$6-1),0)</f>
        <v>9.68</v>
      </c>
      <c r="AJ43" s="26" t="n">
        <f aca="false">IF(AJ$4&gt;=Inputs!$D26,N(Inputs!$C26)*(1+Inputs!$E26)^(AJ$6-1),0)</f>
        <v>9.68</v>
      </c>
      <c r="AK43" s="26" t="n">
        <f aca="false">IF(AK$4&gt;=Inputs!$D26,N(Inputs!$C26)*(1+Inputs!$E26)^(AK$6-1),0)</f>
        <v>9.68</v>
      </c>
      <c r="AL43" s="26" t="n">
        <f aca="false">IF(AL$4&gt;=Inputs!$D26,N(Inputs!$C26)*(1+Inputs!$E26)^(AL$6-1),0)</f>
        <v>9.68</v>
      </c>
      <c r="AM43" s="26" t="n">
        <f aca="false">IF(AM$4&gt;=Inputs!$D26,N(Inputs!$C26)*(1+Inputs!$E26)^(AM$6-1),0)</f>
        <v>9.68</v>
      </c>
    </row>
    <row r="44" customFormat="false" ht="15" hidden="false" customHeight="false" outlineLevel="0" collapsed="false">
      <c r="A44" s="27" t="str">
        <f aca="false">IF(Inputs!A27="","",Inputs!A27)</f>
        <v>Kế toán, pháp lý</v>
      </c>
      <c r="B44" s="27" t="str">
        <f aca="false">IF(Inputs!B27="","",Inputs!B27)</f>
        <v>G&amp;A</v>
      </c>
      <c r="D44" s="26" t="n">
        <f aca="false">IF(D$4&gt;=Inputs!$D27,N(Inputs!$C27)*(1+Inputs!$E27)^(D$6-1),0)</f>
        <v>10</v>
      </c>
      <c r="E44" s="26" t="n">
        <f aca="false">IF(E$4&gt;=Inputs!$D27,N(Inputs!$C27)*(1+Inputs!$E27)^(E$6-1),0)</f>
        <v>10</v>
      </c>
      <c r="F44" s="26" t="n">
        <f aca="false">IF(F$4&gt;=Inputs!$D27,N(Inputs!$C27)*(1+Inputs!$E27)^(F$6-1),0)</f>
        <v>10</v>
      </c>
      <c r="G44" s="26" t="n">
        <f aca="false">IF(G$4&gt;=Inputs!$D27,N(Inputs!$C27)*(1+Inputs!$E27)^(G$6-1),0)</f>
        <v>10</v>
      </c>
      <c r="H44" s="26" t="n">
        <f aca="false">IF(H$4&gt;=Inputs!$D27,N(Inputs!$C27)*(1+Inputs!$E27)^(H$6-1),0)</f>
        <v>10</v>
      </c>
      <c r="I44" s="26" t="n">
        <f aca="false">IF(I$4&gt;=Inputs!$D27,N(Inputs!$C27)*(1+Inputs!$E27)^(I$6-1),0)</f>
        <v>10</v>
      </c>
      <c r="J44" s="26" t="n">
        <f aca="false">IF(J$4&gt;=Inputs!$D27,N(Inputs!$C27)*(1+Inputs!$E27)^(J$6-1),0)</f>
        <v>10</v>
      </c>
      <c r="K44" s="26" t="n">
        <f aca="false">IF(K$4&gt;=Inputs!$D27,N(Inputs!$C27)*(1+Inputs!$E27)^(K$6-1),0)</f>
        <v>10</v>
      </c>
      <c r="L44" s="26" t="n">
        <f aca="false">IF(L$4&gt;=Inputs!$D27,N(Inputs!$C27)*(1+Inputs!$E27)^(L$6-1),0)</f>
        <v>10</v>
      </c>
      <c r="M44" s="26" t="n">
        <f aca="false">IF(M$4&gt;=Inputs!$D27,N(Inputs!$C27)*(1+Inputs!$E27)^(M$6-1),0)</f>
        <v>10</v>
      </c>
      <c r="N44" s="26" t="n">
        <f aca="false">IF(N$4&gt;=Inputs!$D27,N(Inputs!$C27)*(1+Inputs!$E27)^(N$6-1),0)</f>
        <v>10</v>
      </c>
      <c r="O44" s="26" t="n">
        <f aca="false">IF(O$4&gt;=Inputs!$D27,N(Inputs!$C27)*(1+Inputs!$E27)^(O$6-1),0)</f>
        <v>10</v>
      </c>
      <c r="P44" s="26" t="n">
        <f aca="false">IF(P$4&gt;=Inputs!$D27,N(Inputs!$C27)*(1+Inputs!$E27)^(P$6-1),0)</f>
        <v>10</v>
      </c>
      <c r="Q44" s="26" t="n">
        <f aca="false">IF(Q$4&gt;=Inputs!$D27,N(Inputs!$C27)*(1+Inputs!$E27)^(Q$6-1),0)</f>
        <v>10</v>
      </c>
      <c r="R44" s="26" t="n">
        <f aca="false">IF(R$4&gt;=Inputs!$D27,N(Inputs!$C27)*(1+Inputs!$E27)^(R$6-1),0)</f>
        <v>10</v>
      </c>
      <c r="S44" s="26" t="n">
        <f aca="false">IF(S$4&gt;=Inputs!$D27,N(Inputs!$C27)*(1+Inputs!$E27)^(S$6-1),0)</f>
        <v>10</v>
      </c>
      <c r="T44" s="26" t="n">
        <f aca="false">IF(T$4&gt;=Inputs!$D27,N(Inputs!$C27)*(1+Inputs!$E27)^(T$6-1),0)</f>
        <v>10</v>
      </c>
      <c r="U44" s="26" t="n">
        <f aca="false">IF(U$4&gt;=Inputs!$D27,N(Inputs!$C27)*(1+Inputs!$E27)^(U$6-1),0)</f>
        <v>10</v>
      </c>
      <c r="V44" s="26" t="n">
        <f aca="false">IF(V$4&gt;=Inputs!$D27,N(Inputs!$C27)*(1+Inputs!$E27)^(V$6-1),0)</f>
        <v>10</v>
      </c>
      <c r="W44" s="26" t="n">
        <f aca="false">IF(W$4&gt;=Inputs!$D27,N(Inputs!$C27)*(1+Inputs!$E27)^(W$6-1),0)</f>
        <v>10</v>
      </c>
      <c r="X44" s="26" t="n">
        <f aca="false">IF(X$4&gt;=Inputs!$D27,N(Inputs!$C27)*(1+Inputs!$E27)^(X$6-1),0)</f>
        <v>10</v>
      </c>
      <c r="Y44" s="26" t="n">
        <f aca="false">IF(Y$4&gt;=Inputs!$D27,N(Inputs!$C27)*(1+Inputs!$E27)^(Y$6-1),0)</f>
        <v>10</v>
      </c>
      <c r="Z44" s="26" t="n">
        <f aca="false">IF(Z$4&gt;=Inputs!$D27,N(Inputs!$C27)*(1+Inputs!$E27)^(Z$6-1),0)</f>
        <v>10</v>
      </c>
      <c r="AA44" s="26" t="n">
        <f aca="false">IF(AA$4&gt;=Inputs!$D27,N(Inputs!$C27)*(1+Inputs!$E27)^(AA$6-1),0)</f>
        <v>10</v>
      </c>
      <c r="AB44" s="26" t="n">
        <f aca="false">IF(AB$4&gt;=Inputs!$D27,N(Inputs!$C27)*(1+Inputs!$E27)^(AB$6-1),0)</f>
        <v>10</v>
      </c>
      <c r="AC44" s="26" t="n">
        <f aca="false">IF(AC$4&gt;=Inputs!$D27,N(Inputs!$C27)*(1+Inputs!$E27)^(AC$6-1),0)</f>
        <v>10</v>
      </c>
      <c r="AD44" s="26" t="n">
        <f aca="false">IF(AD$4&gt;=Inputs!$D27,N(Inputs!$C27)*(1+Inputs!$E27)^(AD$6-1),0)</f>
        <v>10</v>
      </c>
      <c r="AE44" s="26" t="n">
        <f aca="false">IF(AE$4&gt;=Inputs!$D27,N(Inputs!$C27)*(1+Inputs!$E27)^(AE$6-1),0)</f>
        <v>10</v>
      </c>
      <c r="AF44" s="26" t="n">
        <f aca="false">IF(AF$4&gt;=Inputs!$D27,N(Inputs!$C27)*(1+Inputs!$E27)^(AF$6-1),0)</f>
        <v>10</v>
      </c>
      <c r="AG44" s="26" t="n">
        <f aca="false">IF(AG$4&gt;=Inputs!$D27,N(Inputs!$C27)*(1+Inputs!$E27)^(AG$6-1),0)</f>
        <v>10</v>
      </c>
      <c r="AH44" s="26" t="n">
        <f aca="false">IF(AH$4&gt;=Inputs!$D27,N(Inputs!$C27)*(1+Inputs!$E27)^(AH$6-1),0)</f>
        <v>10</v>
      </c>
      <c r="AI44" s="26" t="n">
        <f aca="false">IF(AI$4&gt;=Inputs!$D27,N(Inputs!$C27)*(1+Inputs!$E27)^(AI$6-1),0)</f>
        <v>10</v>
      </c>
      <c r="AJ44" s="26" t="n">
        <f aca="false">IF(AJ$4&gt;=Inputs!$D27,N(Inputs!$C27)*(1+Inputs!$E27)^(AJ$6-1),0)</f>
        <v>10</v>
      </c>
      <c r="AK44" s="26" t="n">
        <f aca="false">IF(AK$4&gt;=Inputs!$D27,N(Inputs!$C27)*(1+Inputs!$E27)^(AK$6-1),0)</f>
        <v>10</v>
      </c>
      <c r="AL44" s="26" t="n">
        <f aca="false">IF(AL$4&gt;=Inputs!$D27,N(Inputs!$C27)*(1+Inputs!$E27)^(AL$6-1),0)</f>
        <v>10</v>
      </c>
      <c r="AM44" s="26" t="n">
        <f aca="false">IF(AM$4&gt;=Inputs!$D27,N(Inputs!$C27)*(1+Inputs!$E27)^(AM$6-1),0)</f>
        <v>10</v>
      </c>
    </row>
    <row r="45" customFormat="false" ht="15" hidden="false" customHeight="false" outlineLevel="0" collapsed="false">
      <c r="A45" s="27" t="str">
        <f aca="false">IF(Inputs!A28="","",Inputs!A28)</f>
        <v>Thương hiệu, sự kiện</v>
      </c>
      <c r="B45" s="27" t="str">
        <f aca="false">IF(Inputs!B28="","",Inputs!B28)</f>
        <v>S&amp;M</v>
      </c>
      <c r="D45" s="26" t="n">
        <f aca="false">IF(D$4&gt;=Inputs!$D28,N(Inputs!$C28)*(1+Inputs!$E28)^(D$6-1),0)</f>
        <v>0</v>
      </c>
      <c r="E45" s="26" t="n">
        <f aca="false">IF(E$4&gt;=Inputs!$D28,N(Inputs!$C28)*(1+Inputs!$E28)^(E$6-1),0)</f>
        <v>0</v>
      </c>
      <c r="F45" s="26" t="n">
        <f aca="false">IF(F$4&gt;=Inputs!$D28,N(Inputs!$C28)*(1+Inputs!$E28)^(F$6-1),0)</f>
        <v>0</v>
      </c>
      <c r="G45" s="26" t="n">
        <f aca="false">IF(G$4&gt;=Inputs!$D28,N(Inputs!$C28)*(1+Inputs!$E28)^(G$6-1),0)</f>
        <v>10</v>
      </c>
      <c r="H45" s="26" t="n">
        <f aca="false">IF(H$4&gt;=Inputs!$D28,N(Inputs!$C28)*(1+Inputs!$E28)^(H$6-1),0)</f>
        <v>10</v>
      </c>
      <c r="I45" s="26" t="n">
        <f aca="false">IF(I$4&gt;=Inputs!$D28,N(Inputs!$C28)*(1+Inputs!$E28)^(I$6-1),0)</f>
        <v>10</v>
      </c>
      <c r="J45" s="26" t="n">
        <f aca="false">IF(J$4&gt;=Inputs!$D28,N(Inputs!$C28)*(1+Inputs!$E28)^(J$6-1),0)</f>
        <v>10</v>
      </c>
      <c r="K45" s="26" t="n">
        <f aca="false">IF(K$4&gt;=Inputs!$D28,N(Inputs!$C28)*(1+Inputs!$E28)^(K$6-1),0)</f>
        <v>10</v>
      </c>
      <c r="L45" s="26" t="n">
        <f aca="false">IF(L$4&gt;=Inputs!$D28,N(Inputs!$C28)*(1+Inputs!$E28)^(L$6-1),0)</f>
        <v>10</v>
      </c>
      <c r="M45" s="26" t="n">
        <f aca="false">IF(M$4&gt;=Inputs!$D28,N(Inputs!$C28)*(1+Inputs!$E28)^(M$6-1),0)</f>
        <v>10</v>
      </c>
      <c r="N45" s="26" t="n">
        <f aca="false">IF(N$4&gt;=Inputs!$D28,N(Inputs!$C28)*(1+Inputs!$E28)^(N$6-1),0)</f>
        <v>10</v>
      </c>
      <c r="O45" s="26" t="n">
        <f aca="false">IF(O$4&gt;=Inputs!$D28,N(Inputs!$C28)*(1+Inputs!$E28)^(O$6-1),0)</f>
        <v>10</v>
      </c>
      <c r="P45" s="26" t="n">
        <f aca="false">IF(P$4&gt;=Inputs!$D28,N(Inputs!$C28)*(1+Inputs!$E28)^(P$6-1),0)</f>
        <v>11</v>
      </c>
      <c r="Q45" s="26" t="n">
        <f aca="false">IF(Q$4&gt;=Inputs!$D28,N(Inputs!$C28)*(1+Inputs!$E28)^(Q$6-1),0)</f>
        <v>11</v>
      </c>
      <c r="R45" s="26" t="n">
        <f aca="false">IF(R$4&gt;=Inputs!$D28,N(Inputs!$C28)*(1+Inputs!$E28)^(R$6-1),0)</f>
        <v>11</v>
      </c>
      <c r="S45" s="26" t="n">
        <f aca="false">IF(S$4&gt;=Inputs!$D28,N(Inputs!$C28)*(1+Inputs!$E28)^(S$6-1),0)</f>
        <v>11</v>
      </c>
      <c r="T45" s="26" t="n">
        <f aca="false">IF(T$4&gt;=Inputs!$D28,N(Inputs!$C28)*(1+Inputs!$E28)^(T$6-1),0)</f>
        <v>11</v>
      </c>
      <c r="U45" s="26" t="n">
        <f aca="false">IF(U$4&gt;=Inputs!$D28,N(Inputs!$C28)*(1+Inputs!$E28)^(U$6-1),0)</f>
        <v>11</v>
      </c>
      <c r="V45" s="26" t="n">
        <f aca="false">IF(V$4&gt;=Inputs!$D28,N(Inputs!$C28)*(1+Inputs!$E28)^(V$6-1),0)</f>
        <v>11</v>
      </c>
      <c r="W45" s="26" t="n">
        <f aca="false">IF(W$4&gt;=Inputs!$D28,N(Inputs!$C28)*(1+Inputs!$E28)^(W$6-1),0)</f>
        <v>11</v>
      </c>
      <c r="X45" s="26" t="n">
        <f aca="false">IF(X$4&gt;=Inputs!$D28,N(Inputs!$C28)*(1+Inputs!$E28)^(X$6-1),0)</f>
        <v>11</v>
      </c>
      <c r="Y45" s="26" t="n">
        <f aca="false">IF(Y$4&gt;=Inputs!$D28,N(Inputs!$C28)*(1+Inputs!$E28)^(Y$6-1),0)</f>
        <v>11</v>
      </c>
      <c r="Z45" s="26" t="n">
        <f aca="false">IF(Z$4&gt;=Inputs!$D28,N(Inputs!$C28)*(1+Inputs!$E28)^(Z$6-1),0)</f>
        <v>11</v>
      </c>
      <c r="AA45" s="26" t="n">
        <f aca="false">IF(AA$4&gt;=Inputs!$D28,N(Inputs!$C28)*(1+Inputs!$E28)^(AA$6-1),0)</f>
        <v>11</v>
      </c>
      <c r="AB45" s="26" t="n">
        <f aca="false">IF(AB$4&gt;=Inputs!$D28,N(Inputs!$C28)*(1+Inputs!$E28)^(AB$6-1),0)</f>
        <v>12.1</v>
      </c>
      <c r="AC45" s="26" t="n">
        <f aca="false">IF(AC$4&gt;=Inputs!$D28,N(Inputs!$C28)*(1+Inputs!$E28)^(AC$6-1),0)</f>
        <v>12.1</v>
      </c>
      <c r="AD45" s="26" t="n">
        <f aca="false">IF(AD$4&gt;=Inputs!$D28,N(Inputs!$C28)*(1+Inputs!$E28)^(AD$6-1),0)</f>
        <v>12.1</v>
      </c>
      <c r="AE45" s="26" t="n">
        <f aca="false">IF(AE$4&gt;=Inputs!$D28,N(Inputs!$C28)*(1+Inputs!$E28)^(AE$6-1),0)</f>
        <v>12.1</v>
      </c>
      <c r="AF45" s="26" t="n">
        <f aca="false">IF(AF$4&gt;=Inputs!$D28,N(Inputs!$C28)*(1+Inputs!$E28)^(AF$6-1),0)</f>
        <v>12.1</v>
      </c>
      <c r="AG45" s="26" t="n">
        <f aca="false">IF(AG$4&gt;=Inputs!$D28,N(Inputs!$C28)*(1+Inputs!$E28)^(AG$6-1),0)</f>
        <v>12.1</v>
      </c>
      <c r="AH45" s="26" t="n">
        <f aca="false">IF(AH$4&gt;=Inputs!$D28,N(Inputs!$C28)*(1+Inputs!$E28)^(AH$6-1),0)</f>
        <v>12.1</v>
      </c>
      <c r="AI45" s="26" t="n">
        <f aca="false">IF(AI$4&gt;=Inputs!$D28,N(Inputs!$C28)*(1+Inputs!$E28)^(AI$6-1),0)</f>
        <v>12.1</v>
      </c>
      <c r="AJ45" s="26" t="n">
        <f aca="false">IF(AJ$4&gt;=Inputs!$D28,N(Inputs!$C28)*(1+Inputs!$E28)^(AJ$6-1),0)</f>
        <v>12.1</v>
      </c>
      <c r="AK45" s="26" t="n">
        <f aca="false">IF(AK$4&gt;=Inputs!$D28,N(Inputs!$C28)*(1+Inputs!$E28)^(AK$6-1),0)</f>
        <v>12.1</v>
      </c>
      <c r="AL45" s="26" t="n">
        <f aca="false">IF(AL$4&gt;=Inputs!$D28,N(Inputs!$C28)*(1+Inputs!$E28)^(AL$6-1),0)</f>
        <v>12.1</v>
      </c>
      <c r="AM45" s="26" t="n">
        <f aca="false">IF(AM$4&gt;=Inputs!$D28,N(Inputs!$C28)*(1+Inputs!$E28)^(AM$6-1),0)</f>
        <v>12.1</v>
      </c>
    </row>
    <row r="46" customFormat="false" ht="15" hidden="false" customHeight="false" outlineLevel="0" collapsed="false">
      <c r="A46" s="27" t="str">
        <f aca="false">IF(Inputs!A29="","",Inputs!A29)</f>
        <v>Chi phí khác</v>
      </c>
      <c r="B46" s="27" t="str">
        <f aca="false">IF(Inputs!B29="","",Inputs!B29)</f>
        <v>G&amp;A</v>
      </c>
      <c r="D46" s="26" t="n">
        <f aca="false">IF(D$4&gt;=Inputs!$D29,N(Inputs!$C29)*(1+Inputs!$E29)^(D$6-1),0)</f>
        <v>5</v>
      </c>
      <c r="E46" s="26" t="n">
        <f aca="false">IF(E$4&gt;=Inputs!$D29,N(Inputs!$C29)*(1+Inputs!$E29)^(E$6-1),0)</f>
        <v>5</v>
      </c>
      <c r="F46" s="26" t="n">
        <f aca="false">IF(F$4&gt;=Inputs!$D29,N(Inputs!$C29)*(1+Inputs!$E29)^(F$6-1),0)</f>
        <v>5</v>
      </c>
      <c r="G46" s="26" t="n">
        <f aca="false">IF(G$4&gt;=Inputs!$D29,N(Inputs!$C29)*(1+Inputs!$E29)^(G$6-1),0)</f>
        <v>5</v>
      </c>
      <c r="H46" s="26" t="n">
        <f aca="false">IF(H$4&gt;=Inputs!$D29,N(Inputs!$C29)*(1+Inputs!$E29)^(H$6-1),0)</f>
        <v>5</v>
      </c>
      <c r="I46" s="26" t="n">
        <f aca="false">IF(I$4&gt;=Inputs!$D29,N(Inputs!$C29)*(1+Inputs!$E29)^(I$6-1),0)</f>
        <v>5</v>
      </c>
      <c r="J46" s="26" t="n">
        <f aca="false">IF(J$4&gt;=Inputs!$D29,N(Inputs!$C29)*(1+Inputs!$E29)^(J$6-1),0)</f>
        <v>5</v>
      </c>
      <c r="K46" s="26" t="n">
        <f aca="false">IF(K$4&gt;=Inputs!$D29,N(Inputs!$C29)*(1+Inputs!$E29)^(K$6-1),0)</f>
        <v>5</v>
      </c>
      <c r="L46" s="26" t="n">
        <f aca="false">IF(L$4&gt;=Inputs!$D29,N(Inputs!$C29)*(1+Inputs!$E29)^(L$6-1),0)</f>
        <v>5</v>
      </c>
      <c r="M46" s="26" t="n">
        <f aca="false">IF(M$4&gt;=Inputs!$D29,N(Inputs!$C29)*(1+Inputs!$E29)^(M$6-1),0)</f>
        <v>5</v>
      </c>
      <c r="N46" s="26" t="n">
        <f aca="false">IF(N$4&gt;=Inputs!$D29,N(Inputs!$C29)*(1+Inputs!$E29)^(N$6-1),0)</f>
        <v>5</v>
      </c>
      <c r="O46" s="26" t="n">
        <f aca="false">IF(O$4&gt;=Inputs!$D29,N(Inputs!$C29)*(1+Inputs!$E29)^(O$6-1),0)</f>
        <v>5</v>
      </c>
      <c r="P46" s="26" t="n">
        <f aca="false">IF(P$4&gt;=Inputs!$D29,N(Inputs!$C29)*(1+Inputs!$E29)^(P$6-1),0)</f>
        <v>5.25</v>
      </c>
      <c r="Q46" s="26" t="n">
        <f aca="false">IF(Q$4&gt;=Inputs!$D29,N(Inputs!$C29)*(1+Inputs!$E29)^(Q$6-1),0)</f>
        <v>5.25</v>
      </c>
      <c r="R46" s="26" t="n">
        <f aca="false">IF(R$4&gt;=Inputs!$D29,N(Inputs!$C29)*(1+Inputs!$E29)^(R$6-1),0)</f>
        <v>5.25</v>
      </c>
      <c r="S46" s="26" t="n">
        <f aca="false">IF(S$4&gt;=Inputs!$D29,N(Inputs!$C29)*(1+Inputs!$E29)^(S$6-1),0)</f>
        <v>5.25</v>
      </c>
      <c r="T46" s="26" t="n">
        <f aca="false">IF(T$4&gt;=Inputs!$D29,N(Inputs!$C29)*(1+Inputs!$E29)^(T$6-1),0)</f>
        <v>5.25</v>
      </c>
      <c r="U46" s="26" t="n">
        <f aca="false">IF(U$4&gt;=Inputs!$D29,N(Inputs!$C29)*(1+Inputs!$E29)^(U$6-1),0)</f>
        <v>5.25</v>
      </c>
      <c r="V46" s="26" t="n">
        <f aca="false">IF(V$4&gt;=Inputs!$D29,N(Inputs!$C29)*(1+Inputs!$E29)^(V$6-1),0)</f>
        <v>5.25</v>
      </c>
      <c r="W46" s="26" t="n">
        <f aca="false">IF(W$4&gt;=Inputs!$D29,N(Inputs!$C29)*(1+Inputs!$E29)^(W$6-1),0)</f>
        <v>5.25</v>
      </c>
      <c r="X46" s="26" t="n">
        <f aca="false">IF(X$4&gt;=Inputs!$D29,N(Inputs!$C29)*(1+Inputs!$E29)^(X$6-1),0)</f>
        <v>5.25</v>
      </c>
      <c r="Y46" s="26" t="n">
        <f aca="false">IF(Y$4&gt;=Inputs!$D29,N(Inputs!$C29)*(1+Inputs!$E29)^(Y$6-1),0)</f>
        <v>5.25</v>
      </c>
      <c r="Z46" s="26" t="n">
        <f aca="false">IF(Z$4&gt;=Inputs!$D29,N(Inputs!$C29)*(1+Inputs!$E29)^(Z$6-1),0)</f>
        <v>5.25</v>
      </c>
      <c r="AA46" s="26" t="n">
        <f aca="false">IF(AA$4&gt;=Inputs!$D29,N(Inputs!$C29)*(1+Inputs!$E29)^(AA$6-1),0)</f>
        <v>5.25</v>
      </c>
      <c r="AB46" s="26" t="n">
        <f aca="false">IF(AB$4&gt;=Inputs!$D29,N(Inputs!$C29)*(1+Inputs!$E29)^(AB$6-1),0)</f>
        <v>5.5125</v>
      </c>
      <c r="AC46" s="26" t="n">
        <f aca="false">IF(AC$4&gt;=Inputs!$D29,N(Inputs!$C29)*(1+Inputs!$E29)^(AC$6-1),0)</f>
        <v>5.5125</v>
      </c>
      <c r="AD46" s="26" t="n">
        <f aca="false">IF(AD$4&gt;=Inputs!$D29,N(Inputs!$C29)*(1+Inputs!$E29)^(AD$6-1),0)</f>
        <v>5.5125</v>
      </c>
      <c r="AE46" s="26" t="n">
        <f aca="false">IF(AE$4&gt;=Inputs!$D29,N(Inputs!$C29)*(1+Inputs!$E29)^(AE$6-1),0)</f>
        <v>5.5125</v>
      </c>
      <c r="AF46" s="26" t="n">
        <f aca="false">IF(AF$4&gt;=Inputs!$D29,N(Inputs!$C29)*(1+Inputs!$E29)^(AF$6-1),0)</f>
        <v>5.5125</v>
      </c>
      <c r="AG46" s="26" t="n">
        <f aca="false">IF(AG$4&gt;=Inputs!$D29,N(Inputs!$C29)*(1+Inputs!$E29)^(AG$6-1),0)</f>
        <v>5.5125</v>
      </c>
      <c r="AH46" s="26" t="n">
        <f aca="false">IF(AH$4&gt;=Inputs!$D29,N(Inputs!$C29)*(1+Inputs!$E29)^(AH$6-1),0)</f>
        <v>5.5125</v>
      </c>
      <c r="AI46" s="26" t="n">
        <f aca="false">IF(AI$4&gt;=Inputs!$D29,N(Inputs!$C29)*(1+Inputs!$E29)^(AI$6-1),0)</f>
        <v>5.5125</v>
      </c>
      <c r="AJ46" s="26" t="n">
        <f aca="false">IF(AJ$4&gt;=Inputs!$D29,N(Inputs!$C29)*(1+Inputs!$E29)^(AJ$6-1),0)</f>
        <v>5.5125</v>
      </c>
      <c r="AK46" s="26" t="n">
        <f aca="false">IF(AK$4&gt;=Inputs!$D29,N(Inputs!$C29)*(1+Inputs!$E29)^(AK$6-1),0)</f>
        <v>5.5125</v>
      </c>
      <c r="AL46" s="26" t="n">
        <f aca="false">IF(AL$4&gt;=Inputs!$D29,N(Inputs!$C29)*(1+Inputs!$E29)^(AL$6-1),0)</f>
        <v>5.5125</v>
      </c>
      <c r="AM46" s="26" t="n">
        <f aca="false">IF(AM$4&gt;=Inputs!$D29,N(Inputs!$C29)*(1+Inputs!$E29)^(AM$6-1),0)</f>
        <v>5.5125</v>
      </c>
    </row>
    <row r="47" customFormat="false" ht="15" hidden="false" customHeight="false" outlineLevel="0" collapsed="false">
      <c r="A47" s="27" t="str">
        <f aca="false">IF(Inputs!A30="","",Inputs!A30)</f>
        <v/>
      </c>
      <c r="B47" s="27" t="str">
        <f aca="false">IF(Inputs!B30="","",Inputs!B30)</f>
        <v/>
      </c>
      <c r="D47" s="26" t="n">
        <f aca="false">IF(D$4&gt;=Inputs!$D30,N(Inputs!$C30)*(1+Inputs!$E30)^(D$6-1),0)</f>
        <v>0</v>
      </c>
      <c r="E47" s="26" t="n">
        <f aca="false">IF(E$4&gt;=Inputs!$D30,N(Inputs!$C30)*(1+Inputs!$E30)^(E$6-1),0)</f>
        <v>0</v>
      </c>
      <c r="F47" s="26" t="n">
        <f aca="false">IF(F$4&gt;=Inputs!$D30,N(Inputs!$C30)*(1+Inputs!$E30)^(F$6-1),0)</f>
        <v>0</v>
      </c>
      <c r="G47" s="26" t="n">
        <f aca="false">IF(G$4&gt;=Inputs!$D30,N(Inputs!$C30)*(1+Inputs!$E30)^(G$6-1),0)</f>
        <v>0</v>
      </c>
      <c r="H47" s="26" t="n">
        <f aca="false">IF(H$4&gt;=Inputs!$D30,N(Inputs!$C30)*(1+Inputs!$E30)^(H$6-1),0)</f>
        <v>0</v>
      </c>
      <c r="I47" s="26" t="n">
        <f aca="false">IF(I$4&gt;=Inputs!$D30,N(Inputs!$C30)*(1+Inputs!$E30)^(I$6-1),0)</f>
        <v>0</v>
      </c>
      <c r="J47" s="26" t="n">
        <f aca="false">IF(J$4&gt;=Inputs!$D30,N(Inputs!$C30)*(1+Inputs!$E30)^(J$6-1),0)</f>
        <v>0</v>
      </c>
      <c r="K47" s="26" t="n">
        <f aca="false">IF(K$4&gt;=Inputs!$D30,N(Inputs!$C30)*(1+Inputs!$E30)^(K$6-1),0)</f>
        <v>0</v>
      </c>
      <c r="L47" s="26" t="n">
        <f aca="false">IF(L$4&gt;=Inputs!$D30,N(Inputs!$C30)*(1+Inputs!$E30)^(L$6-1),0)</f>
        <v>0</v>
      </c>
      <c r="M47" s="26" t="n">
        <f aca="false">IF(M$4&gt;=Inputs!$D30,N(Inputs!$C30)*(1+Inputs!$E30)^(M$6-1),0)</f>
        <v>0</v>
      </c>
      <c r="N47" s="26" t="n">
        <f aca="false">IF(N$4&gt;=Inputs!$D30,N(Inputs!$C30)*(1+Inputs!$E30)^(N$6-1),0)</f>
        <v>0</v>
      </c>
      <c r="O47" s="26" t="n">
        <f aca="false">IF(O$4&gt;=Inputs!$D30,N(Inputs!$C30)*(1+Inputs!$E30)^(O$6-1),0)</f>
        <v>0</v>
      </c>
      <c r="P47" s="26" t="n">
        <f aca="false">IF(P$4&gt;=Inputs!$D30,N(Inputs!$C30)*(1+Inputs!$E30)^(P$6-1),0)</f>
        <v>0</v>
      </c>
      <c r="Q47" s="26" t="n">
        <f aca="false">IF(Q$4&gt;=Inputs!$D30,N(Inputs!$C30)*(1+Inputs!$E30)^(Q$6-1),0)</f>
        <v>0</v>
      </c>
      <c r="R47" s="26" t="n">
        <f aca="false">IF(R$4&gt;=Inputs!$D30,N(Inputs!$C30)*(1+Inputs!$E30)^(R$6-1),0)</f>
        <v>0</v>
      </c>
      <c r="S47" s="26" t="n">
        <f aca="false">IF(S$4&gt;=Inputs!$D30,N(Inputs!$C30)*(1+Inputs!$E30)^(S$6-1),0)</f>
        <v>0</v>
      </c>
      <c r="T47" s="26" t="n">
        <f aca="false">IF(T$4&gt;=Inputs!$D30,N(Inputs!$C30)*(1+Inputs!$E30)^(T$6-1),0)</f>
        <v>0</v>
      </c>
      <c r="U47" s="26" t="n">
        <f aca="false">IF(U$4&gt;=Inputs!$D30,N(Inputs!$C30)*(1+Inputs!$E30)^(U$6-1),0)</f>
        <v>0</v>
      </c>
      <c r="V47" s="26" t="n">
        <f aca="false">IF(V$4&gt;=Inputs!$D30,N(Inputs!$C30)*(1+Inputs!$E30)^(V$6-1),0)</f>
        <v>0</v>
      </c>
      <c r="W47" s="26" t="n">
        <f aca="false">IF(W$4&gt;=Inputs!$D30,N(Inputs!$C30)*(1+Inputs!$E30)^(W$6-1),0)</f>
        <v>0</v>
      </c>
      <c r="X47" s="26" t="n">
        <f aca="false">IF(X$4&gt;=Inputs!$D30,N(Inputs!$C30)*(1+Inputs!$E30)^(X$6-1),0)</f>
        <v>0</v>
      </c>
      <c r="Y47" s="26" t="n">
        <f aca="false">IF(Y$4&gt;=Inputs!$D30,N(Inputs!$C30)*(1+Inputs!$E30)^(Y$6-1),0)</f>
        <v>0</v>
      </c>
      <c r="Z47" s="26" t="n">
        <f aca="false">IF(Z$4&gt;=Inputs!$D30,N(Inputs!$C30)*(1+Inputs!$E30)^(Z$6-1),0)</f>
        <v>0</v>
      </c>
      <c r="AA47" s="26" t="n">
        <f aca="false">IF(AA$4&gt;=Inputs!$D30,N(Inputs!$C30)*(1+Inputs!$E30)^(AA$6-1),0)</f>
        <v>0</v>
      </c>
      <c r="AB47" s="26" t="n">
        <f aca="false">IF(AB$4&gt;=Inputs!$D30,N(Inputs!$C30)*(1+Inputs!$E30)^(AB$6-1),0)</f>
        <v>0</v>
      </c>
      <c r="AC47" s="26" t="n">
        <f aca="false">IF(AC$4&gt;=Inputs!$D30,N(Inputs!$C30)*(1+Inputs!$E30)^(AC$6-1),0)</f>
        <v>0</v>
      </c>
      <c r="AD47" s="26" t="n">
        <f aca="false">IF(AD$4&gt;=Inputs!$D30,N(Inputs!$C30)*(1+Inputs!$E30)^(AD$6-1),0)</f>
        <v>0</v>
      </c>
      <c r="AE47" s="26" t="n">
        <f aca="false">IF(AE$4&gt;=Inputs!$D30,N(Inputs!$C30)*(1+Inputs!$E30)^(AE$6-1),0)</f>
        <v>0</v>
      </c>
      <c r="AF47" s="26" t="n">
        <f aca="false">IF(AF$4&gt;=Inputs!$D30,N(Inputs!$C30)*(1+Inputs!$E30)^(AF$6-1),0)</f>
        <v>0</v>
      </c>
      <c r="AG47" s="26" t="n">
        <f aca="false">IF(AG$4&gt;=Inputs!$D30,N(Inputs!$C30)*(1+Inputs!$E30)^(AG$6-1),0)</f>
        <v>0</v>
      </c>
      <c r="AH47" s="26" t="n">
        <f aca="false">IF(AH$4&gt;=Inputs!$D30,N(Inputs!$C30)*(1+Inputs!$E30)^(AH$6-1),0)</f>
        <v>0</v>
      </c>
      <c r="AI47" s="26" t="n">
        <f aca="false">IF(AI$4&gt;=Inputs!$D30,N(Inputs!$C30)*(1+Inputs!$E30)^(AI$6-1),0)</f>
        <v>0</v>
      </c>
      <c r="AJ47" s="26" t="n">
        <f aca="false">IF(AJ$4&gt;=Inputs!$D30,N(Inputs!$C30)*(1+Inputs!$E30)^(AJ$6-1),0)</f>
        <v>0</v>
      </c>
      <c r="AK47" s="26" t="n">
        <f aca="false">IF(AK$4&gt;=Inputs!$D30,N(Inputs!$C30)*(1+Inputs!$E30)^(AK$6-1),0)</f>
        <v>0</v>
      </c>
      <c r="AL47" s="26" t="n">
        <f aca="false">IF(AL$4&gt;=Inputs!$D30,N(Inputs!$C30)*(1+Inputs!$E30)^(AL$6-1),0)</f>
        <v>0</v>
      </c>
      <c r="AM47" s="26" t="n">
        <f aca="false">IF(AM$4&gt;=Inputs!$D30,N(Inputs!$C30)*(1+Inputs!$E30)^(AM$6-1),0)</f>
        <v>0</v>
      </c>
    </row>
    <row r="48" customFormat="false" ht="15" hidden="false" customHeight="false" outlineLevel="0" collapsed="false">
      <c r="A48" s="14" t="s">
        <v>248</v>
      </c>
      <c r="B48" s="11" t="s">
        <v>50</v>
      </c>
      <c r="D48" s="26" t="n">
        <f aca="false">SUMIF($B$42:$B$47,"R&amp;D",D42:D47)</f>
        <v>8</v>
      </c>
      <c r="E48" s="26" t="n">
        <f aca="false">SUMIF($B$42:$B$47,"R&amp;D",E42:E47)</f>
        <v>8</v>
      </c>
      <c r="F48" s="26" t="n">
        <f aca="false">SUMIF($B$42:$B$47,"R&amp;D",F42:F47)</f>
        <v>8</v>
      </c>
      <c r="G48" s="26" t="n">
        <f aca="false">SUMIF($B$42:$B$47,"R&amp;D",G42:G47)</f>
        <v>8</v>
      </c>
      <c r="H48" s="26" t="n">
        <f aca="false">SUMIF($B$42:$B$47,"R&amp;D",H42:H47)</f>
        <v>8</v>
      </c>
      <c r="I48" s="26" t="n">
        <f aca="false">SUMIF($B$42:$B$47,"R&amp;D",I42:I47)</f>
        <v>8</v>
      </c>
      <c r="J48" s="26" t="n">
        <f aca="false">SUMIF($B$42:$B$47,"R&amp;D",J42:J47)</f>
        <v>8</v>
      </c>
      <c r="K48" s="26" t="n">
        <f aca="false">SUMIF($B$42:$B$47,"R&amp;D",K42:K47)</f>
        <v>8</v>
      </c>
      <c r="L48" s="26" t="n">
        <f aca="false">SUMIF($B$42:$B$47,"R&amp;D",L42:L47)</f>
        <v>8</v>
      </c>
      <c r="M48" s="26" t="n">
        <f aca="false">SUMIF($B$42:$B$47,"R&amp;D",M42:M47)</f>
        <v>8</v>
      </c>
      <c r="N48" s="26" t="n">
        <f aca="false">SUMIF($B$42:$B$47,"R&amp;D",N42:N47)</f>
        <v>8</v>
      </c>
      <c r="O48" s="26" t="n">
        <f aca="false">SUMIF($B$42:$B$47,"R&amp;D",O42:O47)</f>
        <v>8</v>
      </c>
      <c r="P48" s="26" t="n">
        <f aca="false">SUMIF($B$42:$B$47,"R&amp;D",P42:P47)</f>
        <v>8.8</v>
      </c>
      <c r="Q48" s="26" t="n">
        <f aca="false">SUMIF($B$42:$B$47,"R&amp;D",Q42:Q47)</f>
        <v>8.8</v>
      </c>
      <c r="R48" s="26" t="n">
        <f aca="false">SUMIF($B$42:$B$47,"R&amp;D",R42:R47)</f>
        <v>8.8</v>
      </c>
      <c r="S48" s="26" t="n">
        <f aca="false">SUMIF($B$42:$B$47,"R&amp;D",S42:S47)</f>
        <v>8.8</v>
      </c>
      <c r="T48" s="26" t="n">
        <f aca="false">SUMIF($B$42:$B$47,"R&amp;D",T42:T47)</f>
        <v>8.8</v>
      </c>
      <c r="U48" s="26" t="n">
        <f aca="false">SUMIF($B$42:$B$47,"R&amp;D",U42:U47)</f>
        <v>8.8</v>
      </c>
      <c r="V48" s="26" t="n">
        <f aca="false">SUMIF($B$42:$B$47,"R&amp;D",V42:V47)</f>
        <v>8.8</v>
      </c>
      <c r="W48" s="26" t="n">
        <f aca="false">SUMIF($B$42:$B$47,"R&amp;D",W42:W47)</f>
        <v>8.8</v>
      </c>
      <c r="X48" s="26" t="n">
        <f aca="false">SUMIF($B$42:$B$47,"R&amp;D",X42:X47)</f>
        <v>8.8</v>
      </c>
      <c r="Y48" s="26" t="n">
        <f aca="false">SUMIF($B$42:$B$47,"R&amp;D",Y42:Y47)</f>
        <v>8.8</v>
      </c>
      <c r="Z48" s="26" t="n">
        <f aca="false">SUMIF($B$42:$B$47,"R&amp;D",Z42:Z47)</f>
        <v>8.8</v>
      </c>
      <c r="AA48" s="26" t="n">
        <f aca="false">SUMIF($B$42:$B$47,"R&amp;D",AA42:AA47)</f>
        <v>8.8</v>
      </c>
      <c r="AB48" s="26" t="n">
        <f aca="false">SUMIF($B$42:$B$47,"R&amp;D",AB42:AB47)</f>
        <v>9.68</v>
      </c>
      <c r="AC48" s="26" t="n">
        <f aca="false">SUMIF($B$42:$B$47,"R&amp;D",AC42:AC47)</f>
        <v>9.68</v>
      </c>
      <c r="AD48" s="26" t="n">
        <f aca="false">SUMIF($B$42:$B$47,"R&amp;D",AD42:AD47)</f>
        <v>9.68</v>
      </c>
      <c r="AE48" s="26" t="n">
        <f aca="false">SUMIF($B$42:$B$47,"R&amp;D",AE42:AE47)</f>
        <v>9.68</v>
      </c>
      <c r="AF48" s="26" t="n">
        <f aca="false">SUMIF($B$42:$B$47,"R&amp;D",AF42:AF47)</f>
        <v>9.68</v>
      </c>
      <c r="AG48" s="26" t="n">
        <f aca="false">SUMIF($B$42:$B$47,"R&amp;D",AG42:AG47)</f>
        <v>9.68</v>
      </c>
      <c r="AH48" s="26" t="n">
        <f aca="false">SUMIF($B$42:$B$47,"R&amp;D",AH42:AH47)</f>
        <v>9.68</v>
      </c>
      <c r="AI48" s="26" t="n">
        <f aca="false">SUMIF($B$42:$B$47,"R&amp;D",AI42:AI47)</f>
        <v>9.68</v>
      </c>
      <c r="AJ48" s="26" t="n">
        <f aca="false">SUMIF($B$42:$B$47,"R&amp;D",AJ42:AJ47)</f>
        <v>9.68</v>
      </c>
      <c r="AK48" s="26" t="n">
        <f aca="false">SUMIF($B$42:$B$47,"R&amp;D",AK42:AK47)</f>
        <v>9.68</v>
      </c>
      <c r="AL48" s="26" t="n">
        <f aca="false">SUMIF($B$42:$B$47,"R&amp;D",AL42:AL47)</f>
        <v>9.68</v>
      </c>
      <c r="AM48" s="26" t="n">
        <f aca="false">SUMIF($B$42:$B$47,"R&amp;D",AM42:AM47)</f>
        <v>9.68</v>
      </c>
    </row>
    <row r="49" customFormat="false" ht="15" hidden="false" customHeight="false" outlineLevel="0" collapsed="false">
      <c r="A49" s="14" t="s">
        <v>249</v>
      </c>
      <c r="B49" s="11" t="s">
        <v>50</v>
      </c>
      <c r="D49" s="26" t="n">
        <f aca="false">SUMIF($B$42:$B$47,"S&amp;M",D42:D47)</f>
        <v>0</v>
      </c>
      <c r="E49" s="26" t="n">
        <f aca="false">SUMIF($B$42:$B$47,"S&amp;M",E42:E47)</f>
        <v>0</v>
      </c>
      <c r="F49" s="26" t="n">
        <f aca="false">SUMIF($B$42:$B$47,"S&amp;M",F42:F47)</f>
        <v>0</v>
      </c>
      <c r="G49" s="26" t="n">
        <f aca="false">SUMIF($B$42:$B$47,"S&amp;M",G42:G47)</f>
        <v>10</v>
      </c>
      <c r="H49" s="26" t="n">
        <f aca="false">SUMIF($B$42:$B$47,"S&amp;M",H42:H47)</f>
        <v>10</v>
      </c>
      <c r="I49" s="26" t="n">
        <f aca="false">SUMIF($B$42:$B$47,"S&amp;M",I42:I47)</f>
        <v>10</v>
      </c>
      <c r="J49" s="26" t="n">
        <f aca="false">SUMIF($B$42:$B$47,"S&amp;M",J42:J47)</f>
        <v>10</v>
      </c>
      <c r="K49" s="26" t="n">
        <f aca="false">SUMIF($B$42:$B$47,"S&amp;M",K42:K47)</f>
        <v>10</v>
      </c>
      <c r="L49" s="26" t="n">
        <f aca="false">SUMIF($B$42:$B$47,"S&amp;M",L42:L47)</f>
        <v>10</v>
      </c>
      <c r="M49" s="26" t="n">
        <f aca="false">SUMIF($B$42:$B$47,"S&amp;M",M42:M47)</f>
        <v>10</v>
      </c>
      <c r="N49" s="26" t="n">
        <f aca="false">SUMIF($B$42:$B$47,"S&amp;M",N42:N47)</f>
        <v>10</v>
      </c>
      <c r="O49" s="26" t="n">
        <f aca="false">SUMIF($B$42:$B$47,"S&amp;M",O42:O47)</f>
        <v>10</v>
      </c>
      <c r="P49" s="26" t="n">
        <f aca="false">SUMIF($B$42:$B$47,"S&amp;M",P42:P47)</f>
        <v>11</v>
      </c>
      <c r="Q49" s="26" t="n">
        <f aca="false">SUMIF($B$42:$B$47,"S&amp;M",Q42:Q47)</f>
        <v>11</v>
      </c>
      <c r="R49" s="26" t="n">
        <f aca="false">SUMIF($B$42:$B$47,"S&amp;M",R42:R47)</f>
        <v>11</v>
      </c>
      <c r="S49" s="26" t="n">
        <f aca="false">SUMIF($B$42:$B$47,"S&amp;M",S42:S47)</f>
        <v>11</v>
      </c>
      <c r="T49" s="26" t="n">
        <f aca="false">SUMIF($B$42:$B$47,"S&amp;M",T42:T47)</f>
        <v>11</v>
      </c>
      <c r="U49" s="26" t="n">
        <f aca="false">SUMIF($B$42:$B$47,"S&amp;M",U42:U47)</f>
        <v>11</v>
      </c>
      <c r="V49" s="26" t="n">
        <f aca="false">SUMIF($B$42:$B$47,"S&amp;M",V42:V47)</f>
        <v>11</v>
      </c>
      <c r="W49" s="26" t="n">
        <f aca="false">SUMIF($B$42:$B$47,"S&amp;M",W42:W47)</f>
        <v>11</v>
      </c>
      <c r="X49" s="26" t="n">
        <f aca="false">SUMIF($B$42:$B$47,"S&amp;M",X42:X47)</f>
        <v>11</v>
      </c>
      <c r="Y49" s="26" t="n">
        <f aca="false">SUMIF($B$42:$B$47,"S&amp;M",Y42:Y47)</f>
        <v>11</v>
      </c>
      <c r="Z49" s="26" t="n">
        <f aca="false">SUMIF($B$42:$B$47,"S&amp;M",Z42:Z47)</f>
        <v>11</v>
      </c>
      <c r="AA49" s="26" t="n">
        <f aca="false">SUMIF($B$42:$B$47,"S&amp;M",AA42:AA47)</f>
        <v>11</v>
      </c>
      <c r="AB49" s="26" t="n">
        <f aca="false">SUMIF($B$42:$B$47,"S&amp;M",AB42:AB47)</f>
        <v>12.1</v>
      </c>
      <c r="AC49" s="26" t="n">
        <f aca="false">SUMIF($B$42:$B$47,"S&amp;M",AC42:AC47)</f>
        <v>12.1</v>
      </c>
      <c r="AD49" s="26" t="n">
        <f aca="false">SUMIF($B$42:$B$47,"S&amp;M",AD42:AD47)</f>
        <v>12.1</v>
      </c>
      <c r="AE49" s="26" t="n">
        <f aca="false">SUMIF($B$42:$B$47,"S&amp;M",AE42:AE47)</f>
        <v>12.1</v>
      </c>
      <c r="AF49" s="26" t="n">
        <f aca="false">SUMIF($B$42:$B$47,"S&amp;M",AF42:AF47)</f>
        <v>12.1</v>
      </c>
      <c r="AG49" s="26" t="n">
        <f aca="false">SUMIF($B$42:$B$47,"S&amp;M",AG42:AG47)</f>
        <v>12.1</v>
      </c>
      <c r="AH49" s="26" t="n">
        <f aca="false">SUMIF($B$42:$B$47,"S&amp;M",AH42:AH47)</f>
        <v>12.1</v>
      </c>
      <c r="AI49" s="26" t="n">
        <f aca="false">SUMIF($B$42:$B$47,"S&amp;M",AI42:AI47)</f>
        <v>12.1</v>
      </c>
      <c r="AJ49" s="26" t="n">
        <f aca="false">SUMIF($B$42:$B$47,"S&amp;M",AJ42:AJ47)</f>
        <v>12.1</v>
      </c>
      <c r="AK49" s="26" t="n">
        <f aca="false">SUMIF($B$42:$B$47,"S&amp;M",AK42:AK47)</f>
        <v>12.1</v>
      </c>
      <c r="AL49" s="26" t="n">
        <f aca="false">SUMIF($B$42:$B$47,"S&amp;M",AL42:AL47)</f>
        <v>12.1</v>
      </c>
      <c r="AM49" s="26" t="n">
        <f aca="false">SUMIF($B$42:$B$47,"S&amp;M",AM42:AM47)</f>
        <v>12.1</v>
      </c>
    </row>
    <row r="50" customFormat="false" ht="15" hidden="false" customHeight="false" outlineLevel="0" collapsed="false">
      <c r="A50" s="14" t="s">
        <v>250</v>
      </c>
      <c r="B50" s="11" t="s">
        <v>50</v>
      </c>
      <c r="D50" s="26" t="n">
        <f aca="false">SUMIF($B$42:$B$47,"G&amp;A",D42:D47)</f>
        <v>40</v>
      </c>
      <c r="E50" s="26" t="n">
        <f aca="false">SUMIF($B$42:$B$47,"G&amp;A",E42:E47)</f>
        <v>40</v>
      </c>
      <c r="F50" s="26" t="n">
        <f aca="false">SUMIF($B$42:$B$47,"G&amp;A",F42:F47)</f>
        <v>40</v>
      </c>
      <c r="G50" s="26" t="n">
        <f aca="false">SUMIF($B$42:$B$47,"G&amp;A",G42:G47)</f>
        <v>40</v>
      </c>
      <c r="H50" s="26" t="n">
        <f aca="false">SUMIF($B$42:$B$47,"G&amp;A",H42:H47)</f>
        <v>40</v>
      </c>
      <c r="I50" s="26" t="n">
        <f aca="false">SUMIF($B$42:$B$47,"G&amp;A",I42:I47)</f>
        <v>40</v>
      </c>
      <c r="J50" s="26" t="n">
        <f aca="false">SUMIF($B$42:$B$47,"G&amp;A",J42:J47)</f>
        <v>40</v>
      </c>
      <c r="K50" s="26" t="n">
        <f aca="false">SUMIF($B$42:$B$47,"G&amp;A",K42:K47)</f>
        <v>40</v>
      </c>
      <c r="L50" s="26" t="n">
        <f aca="false">SUMIF($B$42:$B$47,"G&amp;A",L42:L47)</f>
        <v>40</v>
      </c>
      <c r="M50" s="26" t="n">
        <f aca="false">SUMIF($B$42:$B$47,"G&amp;A",M42:M47)</f>
        <v>40</v>
      </c>
      <c r="N50" s="26" t="n">
        <f aca="false">SUMIF($B$42:$B$47,"G&amp;A",N42:N47)</f>
        <v>40</v>
      </c>
      <c r="O50" s="26" t="n">
        <f aca="false">SUMIF($B$42:$B$47,"G&amp;A",O42:O47)</f>
        <v>40</v>
      </c>
      <c r="P50" s="26" t="n">
        <f aca="false">SUMIF($B$42:$B$47,"G&amp;A",P42:P47)</f>
        <v>41.5</v>
      </c>
      <c r="Q50" s="26" t="n">
        <f aca="false">SUMIF($B$42:$B$47,"G&amp;A",Q42:Q47)</f>
        <v>41.5</v>
      </c>
      <c r="R50" s="26" t="n">
        <f aca="false">SUMIF($B$42:$B$47,"G&amp;A",R42:R47)</f>
        <v>41.5</v>
      </c>
      <c r="S50" s="26" t="n">
        <f aca="false">SUMIF($B$42:$B$47,"G&amp;A",S42:S47)</f>
        <v>41.5</v>
      </c>
      <c r="T50" s="26" t="n">
        <f aca="false">SUMIF($B$42:$B$47,"G&amp;A",T42:T47)</f>
        <v>41.5</v>
      </c>
      <c r="U50" s="26" t="n">
        <f aca="false">SUMIF($B$42:$B$47,"G&amp;A",U42:U47)</f>
        <v>41.5</v>
      </c>
      <c r="V50" s="26" t="n">
        <f aca="false">SUMIF($B$42:$B$47,"G&amp;A",V42:V47)</f>
        <v>41.5</v>
      </c>
      <c r="W50" s="26" t="n">
        <f aca="false">SUMIF($B$42:$B$47,"G&amp;A",W42:W47)</f>
        <v>41.5</v>
      </c>
      <c r="X50" s="26" t="n">
        <f aca="false">SUMIF($B$42:$B$47,"G&amp;A",X42:X47)</f>
        <v>41.5</v>
      </c>
      <c r="Y50" s="26" t="n">
        <f aca="false">SUMIF($B$42:$B$47,"G&amp;A",Y42:Y47)</f>
        <v>41.5</v>
      </c>
      <c r="Z50" s="26" t="n">
        <f aca="false">SUMIF($B$42:$B$47,"G&amp;A",Z42:Z47)</f>
        <v>41.5</v>
      </c>
      <c r="AA50" s="26" t="n">
        <f aca="false">SUMIF($B$42:$B$47,"G&amp;A",AA42:AA47)</f>
        <v>41.5</v>
      </c>
      <c r="AB50" s="26" t="n">
        <f aca="false">SUMIF($B$42:$B$47,"G&amp;A",AB42:AB47)</f>
        <v>43.075</v>
      </c>
      <c r="AC50" s="26" t="n">
        <f aca="false">SUMIF($B$42:$B$47,"G&amp;A",AC42:AC47)</f>
        <v>43.075</v>
      </c>
      <c r="AD50" s="26" t="n">
        <f aca="false">SUMIF($B$42:$B$47,"G&amp;A",AD42:AD47)</f>
        <v>43.075</v>
      </c>
      <c r="AE50" s="26" t="n">
        <f aca="false">SUMIF($B$42:$B$47,"G&amp;A",AE42:AE47)</f>
        <v>43.075</v>
      </c>
      <c r="AF50" s="26" t="n">
        <f aca="false">SUMIF($B$42:$B$47,"G&amp;A",AF42:AF47)</f>
        <v>43.075</v>
      </c>
      <c r="AG50" s="26" t="n">
        <f aca="false">SUMIF($B$42:$B$47,"G&amp;A",AG42:AG47)</f>
        <v>43.075</v>
      </c>
      <c r="AH50" s="26" t="n">
        <f aca="false">SUMIF($B$42:$B$47,"G&amp;A",AH42:AH47)</f>
        <v>43.075</v>
      </c>
      <c r="AI50" s="26" t="n">
        <f aca="false">SUMIF($B$42:$B$47,"G&amp;A",AI42:AI47)</f>
        <v>43.075</v>
      </c>
      <c r="AJ50" s="26" t="n">
        <f aca="false">SUMIF($B$42:$B$47,"G&amp;A",AJ42:AJ47)</f>
        <v>43.075</v>
      </c>
      <c r="AK50" s="26" t="n">
        <f aca="false">SUMIF($B$42:$B$47,"G&amp;A",AK42:AK47)</f>
        <v>43.075</v>
      </c>
      <c r="AL50" s="26" t="n">
        <f aca="false">SUMIF($B$42:$B$47,"G&amp;A",AL42:AL47)</f>
        <v>43.075</v>
      </c>
      <c r="AM50" s="26" t="n">
        <f aca="false">SUMIF($B$42:$B$47,"G&amp;A",AM42:AM47)</f>
        <v>43.075</v>
      </c>
    </row>
    <row r="51" customFormat="false" ht="15" hidden="false" customHeight="false" outlineLevel="0" collapsed="false">
      <c r="A51" s="42" t="s">
        <v>251</v>
      </c>
      <c r="B51" s="11" t="s">
        <v>50</v>
      </c>
      <c r="D51" s="55" t="n">
        <f aca="false">SUM(D48:D50)</f>
        <v>48</v>
      </c>
      <c r="E51" s="55" t="n">
        <f aca="false">SUM(E48:E50)</f>
        <v>48</v>
      </c>
      <c r="F51" s="55" t="n">
        <f aca="false">SUM(F48:F50)</f>
        <v>48</v>
      </c>
      <c r="G51" s="55" t="n">
        <f aca="false">SUM(G48:G50)</f>
        <v>58</v>
      </c>
      <c r="H51" s="55" t="n">
        <f aca="false">SUM(H48:H50)</f>
        <v>58</v>
      </c>
      <c r="I51" s="55" t="n">
        <f aca="false">SUM(I48:I50)</f>
        <v>58</v>
      </c>
      <c r="J51" s="55" t="n">
        <f aca="false">SUM(J48:J50)</f>
        <v>58</v>
      </c>
      <c r="K51" s="55" t="n">
        <f aca="false">SUM(K48:K50)</f>
        <v>58</v>
      </c>
      <c r="L51" s="55" t="n">
        <f aca="false">SUM(L48:L50)</f>
        <v>58</v>
      </c>
      <c r="M51" s="55" t="n">
        <f aca="false">SUM(M48:M50)</f>
        <v>58</v>
      </c>
      <c r="N51" s="55" t="n">
        <f aca="false">SUM(N48:N50)</f>
        <v>58</v>
      </c>
      <c r="O51" s="55" t="n">
        <f aca="false">SUM(O48:O50)</f>
        <v>58</v>
      </c>
      <c r="P51" s="55" t="n">
        <f aca="false">SUM(P48:P50)</f>
        <v>61.3</v>
      </c>
      <c r="Q51" s="55" t="n">
        <f aca="false">SUM(Q48:Q50)</f>
        <v>61.3</v>
      </c>
      <c r="R51" s="55" t="n">
        <f aca="false">SUM(R48:R50)</f>
        <v>61.3</v>
      </c>
      <c r="S51" s="55" t="n">
        <f aca="false">SUM(S48:S50)</f>
        <v>61.3</v>
      </c>
      <c r="T51" s="55" t="n">
        <f aca="false">SUM(T48:T50)</f>
        <v>61.3</v>
      </c>
      <c r="U51" s="55" t="n">
        <f aca="false">SUM(U48:U50)</f>
        <v>61.3</v>
      </c>
      <c r="V51" s="55" t="n">
        <f aca="false">SUM(V48:V50)</f>
        <v>61.3</v>
      </c>
      <c r="W51" s="55" t="n">
        <f aca="false">SUM(W48:W50)</f>
        <v>61.3</v>
      </c>
      <c r="X51" s="55" t="n">
        <f aca="false">SUM(X48:X50)</f>
        <v>61.3</v>
      </c>
      <c r="Y51" s="55" t="n">
        <f aca="false">SUM(Y48:Y50)</f>
        <v>61.3</v>
      </c>
      <c r="Z51" s="55" t="n">
        <f aca="false">SUM(Z48:Z50)</f>
        <v>61.3</v>
      </c>
      <c r="AA51" s="55" t="n">
        <f aca="false">SUM(AA48:AA50)</f>
        <v>61.3</v>
      </c>
      <c r="AB51" s="55" t="n">
        <f aca="false">SUM(AB48:AB50)</f>
        <v>64.855</v>
      </c>
      <c r="AC51" s="55" t="n">
        <f aca="false">SUM(AC48:AC50)</f>
        <v>64.855</v>
      </c>
      <c r="AD51" s="55" t="n">
        <f aca="false">SUM(AD48:AD50)</f>
        <v>64.855</v>
      </c>
      <c r="AE51" s="55" t="n">
        <f aca="false">SUM(AE48:AE50)</f>
        <v>64.855</v>
      </c>
      <c r="AF51" s="55" t="n">
        <f aca="false">SUM(AF48:AF50)</f>
        <v>64.855</v>
      </c>
      <c r="AG51" s="55" t="n">
        <f aca="false">SUM(AG48:AG50)</f>
        <v>64.855</v>
      </c>
      <c r="AH51" s="55" t="n">
        <f aca="false">SUM(AH48:AH50)</f>
        <v>64.855</v>
      </c>
      <c r="AI51" s="55" t="n">
        <f aca="false">SUM(AI48:AI50)</f>
        <v>64.855</v>
      </c>
      <c r="AJ51" s="55" t="n">
        <f aca="false">SUM(AJ48:AJ50)</f>
        <v>64.855</v>
      </c>
      <c r="AK51" s="55" t="n">
        <f aca="false">SUM(AK48:AK50)</f>
        <v>64.855</v>
      </c>
      <c r="AL51" s="55" t="n">
        <f aca="false">SUM(AL48:AL50)</f>
        <v>64.855</v>
      </c>
      <c r="AM51" s="55" t="n">
        <f aca="false">SUM(AM48:AM50)</f>
        <v>64.855</v>
      </c>
    </row>
    <row r="53" customFormat="false" ht="15" hidden="false" customHeight="false" outlineLevel="0" collapsed="false">
      <c r="A53" s="12" t="s">
        <v>252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customFormat="false" ht="15" hidden="false" customHeight="false" outlineLevel="0" collapsed="false">
      <c r="A54" s="27" t="str">
        <f aca="false">IF(Inputs!A34="","","Mua: "&amp;Inputs!A34)</f>
        <v>Mua: Laptop đội ngũ ban đầu</v>
      </c>
      <c r="D54" s="26" t="n">
        <f aca="false">IF(D$4=Inputs!$C34,N(Inputs!$B34),0)</f>
        <v>120</v>
      </c>
      <c r="E54" s="26" t="n">
        <f aca="false">IF(E$4=Inputs!$C34,N(Inputs!$B34),0)</f>
        <v>0</v>
      </c>
      <c r="F54" s="26" t="n">
        <f aca="false">IF(F$4=Inputs!$C34,N(Inputs!$B34),0)</f>
        <v>0</v>
      </c>
      <c r="G54" s="26" t="n">
        <f aca="false">IF(G$4=Inputs!$C34,N(Inputs!$B34),0)</f>
        <v>0</v>
      </c>
      <c r="H54" s="26" t="n">
        <f aca="false">IF(H$4=Inputs!$C34,N(Inputs!$B34),0)</f>
        <v>0</v>
      </c>
      <c r="I54" s="26" t="n">
        <f aca="false">IF(I$4=Inputs!$C34,N(Inputs!$B34),0)</f>
        <v>0</v>
      </c>
      <c r="J54" s="26" t="n">
        <f aca="false">IF(J$4=Inputs!$C34,N(Inputs!$B34),0)</f>
        <v>0</v>
      </c>
      <c r="K54" s="26" t="n">
        <f aca="false">IF(K$4=Inputs!$C34,N(Inputs!$B34),0)</f>
        <v>0</v>
      </c>
      <c r="L54" s="26" t="n">
        <f aca="false">IF(L$4=Inputs!$C34,N(Inputs!$B34),0)</f>
        <v>0</v>
      </c>
      <c r="M54" s="26" t="n">
        <f aca="false">IF(M$4=Inputs!$C34,N(Inputs!$B34),0)</f>
        <v>0</v>
      </c>
      <c r="N54" s="26" t="n">
        <f aca="false">IF(N$4=Inputs!$C34,N(Inputs!$B34),0)</f>
        <v>0</v>
      </c>
      <c r="O54" s="26" t="n">
        <f aca="false">IF(O$4=Inputs!$C34,N(Inputs!$B34),0)</f>
        <v>0</v>
      </c>
      <c r="P54" s="26" t="n">
        <f aca="false">IF(P$4=Inputs!$C34,N(Inputs!$B34),0)</f>
        <v>0</v>
      </c>
      <c r="Q54" s="26" t="n">
        <f aca="false">IF(Q$4=Inputs!$C34,N(Inputs!$B34),0)</f>
        <v>0</v>
      </c>
      <c r="R54" s="26" t="n">
        <f aca="false">IF(R$4=Inputs!$C34,N(Inputs!$B34),0)</f>
        <v>0</v>
      </c>
      <c r="S54" s="26" t="n">
        <f aca="false">IF(S$4=Inputs!$C34,N(Inputs!$B34),0)</f>
        <v>0</v>
      </c>
      <c r="T54" s="26" t="n">
        <f aca="false">IF(T$4=Inputs!$C34,N(Inputs!$B34),0)</f>
        <v>0</v>
      </c>
      <c r="U54" s="26" t="n">
        <f aca="false">IF(U$4=Inputs!$C34,N(Inputs!$B34),0)</f>
        <v>0</v>
      </c>
      <c r="V54" s="26" t="n">
        <f aca="false">IF(V$4=Inputs!$C34,N(Inputs!$B34),0)</f>
        <v>0</v>
      </c>
      <c r="W54" s="26" t="n">
        <f aca="false">IF(W$4=Inputs!$C34,N(Inputs!$B34),0)</f>
        <v>0</v>
      </c>
      <c r="X54" s="26" t="n">
        <f aca="false">IF(X$4=Inputs!$C34,N(Inputs!$B34),0)</f>
        <v>0</v>
      </c>
      <c r="Y54" s="26" t="n">
        <f aca="false">IF(Y$4=Inputs!$C34,N(Inputs!$B34),0)</f>
        <v>0</v>
      </c>
      <c r="Z54" s="26" t="n">
        <f aca="false">IF(Z$4=Inputs!$C34,N(Inputs!$B34),0)</f>
        <v>0</v>
      </c>
      <c r="AA54" s="26" t="n">
        <f aca="false">IF(AA$4=Inputs!$C34,N(Inputs!$B34),0)</f>
        <v>0</v>
      </c>
      <c r="AB54" s="26" t="n">
        <f aca="false">IF(AB$4=Inputs!$C34,N(Inputs!$B34),0)</f>
        <v>0</v>
      </c>
      <c r="AC54" s="26" t="n">
        <f aca="false">IF(AC$4=Inputs!$C34,N(Inputs!$B34),0)</f>
        <v>0</v>
      </c>
      <c r="AD54" s="26" t="n">
        <f aca="false">IF(AD$4=Inputs!$C34,N(Inputs!$B34),0)</f>
        <v>0</v>
      </c>
      <c r="AE54" s="26" t="n">
        <f aca="false">IF(AE$4=Inputs!$C34,N(Inputs!$B34),0)</f>
        <v>0</v>
      </c>
      <c r="AF54" s="26" t="n">
        <f aca="false">IF(AF$4=Inputs!$C34,N(Inputs!$B34),0)</f>
        <v>0</v>
      </c>
      <c r="AG54" s="26" t="n">
        <f aca="false">IF(AG$4=Inputs!$C34,N(Inputs!$B34),0)</f>
        <v>0</v>
      </c>
      <c r="AH54" s="26" t="n">
        <f aca="false">IF(AH$4=Inputs!$C34,N(Inputs!$B34),0)</f>
        <v>0</v>
      </c>
      <c r="AI54" s="26" t="n">
        <f aca="false">IF(AI$4=Inputs!$C34,N(Inputs!$B34),0)</f>
        <v>0</v>
      </c>
      <c r="AJ54" s="26" t="n">
        <f aca="false">IF(AJ$4=Inputs!$C34,N(Inputs!$B34),0)</f>
        <v>0</v>
      </c>
      <c r="AK54" s="26" t="n">
        <f aca="false">IF(AK$4=Inputs!$C34,N(Inputs!$B34),0)</f>
        <v>0</v>
      </c>
      <c r="AL54" s="26" t="n">
        <f aca="false">IF(AL$4=Inputs!$C34,N(Inputs!$B34),0)</f>
        <v>0</v>
      </c>
      <c r="AM54" s="26" t="n">
        <f aca="false">IF(AM$4=Inputs!$C34,N(Inputs!$B34),0)</f>
        <v>0</v>
      </c>
    </row>
    <row r="55" customFormat="false" ht="15" hidden="false" customHeight="false" outlineLevel="0" collapsed="false">
      <c r="A55" s="27" t="str">
        <f aca="false">IF(Inputs!A35="","","Mua: "&amp;Inputs!A35)</f>
        <v>Mua: Thiết bị văn phòng</v>
      </c>
      <c r="D55" s="26" t="n">
        <f aca="false">IF(D$4=Inputs!$C35,N(Inputs!$B35),0)</f>
        <v>60</v>
      </c>
      <c r="E55" s="26" t="n">
        <f aca="false">IF(E$4=Inputs!$C35,N(Inputs!$B35),0)</f>
        <v>0</v>
      </c>
      <c r="F55" s="26" t="n">
        <f aca="false">IF(F$4=Inputs!$C35,N(Inputs!$B35),0)</f>
        <v>0</v>
      </c>
      <c r="G55" s="26" t="n">
        <f aca="false">IF(G$4=Inputs!$C35,N(Inputs!$B35),0)</f>
        <v>0</v>
      </c>
      <c r="H55" s="26" t="n">
        <f aca="false">IF(H$4=Inputs!$C35,N(Inputs!$B35),0)</f>
        <v>0</v>
      </c>
      <c r="I55" s="26" t="n">
        <f aca="false">IF(I$4=Inputs!$C35,N(Inputs!$B35),0)</f>
        <v>0</v>
      </c>
      <c r="J55" s="26" t="n">
        <f aca="false">IF(J$4=Inputs!$C35,N(Inputs!$B35),0)</f>
        <v>0</v>
      </c>
      <c r="K55" s="26" t="n">
        <f aca="false">IF(K$4=Inputs!$C35,N(Inputs!$B35),0)</f>
        <v>0</v>
      </c>
      <c r="L55" s="26" t="n">
        <f aca="false">IF(L$4=Inputs!$C35,N(Inputs!$B35),0)</f>
        <v>0</v>
      </c>
      <c r="M55" s="26" t="n">
        <f aca="false">IF(M$4=Inputs!$C35,N(Inputs!$B35),0)</f>
        <v>0</v>
      </c>
      <c r="N55" s="26" t="n">
        <f aca="false">IF(N$4=Inputs!$C35,N(Inputs!$B35),0)</f>
        <v>0</v>
      </c>
      <c r="O55" s="26" t="n">
        <f aca="false">IF(O$4=Inputs!$C35,N(Inputs!$B35),0)</f>
        <v>0</v>
      </c>
      <c r="P55" s="26" t="n">
        <f aca="false">IF(P$4=Inputs!$C35,N(Inputs!$B35),0)</f>
        <v>0</v>
      </c>
      <c r="Q55" s="26" t="n">
        <f aca="false">IF(Q$4=Inputs!$C35,N(Inputs!$B35),0)</f>
        <v>0</v>
      </c>
      <c r="R55" s="26" t="n">
        <f aca="false">IF(R$4=Inputs!$C35,N(Inputs!$B35),0)</f>
        <v>0</v>
      </c>
      <c r="S55" s="26" t="n">
        <f aca="false">IF(S$4=Inputs!$C35,N(Inputs!$B35),0)</f>
        <v>0</v>
      </c>
      <c r="T55" s="26" t="n">
        <f aca="false">IF(T$4=Inputs!$C35,N(Inputs!$B35),0)</f>
        <v>0</v>
      </c>
      <c r="U55" s="26" t="n">
        <f aca="false">IF(U$4=Inputs!$C35,N(Inputs!$B35),0)</f>
        <v>0</v>
      </c>
      <c r="V55" s="26" t="n">
        <f aca="false">IF(V$4=Inputs!$C35,N(Inputs!$B35),0)</f>
        <v>0</v>
      </c>
      <c r="W55" s="26" t="n">
        <f aca="false">IF(W$4=Inputs!$C35,N(Inputs!$B35),0)</f>
        <v>0</v>
      </c>
      <c r="X55" s="26" t="n">
        <f aca="false">IF(X$4=Inputs!$C35,N(Inputs!$B35),0)</f>
        <v>0</v>
      </c>
      <c r="Y55" s="26" t="n">
        <f aca="false">IF(Y$4=Inputs!$C35,N(Inputs!$B35),0)</f>
        <v>0</v>
      </c>
      <c r="Z55" s="26" t="n">
        <f aca="false">IF(Z$4=Inputs!$C35,N(Inputs!$B35),0)</f>
        <v>0</v>
      </c>
      <c r="AA55" s="26" t="n">
        <f aca="false">IF(AA$4=Inputs!$C35,N(Inputs!$B35),0)</f>
        <v>0</v>
      </c>
      <c r="AB55" s="26" t="n">
        <f aca="false">IF(AB$4=Inputs!$C35,N(Inputs!$B35),0)</f>
        <v>0</v>
      </c>
      <c r="AC55" s="26" t="n">
        <f aca="false">IF(AC$4=Inputs!$C35,N(Inputs!$B35),0)</f>
        <v>0</v>
      </c>
      <c r="AD55" s="26" t="n">
        <f aca="false">IF(AD$4=Inputs!$C35,N(Inputs!$B35),0)</f>
        <v>0</v>
      </c>
      <c r="AE55" s="26" t="n">
        <f aca="false">IF(AE$4=Inputs!$C35,N(Inputs!$B35),0)</f>
        <v>0</v>
      </c>
      <c r="AF55" s="26" t="n">
        <f aca="false">IF(AF$4=Inputs!$C35,N(Inputs!$B35),0)</f>
        <v>0</v>
      </c>
      <c r="AG55" s="26" t="n">
        <f aca="false">IF(AG$4=Inputs!$C35,N(Inputs!$B35),0)</f>
        <v>0</v>
      </c>
      <c r="AH55" s="26" t="n">
        <f aca="false">IF(AH$4=Inputs!$C35,N(Inputs!$B35),0)</f>
        <v>0</v>
      </c>
      <c r="AI55" s="26" t="n">
        <f aca="false">IF(AI$4=Inputs!$C35,N(Inputs!$B35),0)</f>
        <v>0</v>
      </c>
      <c r="AJ55" s="26" t="n">
        <f aca="false">IF(AJ$4=Inputs!$C35,N(Inputs!$B35),0)</f>
        <v>0</v>
      </c>
      <c r="AK55" s="26" t="n">
        <f aca="false">IF(AK$4=Inputs!$C35,N(Inputs!$B35),0)</f>
        <v>0</v>
      </c>
      <c r="AL55" s="26" t="n">
        <f aca="false">IF(AL$4=Inputs!$C35,N(Inputs!$B35),0)</f>
        <v>0</v>
      </c>
      <c r="AM55" s="26" t="n">
        <f aca="false">IF(AM$4=Inputs!$C35,N(Inputs!$B35),0)</f>
        <v>0</v>
      </c>
    </row>
    <row r="56" customFormat="false" ht="15" hidden="false" customHeight="false" outlineLevel="0" collapsed="false">
      <c r="A56" s="27" t="str">
        <f aca="false">IF(Inputs!A36="","","Mua: "&amp;Inputs!A36)</f>
        <v>Mua: Laptop đợt tuyển 2</v>
      </c>
      <c r="D56" s="26" t="n">
        <f aca="false">IF(D$4=Inputs!$C36,N(Inputs!$B36),0)</f>
        <v>0</v>
      </c>
      <c r="E56" s="26" t="n">
        <f aca="false">IF(E$4=Inputs!$C36,N(Inputs!$B36),0)</f>
        <v>0</v>
      </c>
      <c r="F56" s="26" t="n">
        <f aca="false">IF(F$4=Inputs!$C36,N(Inputs!$B36),0)</f>
        <v>0</v>
      </c>
      <c r="G56" s="26" t="n">
        <f aca="false">IF(G$4=Inputs!$C36,N(Inputs!$B36),0)</f>
        <v>0</v>
      </c>
      <c r="H56" s="26" t="n">
        <f aca="false">IF(H$4=Inputs!$C36,N(Inputs!$B36),0)</f>
        <v>0</v>
      </c>
      <c r="I56" s="26" t="n">
        <f aca="false">IF(I$4=Inputs!$C36,N(Inputs!$B36),0)</f>
        <v>0</v>
      </c>
      <c r="J56" s="26" t="n">
        <f aca="false">IF(J$4=Inputs!$C36,N(Inputs!$B36),0)</f>
        <v>80</v>
      </c>
      <c r="K56" s="26" t="n">
        <f aca="false">IF(K$4=Inputs!$C36,N(Inputs!$B36),0)</f>
        <v>0</v>
      </c>
      <c r="L56" s="26" t="n">
        <f aca="false">IF(L$4=Inputs!$C36,N(Inputs!$B36),0)</f>
        <v>0</v>
      </c>
      <c r="M56" s="26" t="n">
        <f aca="false">IF(M$4=Inputs!$C36,N(Inputs!$B36),0)</f>
        <v>0</v>
      </c>
      <c r="N56" s="26" t="n">
        <f aca="false">IF(N$4=Inputs!$C36,N(Inputs!$B36),0)</f>
        <v>0</v>
      </c>
      <c r="O56" s="26" t="n">
        <f aca="false">IF(O$4=Inputs!$C36,N(Inputs!$B36),0)</f>
        <v>0</v>
      </c>
      <c r="P56" s="26" t="n">
        <f aca="false">IF(P$4=Inputs!$C36,N(Inputs!$B36),0)</f>
        <v>0</v>
      </c>
      <c r="Q56" s="26" t="n">
        <f aca="false">IF(Q$4=Inputs!$C36,N(Inputs!$B36),0)</f>
        <v>0</v>
      </c>
      <c r="R56" s="26" t="n">
        <f aca="false">IF(R$4=Inputs!$C36,N(Inputs!$B36),0)</f>
        <v>0</v>
      </c>
      <c r="S56" s="26" t="n">
        <f aca="false">IF(S$4=Inputs!$C36,N(Inputs!$B36),0)</f>
        <v>0</v>
      </c>
      <c r="T56" s="26" t="n">
        <f aca="false">IF(T$4=Inputs!$C36,N(Inputs!$B36),0)</f>
        <v>0</v>
      </c>
      <c r="U56" s="26" t="n">
        <f aca="false">IF(U$4=Inputs!$C36,N(Inputs!$B36),0)</f>
        <v>0</v>
      </c>
      <c r="V56" s="26" t="n">
        <f aca="false">IF(V$4=Inputs!$C36,N(Inputs!$B36),0)</f>
        <v>0</v>
      </c>
      <c r="W56" s="26" t="n">
        <f aca="false">IF(W$4=Inputs!$C36,N(Inputs!$B36),0)</f>
        <v>0</v>
      </c>
      <c r="X56" s="26" t="n">
        <f aca="false">IF(X$4=Inputs!$C36,N(Inputs!$B36),0)</f>
        <v>0</v>
      </c>
      <c r="Y56" s="26" t="n">
        <f aca="false">IF(Y$4=Inputs!$C36,N(Inputs!$B36),0)</f>
        <v>0</v>
      </c>
      <c r="Z56" s="26" t="n">
        <f aca="false">IF(Z$4=Inputs!$C36,N(Inputs!$B36),0)</f>
        <v>0</v>
      </c>
      <c r="AA56" s="26" t="n">
        <f aca="false">IF(AA$4=Inputs!$C36,N(Inputs!$B36),0)</f>
        <v>0</v>
      </c>
      <c r="AB56" s="26" t="n">
        <f aca="false">IF(AB$4=Inputs!$C36,N(Inputs!$B36),0)</f>
        <v>0</v>
      </c>
      <c r="AC56" s="26" t="n">
        <f aca="false">IF(AC$4=Inputs!$C36,N(Inputs!$B36),0)</f>
        <v>0</v>
      </c>
      <c r="AD56" s="26" t="n">
        <f aca="false">IF(AD$4=Inputs!$C36,N(Inputs!$B36),0)</f>
        <v>0</v>
      </c>
      <c r="AE56" s="26" t="n">
        <f aca="false">IF(AE$4=Inputs!$C36,N(Inputs!$B36),0)</f>
        <v>0</v>
      </c>
      <c r="AF56" s="26" t="n">
        <f aca="false">IF(AF$4=Inputs!$C36,N(Inputs!$B36),0)</f>
        <v>0</v>
      </c>
      <c r="AG56" s="26" t="n">
        <f aca="false">IF(AG$4=Inputs!$C36,N(Inputs!$B36),0)</f>
        <v>0</v>
      </c>
      <c r="AH56" s="26" t="n">
        <f aca="false">IF(AH$4=Inputs!$C36,N(Inputs!$B36),0)</f>
        <v>0</v>
      </c>
      <c r="AI56" s="26" t="n">
        <f aca="false">IF(AI$4=Inputs!$C36,N(Inputs!$B36),0)</f>
        <v>0</v>
      </c>
      <c r="AJ56" s="26" t="n">
        <f aca="false">IF(AJ$4=Inputs!$C36,N(Inputs!$B36),0)</f>
        <v>0</v>
      </c>
      <c r="AK56" s="26" t="n">
        <f aca="false">IF(AK$4=Inputs!$C36,N(Inputs!$B36),0)</f>
        <v>0</v>
      </c>
      <c r="AL56" s="26" t="n">
        <f aca="false">IF(AL$4=Inputs!$C36,N(Inputs!$B36),0)</f>
        <v>0</v>
      </c>
      <c r="AM56" s="26" t="n">
        <f aca="false">IF(AM$4=Inputs!$C36,N(Inputs!$B36),0)</f>
        <v>0</v>
      </c>
    </row>
    <row r="57" customFormat="false" ht="15" hidden="false" customHeight="false" outlineLevel="0" collapsed="false">
      <c r="A57" s="27" t="str">
        <f aca="false">IF(Inputs!A37="","","Mua: "&amp;Inputs!A37)</f>
        <v/>
      </c>
      <c r="D57" s="26" t="n">
        <f aca="false">IF(D$4=Inputs!$C37,N(Inputs!$B37),0)</f>
        <v>0</v>
      </c>
      <c r="E57" s="26" t="n">
        <f aca="false">IF(E$4=Inputs!$C37,N(Inputs!$B37),0)</f>
        <v>0</v>
      </c>
      <c r="F57" s="26" t="n">
        <f aca="false">IF(F$4=Inputs!$C37,N(Inputs!$B37),0)</f>
        <v>0</v>
      </c>
      <c r="G57" s="26" t="n">
        <f aca="false">IF(G$4=Inputs!$C37,N(Inputs!$B37),0)</f>
        <v>0</v>
      </c>
      <c r="H57" s="26" t="n">
        <f aca="false">IF(H$4=Inputs!$C37,N(Inputs!$B37),0)</f>
        <v>0</v>
      </c>
      <c r="I57" s="26" t="n">
        <f aca="false">IF(I$4=Inputs!$C37,N(Inputs!$B37),0)</f>
        <v>0</v>
      </c>
      <c r="J57" s="26" t="n">
        <f aca="false">IF(J$4=Inputs!$C37,N(Inputs!$B37),0)</f>
        <v>0</v>
      </c>
      <c r="K57" s="26" t="n">
        <f aca="false">IF(K$4=Inputs!$C37,N(Inputs!$B37),0)</f>
        <v>0</v>
      </c>
      <c r="L57" s="26" t="n">
        <f aca="false">IF(L$4=Inputs!$C37,N(Inputs!$B37),0)</f>
        <v>0</v>
      </c>
      <c r="M57" s="26" t="n">
        <f aca="false">IF(M$4=Inputs!$C37,N(Inputs!$B37),0)</f>
        <v>0</v>
      </c>
      <c r="N57" s="26" t="n">
        <f aca="false">IF(N$4=Inputs!$C37,N(Inputs!$B37),0)</f>
        <v>0</v>
      </c>
      <c r="O57" s="26" t="n">
        <f aca="false">IF(O$4=Inputs!$C37,N(Inputs!$B37),0)</f>
        <v>0</v>
      </c>
      <c r="P57" s="26" t="n">
        <f aca="false">IF(P$4=Inputs!$C37,N(Inputs!$B37),0)</f>
        <v>0</v>
      </c>
      <c r="Q57" s="26" t="n">
        <f aca="false">IF(Q$4=Inputs!$C37,N(Inputs!$B37),0)</f>
        <v>0</v>
      </c>
      <c r="R57" s="26" t="n">
        <f aca="false">IF(R$4=Inputs!$C37,N(Inputs!$B37),0)</f>
        <v>0</v>
      </c>
      <c r="S57" s="26" t="n">
        <f aca="false">IF(S$4=Inputs!$C37,N(Inputs!$B37),0)</f>
        <v>0</v>
      </c>
      <c r="T57" s="26" t="n">
        <f aca="false">IF(T$4=Inputs!$C37,N(Inputs!$B37),0)</f>
        <v>0</v>
      </c>
      <c r="U57" s="26" t="n">
        <f aca="false">IF(U$4=Inputs!$C37,N(Inputs!$B37),0)</f>
        <v>0</v>
      </c>
      <c r="V57" s="26" t="n">
        <f aca="false">IF(V$4=Inputs!$C37,N(Inputs!$B37),0)</f>
        <v>0</v>
      </c>
      <c r="W57" s="26" t="n">
        <f aca="false">IF(W$4=Inputs!$C37,N(Inputs!$B37),0)</f>
        <v>0</v>
      </c>
      <c r="X57" s="26" t="n">
        <f aca="false">IF(X$4=Inputs!$C37,N(Inputs!$B37),0)</f>
        <v>0</v>
      </c>
      <c r="Y57" s="26" t="n">
        <f aca="false">IF(Y$4=Inputs!$C37,N(Inputs!$B37),0)</f>
        <v>0</v>
      </c>
      <c r="Z57" s="26" t="n">
        <f aca="false">IF(Z$4=Inputs!$C37,N(Inputs!$B37),0)</f>
        <v>0</v>
      </c>
      <c r="AA57" s="26" t="n">
        <f aca="false">IF(AA$4=Inputs!$C37,N(Inputs!$B37),0)</f>
        <v>0</v>
      </c>
      <c r="AB57" s="26" t="n">
        <f aca="false">IF(AB$4=Inputs!$C37,N(Inputs!$B37),0)</f>
        <v>0</v>
      </c>
      <c r="AC57" s="26" t="n">
        <f aca="false">IF(AC$4=Inputs!$C37,N(Inputs!$B37),0)</f>
        <v>0</v>
      </c>
      <c r="AD57" s="26" t="n">
        <f aca="false">IF(AD$4=Inputs!$C37,N(Inputs!$B37),0)</f>
        <v>0</v>
      </c>
      <c r="AE57" s="26" t="n">
        <f aca="false">IF(AE$4=Inputs!$C37,N(Inputs!$B37),0)</f>
        <v>0</v>
      </c>
      <c r="AF57" s="26" t="n">
        <f aca="false">IF(AF$4=Inputs!$C37,N(Inputs!$B37),0)</f>
        <v>0</v>
      </c>
      <c r="AG57" s="26" t="n">
        <f aca="false">IF(AG$4=Inputs!$C37,N(Inputs!$B37),0)</f>
        <v>0</v>
      </c>
      <c r="AH57" s="26" t="n">
        <f aca="false">IF(AH$4=Inputs!$C37,N(Inputs!$B37),0)</f>
        <v>0</v>
      </c>
      <c r="AI57" s="26" t="n">
        <f aca="false">IF(AI$4=Inputs!$C37,N(Inputs!$B37),0)</f>
        <v>0</v>
      </c>
      <c r="AJ57" s="26" t="n">
        <f aca="false">IF(AJ$4=Inputs!$C37,N(Inputs!$B37),0)</f>
        <v>0</v>
      </c>
      <c r="AK57" s="26" t="n">
        <f aca="false">IF(AK$4=Inputs!$C37,N(Inputs!$B37),0)</f>
        <v>0</v>
      </c>
      <c r="AL57" s="26" t="n">
        <f aca="false">IF(AL$4=Inputs!$C37,N(Inputs!$B37),0)</f>
        <v>0</v>
      </c>
      <c r="AM57" s="26" t="n">
        <f aca="false">IF(AM$4=Inputs!$C37,N(Inputs!$B37),0)</f>
        <v>0</v>
      </c>
    </row>
    <row r="58" customFormat="false" ht="15" hidden="false" customHeight="false" outlineLevel="0" collapsed="false">
      <c r="A58" s="42" t="s">
        <v>253</v>
      </c>
      <c r="B58" s="11" t="s">
        <v>50</v>
      </c>
      <c r="D58" s="55" t="n">
        <f aca="false">SUM(D54:D57)</f>
        <v>180</v>
      </c>
      <c r="E58" s="55" t="n">
        <f aca="false">SUM(E54:E57)</f>
        <v>0</v>
      </c>
      <c r="F58" s="55" t="n">
        <f aca="false">SUM(F54:F57)</f>
        <v>0</v>
      </c>
      <c r="G58" s="55" t="n">
        <f aca="false">SUM(G54:G57)</f>
        <v>0</v>
      </c>
      <c r="H58" s="55" t="n">
        <f aca="false">SUM(H54:H57)</f>
        <v>0</v>
      </c>
      <c r="I58" s="55" t="n">
        <f aca="false">SUM(I54:I57)</f>
        <v>0</v>
      </c>
      <c r="J58" s="55" t="n">
        <f aca="false">SUM(J54:J57)</f>
        <v>80</v>
      </c>
      <c r="K58" s="55" t="n">
        <f aca="false">SUM(K54:K57)</f>
        <v>0</v>
      </c>
      <c r="L58" s="55" t="n">
        <f aca="false">SUM(L54:L57)</f>
        <v>0</v>
      </c>
      <c r="M58" s="55" t="n">
        <f aca="false">SUM(M54:M57)</f>
        <v>0</v>
      </c>
      <c r="N58" s="55" t="n">
        <f aca="false">SUM(N54:N57)</f>
        <v>0</v>
      </c>
      <c r="O58" s="55" t="n">
        <f aca="false">SUM(O54:O57)</f>
        <v>0</v>
      </c>
      <c r="P58" s="55" t="n">
        <f aca="false">SUM(P54:P57)</f>
        <v>0</v>
      </c>
      <c r="Q58" s="55" t="n">
        <f aca="false">SUM(Q54:Q57)</f>
        <v>0</v>
      </c>
      <c r="R58" s="55" t="n">
        <f aca="false">SUM(R54:R57)</f>
        <v>0</v>
      </c>
      <c r="S58" s="55" t="n">
        <f aca="false">SUM(S54:S57)</f>
        <v>0</v>
      </c>
      <c r="T58" s="55" t="n">
        <f aca="false">SUM(T54:T57)</f>
        <v>0</v>
      </c>
      <c r="U58" s="55" t="n">
        <f aca="false">SUM(U54:U57)</f>
        <v>0</v>
      </c>
      <c r="V58" s="55" t="n">
        <f aca="false">SUM(V54:V57)</f>
        <v>0</v>
      </c>
      <c r="W58" s="55" t="n">
        <f aca="false">SUM(W54:W57)</f>
        <v>0</v>
      </c>
      <c r="X58" s="55" t="n">
        <f aca="false">SUM(X54:X57)</f>
        <v>0</v>
      </c>
      <c r="Y58" s="55" t="n">
        <f aca="false">SUM(Y54:Y57)</f>
        <v>0</v>
      </c>
      <c r="Z58" s="55" t="n">
        <f aca="false">SUM(Z54:Z57)</f>
        <v>0</v>
      </c>
      <c r="AA58" s="55" t="n">
        <f aca="false">SUM(AA54:AA57)</f>
        <v>0</v>
      </c>
      <c r="AB58" s="55" t="n">
        <f aca="false">SUM(AB54:AB57)</f>
        <v>0</v>
      </c>
      <c r="AC58" s="55" t="n">
        <f aca="false">SUM(AC54:AC57)</f>
        <v>0</v>
      </c>
      <c r="AD58" s="55" t="n">
        <f aca="false">SUM(AD54:AD57)</f>
        <v>0</v>
      </c>
      <c r="AE58" s="55" t="n">
        <f aca="false">SUM(AE54:AE57)</f>
        <v>0</v>
      </c>
      <c r="AF58" s="55" t="n">
        <f aca="false">SUM(AF54:AF57)</f>
        <v>0</v>
      </c>
      <c r="AG58" s="55" t="n">
        <f aca="false">SUM(AG54:AG57)</f>
        <v>0</v>
      </c>
      <c r="AH58" s="55" t="n">
        <f aca="false">SUM(AH54:AH57)</f>
        <v>0</v>
      </c>
      <c r="AI58" s="55" t="n">
        <f aca="false">SUM(AI54:AI57)</f>
        <v>0</v>
      </c>
      <c r="AJ58" s="55" t="n">
        <f aca="false">SUM(AJ54:AJ57)</f>
        <v>0</v>
      </c>
      <c r="AK58" s="55" t="n">
        <f aca="false">SUM(AK54:AK57)</f>
        <v>0</v>
      </c>
      <c r="AL58" s="55" t="n">
        <f aca="false">SUM(AL54:AL57)</f>
        <v>0</v>
      </c>
      <c r="AM58" s="55" t="n">
        <f aca="false">SUM(AM54:AM57)</f>
        <v>0</v>
      </c>
    </row>
    <row r="60" customFormat="false" ht="15" hidden="false" customHeight="false" outlineLevel="0" collapsed="false">
      <c r="A60" s="27" t="str">
        <f aca="false">IF(Inputs!A34="","","Khấu hao: "&amp;Inputs!A34)</f>
        <v>Khấu hao: Laptop đội ngũ ban đầu</v>
      </c>
      <c r="D60" s="26" t="n">
        <f aca="false">IF(AND(N(Inputs!$D34)&gt;0,D$4&gt;=Inputs!$C34,D$4&lt;Inputs!$C34+Inputs!$D34),Inputs!$B34/Inputs!$D34,0)</f>
        <v>3.33333333333333</v>
      </c>
      <c r="E60" s="26" t="n">
        <f aca="false">IF(AND(N(Inputs!$D34)&gt;0,E$4&gt;=Inputs!$C34,E$4&lt;Inputs!$C34+Inputs!$D34),Inputs!$B34/Inputs!$D34,0)</f>
        <v>3.33333333333333</v>
      </c>
      <c r="F60" s="26" t="n">
        <f aca="false">IF(AND(N(Inputs!$D34)&gt;0,F$4&gt;=Inputs!$C34,F$4&lt;Inputs!$C34+Inputs!$D34),Inputs!$B34/Inputs!$D34,0)</f>
        <v>3.33333333333333</v>
      </c>
      <c r="G60" s="26" t="n">
        <f aca="false">IF(AND(N(Inputs!$D34)&gt;0,G$4&gt;=Inputs!$C34,G$4&lt;Inputs!$C34+Inputs!$D34),Inputs!$B34/Inputs!$D34,0)</f>
        <v>3.33333333333333</v>
      </c>
      <c r="H60" s="26" t="n">
        <f aca="false">IF(AND(N(Inputs!$D34)&gt;0,H$4&gt;=Inputs!$C34,H$4&lt;Inputs!$C34+Inputs!$D34),Inputs!$B34/Inputs!$D34,0)</f>
        <v>3.33333333333333</v>
      </c>
      <c r="I60" s="26" t="n">
        <f aca="false">IF(AND(N(Inputs!$D34)&gt;0,I$4&gt;=Inputs!$C34,I$4&lt;Inputs!$C34+Inputs!$D34),Inputs!$B34/Inputs!$D34,0)</f>
        <v>3.33333333333333</v>
      </c>
      <c r="J60" s="26" t="n">
        <f aca="false">IF(AND(N(Inputs!$D34)&gt;0,J$4&gt;=Inputs!$C34,J$4&lt;Inputs!$C34+Inputs!$D34),Inputs!$B34/Inputs!$D34,0)</f>
        <v>3.33333333333333</v>
      </c>
      <c r="K60" s="26" t="n">
        <f aca="false">IF(AND(N(Inputs!$D34)&gt;0,K$4&gt;=Inputs!$C34,K$4&lt;Inputs!$C34+Inputs!$D34),Inputs!$B34/Inputs!$D34,0)</f>
        <v>3.33333333333333</v>
      </c>
      <c r="L60" s="26" t="n">
        <f aca="false">IF(AND(N(Inputs!$D34)&gt;0,L$4&gt;=Inputs!$C34,L$4&lt;Inputs!$C34+Inputs!$D34),Inputs!$B34/Inputs!$D34,0)</f>
        <v>3.33333333333333</v>
      </c>
      <c r="M60" s="26" t="n">
        <f aca="false">IF(AND(N(Inputs!$D34)&gt;0,M$4&gt;=Inputs!$C34,M$4&lt;Inputs!$C34+Inputs!$D34),Inputs!$B34/Inputs!$D34,0)</f>
        <v>3.33333333333333</v>
      </c>
      <c r="N60" s="26" t="n">
        <f aca="false">IF(AND(N(Inputs!$D34)&gt;0,N$4&gt;=Inputs!$C34,N$4&lt;Inputs!$C34+Inputs!$D34),Inputs!$B34/Inputs!$D34,0)</f>
        <v>3.33333333333333</v>
      </c>
      <c r="O60" s="26" t="n">
        <f aca="false">IF(AND(N(Inputs!$D34)&gt;0,O$4&gt;=Inputs!$C34,O$4&lt;Inputs!$C34+Inputs!$D34),Inputs!$B34/Inputs!$D34,0)</f>
        <v>3.33333333333333</v>
      </c>
      <c r="P60" s="26" t="n">
        <f aca="false">IF(AND(N(Inputs!$D34)&gt;0,P$4&gt;=Inputs!$C34,P$4&lt;Inputs!$C34+Inputs!$D34),Inputs!$B34/Inputs!$D34,0)</f>
        <v>3.33333333333333</v>
      </c>
      <c r="Q60" s="26" t="n">
        <f aca="false">IF(AND(N(Inputs!$D34)&gt;0,Q$4&gt;=Inputs!$C34,Q$4&lt;Inputs!$C34+Inputs!$D34),Inputs!$B34/Inputs!$D34,0)</f>
        <v>3.33333333333333</v>
      </c>
      <c r="R60" s="26" t="n">
        <f aca="false">IF(AND(N(Inputs!$D34)&gt;0,R$4&gt;=Inputs!$C34,R$4&lt;Inputs!$C34+Inputs!$D34),Inputs!$B34/Inputs!$D34,0)</f>
        <v>3.33333333333333</v>
      </c>
      <c r="S60" s="26" t="n">
        <f aca="false">IF(AND(N(Inputs!$D34)&gt;0,S$4&gt;=Inputs!$C34,S$4&lt;Inputs!$C34+Inputs!$D34),Inputs!$B34/Inputs!$D34,0)</f>
        <v>3.33333333333333</v>
      </c>
      <c r="T60" s="26" t="n">
        <f aca="false">IF(AND(N(Inputs!$D34)&gt;0,T$4&gt;=Inputs!$C34,T$4&lt;Inputs!$C34+Inputs!$D34),Inputs!$B34/Inputs!$D34,0)</f>
        <v>3.33333333333333</v>
      </c>
      <c r="U60" s="26" t="n">
        <f aca="false">IF(AND(N(Inputs!$D34)&gt;0,U$4&gt;=Inputs!$C34,U$4&lt;Inputs!$C34+Inputs!$D34),Inputs!$B34/Inputs!$D34,0)</f>
        <v>3.33333333333333</v>
      </c>
      <c r="V60" s="26" t="n">
        <f aca="false">IF(AND(N(Inputs!$D34)&gt;0,V$4&gt;=Inputs!$C34,V$4&lt;Inputs!$C34+Inputs!$D34),Inputs!$B34/Inputs!$D34,0)</f>
        <v>3.33333333333333</v>
      </c>
      <c r="W60" s="26" t="n">
        <f aca="false">IF(AND(N(Inputs!$D34)&gt;0,W$4&gt;=Inputs!$C34,W$4&lt;Inputs!$C34+Inputs!$D34),Inputs!$B34/Inputs!$D34,0)</f>
        <v>3.33333333333333</v>
      </c>
      <c r="X60" s="26" t="n">
        <f aca="false">IF(AND(N(Inputs!$D34)&gt;0,X$4&gt;=Inputs!$C34,X$4&lt;Inputs!$C34+Inputs!$D34),Inputs!$B34/Inputs!$D34,0)</f>
        <v>3.33333333333333</v>
      </c>
      <c r="Y60" s="26" t="n">
        <f aca="false">IF(AND(N(Inputs!$D34)&gt;0,Y$4&gt;=Inputs!$C34,Y$4&lt;Inputs!$C34+Inputs!$D34),Inputs!$B34/Inputs!$D34,0)</f>
        <v>3.33333333333333</v>
      </c>
      <c r="Z60" s="26" t="n">
        <f aca="false">IF(AND(N(Inputs!$D34)&gt;0,Z$4&gt;=Inputs!$C34,Z$4&lt;Inputs!$C34+Inputs!$D34),Inputs!$B34/Inputs!$D34,0)</f>
        <v>3.33333333333333</v>
      </c>
      <c r="AA60" s="26" t="n">
        <f aca="false">IF(AND(N(Inputs!$D34)&gt;0,AA$4&gt;=Inputs!$C34,AA$4&lt;Inputs!$C34+Inputs!$D34),Inputs!$B34/Inputs!$D34,0)</f>
        <v>3.33333333333333</v>
      </c>
      <c r="AB60" s="26" t="n">
        <f aca="false">IF(AND(N(Inputs!$D34)&gt;0,AB$4&gt;=Inputs!$C34,AB$4&lt;Inputs!$C34+Inputs!$D34),Inputs!$B34/Inputs!$D34,0)</f>
        <v>3.33333333333333</v>
      </c>
      <c r="AC60" s="26" t="n">
        <f aca="false">IF(AND(N(Inputs!$D34)&gt;0,AC$4&gt;=Inputs!$C34,AC$4&lt;Inputs!$C34+Inputs!$D34),Inputs!$B34/Inputs!$D34,0)</f>
        <v>3.33333333333333</v>
      </c>
      <c r="AD60" s="26" t="n">
        <f aca="false">IF(AND(N(Inputs!$D34)&gt;0,AD$4&gt;=Inputs!$C34,AD$4&lt;Inputs!$C34+Inputs!$D34),Inputs!$B34/Inputs!$D34,0)</f>
        <v>3.33333333333333</v>
      </c>
      <c r="AE60" s="26" t="n">
        <f aca="false">IF(AND(N(Inputs!$D34)&gt;0,AE$4&gt;=Inputs!$C34,AE$4&lt;Inputs!$C34+Inputs!$D34),Inputs!$B34/Inputs!$D34,0)</f>
        <v>3.33333333333333</v>
      </c>
      <c r="AF60" s="26" t="n">
        <f aca="false">IF(AND(N(Inputs!$D34)&gt;0,AF$4&gt;=Inputs!$C34,AF$4&lt;Inputs!$C34+Inputs!$D34),Inputs!$B34/Inputs!$D34,0)</f>
        <v>3.33333333333333</v>
      </c>
      <c r="AG60" s="26" t="n">
        <f aca="false">IF(AND(N(Inputs!$D34)&gt;0,AG$4&gt;=Inputs!$C34,AG$4&lt;Inputs!$C34+Inputs!$D34),Inputs!$B34/Inputs!$D34,0)</f>
        <v>3.33333333333333</v>
      </c>
      <c r="AH60" s="26" t="n">
        <f aca="false">IF(AND(N(Inputs!$D34)&gt;0,AH$4&gt;=Inputs!$C34,AH$4&lt;Inputs!$C34+Inputs!$D34),Inputs!$B34/Inputs!$D34,0)</f>
        <v>3.33333333333333</v>
      </c>
      <c r="AI60" s="26" t="n">
        <f aca="false">IF(AND(N(Inputs!$D34)&gt;0,AI$4&gt;=Inputs!$C34,AI$4&lt;Inputs!$C34+Inputs!$D34),Inputs!$B34/Inputs!$D34,0)</f>
        <v>3.33333333333333</v>
      </c>
      <c r="AJ60" s="26" t="n">
        <f aca="false">IF(AND(N(Inputs!$D34)&gt;0,AJ$4&gt;=Inputs!$C34,AJ$4&lt;Inputs!$C34+Inputs!$D34),Inputs!$B34/Inputs!$D34,0)</f>
        <v>3.33333333333333</v>
      </c>
      <c r="AK60" s="26" t="n">
        <f aca="false">IF(AND(N(Inputs!$D34)&gt;0,AK$4&gt;=Inputs!$C34,AK$4&lt;Inputs!$C34+Inputs!$D34),Inputs!$B34/Inputs!$D34,0)</f>
        <v>3.33333333333333</v>
      </c>
      <c r="AL60" s="26" t="n">
        <f aca="false">IF(AND(N(Inputs!$D34)&gt;0,AL$4&gt;=Inputs!$C34,AL$4&lt;Inputs!$C34+Inputs!$D34),Inputs!$B34/Inputs!$D34,0)</f>
        <v>3.33333333333333</v>
      </c>
      <c r="AM60" s="26" t="n">
        <f aca="false">IF(AND(N(Inputs!$D34)&gt;0,AM$4&gt;=Inputs!$C34,AM$4&lt;Inputs!$C34+Inputs!$D34),Inputs!$B34/Inputs!$D34,0)</f>
        <v>3.33333333333333</v>
      </c>
    </row>
    <row r="61" customFormat="false" ht="15" hidden="false" customHeight="false" outlineLevel="0" collapsed="false">
      <c r="A61" s="27" t="str">
        <f aca="false">IF(Inputs!A35="","","Khấu hao: "&amp;Inputs!A35)</f>
        <v>Khấu hao: Thiết bị văn phòng</v>
      </c>
      <c r="D61" s="26" t="n">
        <f aca="false">IF(AND(N(Inputs!$D35)&gt;0,D$4&gt;=Inputs!$C35,D$4&lt;Inputs!$C35+Inputs!$D35),Inputs!$B35/Inputs!$D35,0)</f>
        <v>1</v>
      </c>
      <c r="E61" s="26" t="n">
        <f aca="false">IF(AND(N(Inputs!$D35)&gt;0,E$4&gt;=Inputs!$C35,E$4&lt;Inputs!$C35+Inputs!$D35),Inputs!$B35/Inputs!$D35,0)</f>
        <v>1</v>
      </c>
      <c r="F61" s="26" t="n">
        <f aca="false">IF(AND(N(Inputs!$D35)&gt;0,F$4&gt;=Inputs!$C35,F$4&lt;Inputs!$C35+Inputs!$D35),Inputs!$B35/Inputs!$D35,0)</f>
        <v>1</v>
      </c>
      <c r="G61" s="26" t="n">
        <f aca="false">IF(AND(N(Inputs!$D35)&gt;0,G$4&gt;=Inputs!$C35,G$4&lt;Inputs!$C35+Inputs!$D35),Inputs!$B35/Inputs!$D35,0)</f>
        <v>1</v>
      </c>
      <c r="H61" s="26" t="n">
        <f aca="false">IF(AND(N(Inputs!$D35)&gt;0,H$4&gt;=Inputs!$C35,H$4&lt;Inputs!$C35+Inputs!$D35),Inputs!$B35/Inputs!$D35,0)</f>
        <v>1</v>
      </c>
      <c r="I61" s="26" t="n">
        <f aca="false">IF(AND(N(Inputs!$D35)&gt;0,I$4&gt;=Inputs!$C35,I$4&lt;Inputs!$C35+Inputs!$D35),Inputs!$B35/Inputs!$D35,0)</f>
        <v>1</v>
      </c>
      <c r="J61" s="26" t="n">
        <f aca="false">IF(AND(N(Inputs!$D35)&gt;0,J$4&gt;=Inputs!$C35,J$4&lt;Inputs!$C35+Inputs!$D35),Inputs!$B35/Inputs!$D35,0)</f>
        <v>1</v>
      </c>
      <c r="K61" s="26" t="n">
        <f aca="false">IF(AND(N(Inputs!$D35)&gt;0,K$4&gt;=Inputs!$C35,K$4&lt;Inputs!$C35+Inputs!$D35),Inputs!$B35/Inputs!$D35,0)</f>
        <v>1</v>
      </c>
      <c r="L61" s="26" t="n">
        <f aca="false">IF(AND(N(Inputs!$D35)&gt;0,L$4&gt;=Inputs!$C35,L$4&lt;Inputs!$C35+Inputs!$D35),Inputs!$B35/Inputs!$D35,0)</f>
        <v>1</v>
      </c>
      <c r="M61" s="26" t="n">
        <f aca="false">IF(AND(N(Inputs!$D35)&gt;0,M$4&gt;=Inputs!$C35,M$4&lt;Inputs!$C35+Inputs!$D35),Inputs!$B35/Inputs!$D35,0)</f>
        <v>1</v>
      </c>
      <c r="N61" s="26" t="n">
        <f aca="false">IF(AND(N(Inputs!$D35)&gt;0,N$4&gt;=Inputs!$C35,N$4&lt;Inputs!$C35+Inputs!$D35),Inputs!$B35/Inputs!$D35,0)</f>
        <v>1</v>
      </c>
      <c r="O61" s="26" t="n">
        <f aca="false">IF(AND(N(Inputs!$D35)&gt;0,O$4&gt;=Inputs!$C35,O$4&lt;Inputs!$C35+Inputs!$D35),Inputs!$B35/Inputs!$D35,0)</f>
        <v>1</v>
      </c>
      <c r="P61" s="26" t="n">
        <f aca="false">IF(AND(N(Inputs!$D35)&gt;0,P$4&gt;=Inputs!$C35,P$4&lt;Inputs!$C35+Inputs!$D35),Inputs!$B35/Inputs!$D35,0)</f>
        <v>1</v>
      </c>
      <c r="Q61" s="26" t="n">
        <f aca="false">IF(AND(N(Inputs!$D35)&gt;0,Q$4&gt;=Inputs!$C35,Q$4&lt;Inputs!$C35+Inputs!$D35),Inputs!$B35/Inputs!$D35,0)</f>
        <v>1</v>
      </c>
      <c r="R61" s="26" t="n">
        <f aca="false">IF(AND(N(Inputs!$D35)&gt;0,R$4&gt;=Inputs!$C35,R$4&lt;Inputs!$C35+Inputs!$D35),Inputs!$B35/Inputs!$D35,0)</f>
        <v>1</v>
      </c>
      <c r="S61" s="26" t="n">
        <f aca="false">IF(AND(N(Inputs!$D35)&gt;0,S$4&gt;=Inputs!$C35,S$4&lt;Inputs!$C35+Inputs!$D35),Inputs!$B35/Inputs!$D35,0)</f>
        <v>1</v>
      </c>
      <c r="T61" s="26" t="n">
        <f aca="false">IF(AND(N(Inputs!$D35)&gt;0,T$4&gt;=Inputs!$C35,T$4&lt;Inputs!$C35+Inputs!$D35),Inputs!$B35/Inputs!$D35,0)</f>
        <v>1</v>
      </c>
      <c r="U61" s="26" t="n">
        <f aca="false">IF(AND(N(Inputs!$D35)&gt;0,U$4&gt;=Inputs!$C35,U$4&lt;Inputs!$C35+Inputs!$D35),Inputs!$B35/Inputs!$D35,0)</f>
        <v>1</v>
      </c>
      <c r="V61" s="26" t="n">
        <f aca="false">IF(AND(N(Inputs!$D35)&gt;0,V$4&gt;=Inputs!$C35,V$4&lt;Inputs!$C35+Inputs!$D35),Inputs!$B35/Inputs!$D35,0)</f>
        <v>1</v>
      </c>
      <c r="W61" s="26" t="n">
        <f aca="false">IF(AND(N(Inputs!$D35)&gt;0,W$4&gt;=Inputs!$C35,W$4&lt;Inputs!$C35+Inputs!$D35),Inputs!$B35/Inputs!$D35,0)</f>
        <v>1</v>
      </c>
      <c r="X61" s="26" t="n">
        <f aca="false">IF(AND(N(Inputs!$D35)&gt;0,X$4&gt;=Inputs!$C35,X$4&lt;Inputs!$C35+Inputs!$D35),Inputs!$B35/Inputs!$D35,0)</f>
        <v>1</v>
      </c>
      <c r="Y61" s="26" t="n">
        <f aca="false">IF(AND(N(Inputs!$D35)&gt;0,Y$4&gt;=Inputs!$C35,Y$4&lt;Inputs!$C35+Inputs!$D35),Inputs!$B35/Inputs!$D35,0)</f>
        <v>1</v>
      </c>
      <c r="Z61" s="26" t="n">
        <f aca="false">IF(AND(N(Inputs!$D35)&gt;0,Z$4&gt;=Inputs!$C35,Z$4&lt;Inputs!$C35+Inputs!$D35),Inputs!$B35/Inputs!$D35,0)</f>
        <v>1</v>
      </c>
      <c r="AA61" s="26" t="n">
        <f aca="false">IF(AND(N(Inputs!$D35)&gt;0,AA$4&gt;=Inputs!$C35,AA$4&lt;Inputs!$C35+Inputs!$D35),Inputs!$B35/Inputs!$D35,0)</f>
        <v>1</v>
      </c>
      <c r="AB61" s="26" t="n">
        <f aca="false">IF(AND(N(Inputs!$D35)&gt;0,AB$4&gt;=Inputs!$C35,AB$4&lt;Inputs!$C35+Inputs!$D35),Inputs!$B35/Inputs!$D35,0)</f>
        <v>1</v>
      </c>
      <c r="AC61" s="26" t="n">
        <f aca="false">IF(AND(N(Inputs!$D35)&gt;0,AC$4&gt;=Inputs!$C35,AC$4&lt;Inputs!$C35+Inputs!$D35),Inputs!$B35/Inputs!$D35,0)</f>
        <v>1</v>
      </c>
      <c r="AD61" s="26" t="n">
        <f aca="false">IF(AND(N(Inputs!$D35)&gt;0,AD$4&gt;=Inputs!$C35,AD$4&lt;Inputs!$C35+Inputs!$D35),Inputs!$B35/Inputs!$D35,0)</f>
        <v>1</v>
      </c>
      <c r="AE61" s="26" t="n">
        <f aca="false">IF(AND(N(Inputs!$D35)&gt;0,AE$4&gt;=Inputs!$C35,AE$4&lt;Inputs!$C35+Inputs!$D35),Inputs!$B35/Inputs!$D35,0)</f>
        <v>1</v>
      </c>
      <c r="AF61" s="26" t="n">
        <f aca="false">IF(AND(N(Inputs!$D35)&gt;0,AF$4&gt;=Inputs!$C35,AF$4&lt;Inputs!$C35+Inputs!$D35),Inputs!$B35/Inputs!$D35,0)</f>
        <v>1</v>
      </c>
      <c r="AG61" s="26" t="n">
        <f aca="false">IF(AND(N(Inputs!$D35)&gt;0,AG$4&gt;=Inputs!$C35,AG$4&lt;Inputs!$C35+Inputs!$D35),Inputs!$B35/Inputs!$D35,0)</f>
        <v>1</v>
      </c>
      <c r="AH61" s="26" t="n">
        <f aca="false">IF(AND(N(Inputs!$D35)&gt;0,AH$4&gt;=Inputs!$C35,AH$4&lt;Inputs!$C35+Inputs!$D35),Inputs!$B35/Inputs!$D35,0)</f>
        <v>1</v>
      </c>
      <c r="AI61" s="26" t="n">
        <f aca="false">IF(AND(N(Inputs!$D35)&gt;0,AI$4&gt;=Inputs!$C35,AI$4&lt;Inputs!$C35+Inputs!$D35),Inputs!$B35/Inputs!$D35,0)</f>
        <v>1</v>
      </c>
      <c r="AJ61" s="26" t="n">
        <f aca="false">IF(AND(N(Inputs!$D35)&gt;0,AJ$4&gt;=Inputs!$C35,AJ$4&lt;Inputs!$C35+Inputs!$D35),Inputs!$B35/Inputs!$D35,0)</f>
        <v>1</v>
      </c>
      <c r="AK61" s="26" t="n">
        <f aca="false">IF(AND(N(Inputs!$D35)&gt;0,AK$4&gt;=Inputs!$C35,AK$4&lt;Inputs!$C35+Inputs!$D35),Inputs!$B35/Inputs!$D35,0)</f>
        <v>1</v>
      </c>
      <c r="AL61" s="26" t="n">
        <f aca="false">IF(AND(N(Inputs!$D35)&gt;0,AL$4&gt;=Inputs!$C35,AL$4&lt;Inputs!$C35+Inputs!$D35),Inputs!$B35/Inputs!$D35,0)</f>
        <v>1</v>
      </c>
      <c r="AM61" s="26" t="n">
        <f aca="false">IF(AND(N(Inputs!$D35)&gt;0,AM$4&gt;=Inputs!$C35,AM$4&lt;Inputs!$C35+Inputs!$D35),Inputs!$B35/Inputs!$D35,0)</f>
        <v>1</v>
      </c>
    </row>
    <row r="62" customFormat="false" ht="15" hidden="false" customHeight="false" outlineLevel="0" collapsed="false">
      <c r="A62" s="27" t="str">
        <f aca="false">IF(Inputs!A36="","","Khấu hao: "&amp;Inputs!A36)</f>
        <v>Khấu hao: Laptop đợt tuyển 2</v>
      </c>
      <c r="D62" s="26" t="n">
        <f aca="false">IF(AND(N(Inputs!$D36)&gt;0,D$4&gt;=Inputs!$C36,D$4&lt;Inputs!$C36+Inputs!$D36),Inputs!$B36/Inputs!$D36,0)</f>
        <v>0</v>
      </c>
      <c r="E62" s="26" t="n">
        <f aca="false">IF(AND(N(Inputs!$D36)&gt;0,E$4&gt;=Inputs!$C36,E$4&lt;Inputs!$C36+Inputs!$D36),Inputs!$B36/Inputs!$D36,0)</f>
        <v>0</v>
      </c>
      <c r="F62" s="26" t="n">
        <f aca="false">IF(AND(N(Inputs!$D36)&gt;0,F$4&gt;=Inputs!$C36,F$4&lt;Inputs!$C36+Inputs!$D36),Inputs!$B36/Inputs!$D36,0)</f>
        <v>0</v>
      </c>
      <c r="G62" s="26" t="n">
        <f aca="false">IF(AND(N(Inputs!$D36)&gt;0,G$4&gt;=Inputs!$C36,G$4&lt;Inputs!$C36+Inputs!$D36),Inputs!$B36/Inputs!$D36,0)</f>
        <v>0</v>
      </c>
      <c r="H62" s="26" t="n">
        <f aca="false">IF(AND(N(Inputs!$D36)&gt;0,H$4&gt;=Inputs!$C36,H$4&lt;Inputs!$C36+Inputs!$D36),Inputs!$B36/Inputs!$D36,0)</f>
        <v>0</v>
      </c>
      <c r="I62" s="26" t="n">
        <f aca="false">IF(AND(N(Inputs!$D36)&gt;0,I$4&gt;=Inputs!$C36,I$4&lt;Inputs!$C36+Inputs!$D36),Inputs!$B36/Inputs!$D36,0)</f>
        <v>0</v>
      </c>
      <c r="J62" s="26" t="n">
        <f aca="false">IF(AND(N(Inputs!$D36)&gt;0,J$4&gt;=Inputs!$C36,J$4&lt;Inputs!$C36+Inputs!$D36),Inputs!$B36/Inputs!$D36,0)</f>
        <v>2.22222222222222</v>
      </c>
      <c r="K62" s="26" t="n">
        <f aca="false">IF(AND(N(Inputs!$D36)&gt;0,K$4&gt;=Inputs!$C36,K$4&lt;Inputs!$C36+Inputs!$D36),Inputs!$B36/Inputs!$D36,0)</f>
        <v>2.22222222222222</v>
      </c>
      <c r="L62" s="26" t="n">
        <f aca="false">IF(AND(N(Inputs!$D36)&gt;0,L$4&gt;=Inputs!$C36,L$4&lt;Inputs!$C36+Inputs!$D36),Inputs!$B36/Inputs!$D36,0)</f>
        <v>2.22222222222222</v>
      </c>
      <c r="M62" s="26" t="n">
        <f aca="false">IF(AND(N(Inputs!$D36)&gt;0,M$4&gt;=Inputs!$C36,M$4&lt;Inputs!$C36+Inputs!$D36),Inputs!$B36/Inputs!$D36,0)</f>
        <v>2.22222222222222</v>
      </c>
      <c r="N62" s="26" t="n">
        <f aca="false">IF(AND(N(Inputs!$D36)&gt;0,N$4&gt;=Inputs!$C36,N$4&lt;Inputs!$C36+Inputs!$D36),Inputs!$B36/Inputs!$D36,0)</f>
        <v>2.22222222222222</v>
      </c>
      <c r="O62" s="26" t="n">
        <f aca="false">IF(AND(N(Inputs!$D36)&gt;0,O$4&gt;=Inputs!$C36,O$4&lt;Inputs!$C36+Inputs!$D36),Inputs!$B36/Inputs!$D36,0)</f>
        <v>2.22222222222222</v>
      </c>
      <c r="P62" s="26" t="n">
        <f aca="false">IF(AND(N(Inputs!$D36)&gt;0,P$4&gt;=Inputs!$C36,P$4&lt;Inputs!$C36+Inputs!$D36),Inputs!$B36/Inputs!$D36,0)</f>
        <v>2.22222222222222</v>
      </c>
      <c r="Q62" s="26" t="n">
        <f aca="false">IF(AND(N(Inputs!$D36)&gt;0,Q$4&gt;=Inputs!$C36,Q$4&lt;Inputs!$C36+Inputs!$D36),Inputs!$B36/Inputs!$D36,0)</f>
        <v>2.22222222222222</v>
      </c>
      <c r="R62" s="26" t="n">
        <f aca="false">IF(AND(N(Inputs!$D36)&gt;0,R$4&gt;=Inputs!$C36,R$4&lt;Inputs!$C36+Inputs!$D36),Inputs!$B36/Inputs!$D36,0)</f>
        <v>2.22222222222222</v>
      </c>
      <c r="S62" s="26" t="n">
        <f aca="false">IF(AND(N(Inputs!$D36)&gt;0,S$4&gt;=Inputs!$C36,S$4&lt;Inputs!$C36+Inputs!$D36),Inputs!$B36/Inputs!$D36,0)</f>
        <v>2.22222222222222</v>
      </c>
      <c r="T62" s="26" t="n">
        <f aca="false">IF(AND(N(Inputs!$D36)&gt;0,T$4&gt;=Inputs!$C36,T$4&lt;Inputs!$C36+Inputs!$D36),Inputs!$B36/Inputs!$D36,0)</f>
        <v>2.22222222222222</v>
      </c>
      <c r="U62" s="26" t="n">
        <f aca="false">IF(AND(N(Inputs!$D36)&gt;0,U$4&gt;=Inputs!$C36,U$4&lt;Inputs!$C36+Inputs!$D36),Inputs!$B36/Inputs!$D36,0)</f>
        <v>2.22222222222222</v>
      </c>
      <c r="V62" s="26" t="n">
        <f aca="false">IF(AND(N(Inputs!$D36)&gt;0,V$4&gt;=Inputs!$C36,V$4&lt;Inputs!$C36+Inputs!$D36),Inputs!$B36/Inputs!$D36,0)</f>
        <v>2.22222222222222</v>
      </c>
      <c r="W62" s="26" t="n">
        <f aca="false">IF(AND(N(Inputs!$D36)&gt;0,W$4&gt;=Inputs!$C36,W$4&lt;Inputs!$C36+Inputs!$D36),Inputs!$B36/Inputs!$D36,0)</f>
        <v>2.22222222222222</v>
      </c>
      <c r="X62" s="26" t="n">
        <f aca="false">IF(AND(N(Inputs!$D36)&gt;0,X$4&gt;=Inputs!$C36,X$4&lt;Inputs!$C36+Inputs!$D36),Inputs!$B36/Inputs!$D36,0)</f>
        <v>2.22222222222222</v>
      </c>
      <c r="Y62" s="26" t="n">
        <f aca="false">IF(AND(N(Inputs!$D36)&gt;0,Y$4&gt;=Inputs!$C36,Y$4&lt;Inputs!$C36+Inputs!$D36),Inputs!$B36/Inputs!$D36,0)</f>
        <v>2.22222222222222</v>
      </c>
      <c r="Z62" s="26" t="n">
        <f aca="false">IF(AND(N(Inputs!$D36)&gt;0,Z$4&gt;=Inputs!$C36,Z$4&lt;Inputs!$C36+Inputs!$D36),Inputs!$B36/Inputs!$D36,0)</f>
        <v>2.22222222222222</v>
      </c>
      <c r="AA62" s="26" t="n">
        <f aca="false">IF(AND(N(Inputs!$D36)&gt;0,AA$4&gt;=Inputs!$C36,AA$4&lt;Inputs!$C36+Inputs!$D36),Inputs!$B36/Inputs!$D36,0)</f>
        <v>2.22222222222222</v>
      </c>
      <c r="AB62" s="26" t="n">
        <f aca="false">IF(AND(N(Inputs!$D36)&gt;0,AB$4&gt;=Inputs!$C36,AB$4&lt;Inputs!$C36+Inputs!$D36),Inputs!$B36/Inputs!$D36,0)</f>
        <v>2.22222222222222</v>
      </c>
      <c r="AC62" s="26" t="n">
        <f aca="false">IF(AND(N(Inputs!$D36)&gt;0,AC$4&gt;=Inputs!$C36,AC$4&lt;Inputs!$C36+Inputs!$D36),Inputs!$B36/Inputs!$D36,0)</f>
        <v>2.22222222222222</v>
      </c>
      <c r="AD62" s="26" t="n">
        <f aca="false">IF(AND(N(Inputs!$D36)&gt;0,AD$4&gt;=Inputs!$C36,AD$4&lt;Inputs!$C36+Inputs!$D36),Inputs!$B36/Inputs!$D36,0)</f>
        <v>2.22222222222222</v>
      </c>
      <c r="AE62" s="26" t="n">
        <f aca="false">IF(AND(N(Inputs!$D36)&gt;0,AE$4&gt;=Inputs!$C36,AE$4&lt;Inputs!$C36+Inputs!$D36),Inputs!$B36/Inputs!$D36,0)</f>
        <v>2.22222222222222</v>
      </c>
      <c r="AF62" s="26" t="n">
        <f aca="false">IF(AND(N(Inputs!$D36)&gt;0,AF$4&gt;=Inputs!$C36,AF$4&lt;Inputs!$C36+Inputs!$D36),Inputs!$B36/Inputs!$D36,0)</f>
        <v>2.22222222222222</v>
      </c>
      <c r="AG62" s="26" t="n">
        <f aca="false">IF(AND(N(Inputs!$D36)&gt;0,AG$4&gt;=Inputs!$C36,AG$4&lt;Inputs!$C36+Inputs!$D36),Inputs!$B36/Inputs!$D36,0)</f>
        <v>2.22222222222222</v>
      </c>
      <c r="AH62" s="26" t="n">
        <f aca="false">IF(AND(N(Inputs!$D36)&gt;0,AH$4&gt;=Inputs!$C36,AH$4&lt;Inputs!$C36+Inputs!$D36),Inputs!$B36/Inputs!$D36,0)</f>
        <v>2.22222222222222</v>
      </c>
      <c r="AI62" s="26" t="n">
        <f aca="false">IF(AND(N(Inputs!$D36)&gt;0,AI$4&gt;=Inputs!$C36,AI$4&lt;Inputs!$C36+Inputs!$D36),Inputs!$B36/Inputs!$D36,0)</f>
        <v>2.22222222222222</v>
      </c>
      <c r="AJ62" s="26" t="n">
        <f aca="false">IF(AND(N(Inputs!$D36)&gt;0,AJ$4&gt;=Inputs!$C36,AJ$4&lt;Inputs!$C36+Inputs!$D36),Inputs!$B36/Inputs!$D36,0)</f>
        <v>2.22222222222222</v>
      </c>
      <c r="AK62" s="26" t="n">
        <f aca="false">IF(AND(N(Inputs!$D36)&gt;0,AK$4&gt;=Inputs!$C36,AK$4&lt;Inputs!$C36+Inputs!$D36),Inputs!$B36/Inputs!$D36,0)</f>
        <v>2.22222222222222</v>
      </c>
      <c r="AL62" s="26" t="n">
        <f aca="false">IF(AND(N(Inputs!$D36)&gt;0,AL$4&gt;=Inputs!$C36,AL$4&lt;Inputs!$C36+Inputs!$D36),Inputs!$B36/Inputs!$D36,0)</f>
        <v>2.22222222222222</v>
      </c>
      <c r="AM62" s="26" t="n">
        <f aca="false">IF(AND(N(Inputs!$D36)&gt;0,AM$4&gt;=Inputs!$C36,AM$4&lt;Inputs!$C36+Inputs!$D36),Inputs!$B36/Inputs!$D36,0)</f>
        <v>2.22222222222222</v>
      </c>
    </row>
    <row r="63" customFormat="false" ht="15" hidden="false" customHeight="false" outlineLevel="0" collapsed="false">
      <c r="A63" s="27" t="str">
        <f aca="false">IF(Inputs!A37="","","Khấu hao: "&amp;Inputs!A37)</f>
        <v/>
      </c>
      <c r="D63" s="26" t="n">
        <f aca="false">IF(AND(N(Inputs!$D37)&gt;0,D$4&gt;=Inputs!$C37,D$4&lt;Inputs!$C37+Inputs!$D37),Inputs!$B37/Inputs!$D37,0)</f>
        <v>0</v>
      </c>
      <c r="E63" s="26" t="n">
        <f aca="false">IF(AND(N(Inputs!$D37)&gt;0,E$4&gt;=Inputs!$C37,E$4&lt;Inputs!$C37+Inputs!$D37),Inputs!$B37/Inputs!$D37,0)</f>
        <v>0</v>
      </c>
      <c r="F63" s="26" t="n">
        <f aca="false">IF(AND(N(Inputs!$D37)&gt;0,F$4&gt;=Inputs!$C37,F$4&lt;Inputs!$C37+Inputs!$D37),Inputs!$B37/Inputs!$D37,0)</f>
        <v>0</v>
      </c>
      <c r="G63" s="26" t="n">
        <f aca="false">IF(AND(N(Inputs!$D37)&gt;0,G$4&gt;=Inputs!$C37,G$4&lt;Inputs!$C37+Inputs!$D37),Inputs!$B37/Inputs!$D37,0)</f>
        <v>0</v>
      </c>
      <c r="H63" s="26" t="n">
        <f aca="false">IF(AND(N(Inputs!$D37)&gt;0,H$4&gt;=Inputs!$C37,H$4&lt;Inputs!$C37+Inputs!$D37),Inputs!$B37/Inputs!$D37,0)</f>
        <v>0</v>
      </c>
      <c r="I63" s="26" t="n">
        <f aca="false">IF(AND(N(Inputs!$D37)&gt;0,I$4&gt;=Inputs!$C37,I$4&lt;Inputs!$C37+Inputs!$D37),Inputs!$B37/Inputs!$D37,0)</f>
        <v>0</v>
      </c>
      <c r="J63" s="26" t="n">
        <f aca="false">IF(AND(N(Inputs!$D37)&gt;0,J$4&gt;=Inputs!$C37,J$4&lt;Inputs!$C37+Inputs!$D37),Inputs!$B37/Inputs!$D37,0)</f>
        <v>0</v>
      </c>
      <c r="K63" s="26" t="n">
        <f aca="false">IF(AND(N(Inputs!$D37)&gt;0,K$4&gt;=Inputs!$C37,K$4&lt;Inputs!$C37+Inputs!$D37),Inputs!$B37/Inputs!$D37,0)</f>
        <v>0</v>
      </c>
      <c r="L63" s="26" t="n">
        <f aca="false">IF(AND(N(Inputs!$D37)&gt;0,L$4&gt;=Inputs!$C37,L$4&lt;Inputs!$C37+Inputs!$D37),Inputs!$B37/Inputs!$D37,0)</f>
        <v>0</v>
      </c>
      <c r="M63" s="26" t="n">
        <f aca="false">IF(AND(N(Inputs!$D37)&gt;0,M$4&gt;=Inputs!$C37,M$4&lt;Inputs!$C37+Inputs!$D37),Inputs!$B37/Inputs!$D37,0)</f>
        <v>0</v>
      </c>
      <c r="N63" s="26" t="n">
        <f aca="false">IF(AND(N(Inputs!$D37)&gt;0,N$4&gt;=Inputs!$C37,N$4&lt;Inputs!$C37+Inputs!$D37),Inputs!$B37/Inputs!$D37,0)</f>
        <v>0</v>
      </c>
      <c r="O63" s="26" t="n">
        <f aca="false">IF(AND(N(Inputs!$D37)&gt;0,O$4&gt;=Inputs!$C37,O$4&lt;Inputs!$C37+Inputs!$D37),Inputs!$B37/Inputs!$D37,0)</f>
        <v>0</v>
      </c>
      <c r="P63" s="26" t="n">
        <f aca="false">IF(AND(N(Inputs!$D37)&gt;0,P$4&gt;=Inputs!$C37,P$4&lt;Inputs!$C37+Inputs!$D37),Inputs!$B37/Inputs!$D37,0)</f>
        <v>0</v>
      </c>
      <c r="Q63" s="26" t="n">
        <f aca="false">IF(AND(N(Inputs!$D37)&gt;0,Q$4&gt;=Inputs!$C37,Q$4&lt;Inputs!$C37+Inputs!$D37),Inputs!$B37/Inputs!$D37,0)</f>
        <v>0</v>
      </c>
      <c r="R63" s="26" t="n">
        <f aca="false">IF(AND(N(Inputs!$D37)&gt;0,R$4&gt;=Inputs!$C37,R$4&lt;Inputs!$C37+Inputs!$D37),Inputs!$B37/Inputs!$D37,0)</f>
        <v>0</v>
      </c>
      <c r="S63" s="26" t="n">
        <f aca="false">IF(AND(N(Inputs!$D37)&gt;0,S$4&gt;=Inputs!$C37,S$4&lt;Inputs!$C37+Inputs!$D37),Inputs!$B37/Inputs!$D37,0)</f>
        <v>0</v>
      </c>
      <c r="T63" s="26" t="n">
        <f aca="false">IF(AND(N(Inputs!$D37)&gt;0,T$4&gt;=Inputs!$C37,T$4&lt;Inputs!$C37+Inputs!$D37),Inputs!$B37/Inputs!$D37,0)</f>
        <v>0</v>
      </c>
      <c r="U63" s="26" t="n">
        <f aca="false">IF(AND(N(Inputs!$D37)&gt;0,U$4&gt;=Inputs!$C37,U$4&lt;Inputs!$C37+Inputs!$D37),Inputs!$B37/Inputs!$D37,0)</f>
        <v>0</v>
      </c>
      <c r="V63" s="26" t="n">
        <f aca="false">IF(AND(N(Inputs!$D37)&gt;0,V$4&gt;=Inputs!$C37,V$4&lt;Inputs!$C37+Inputs!$D37),Inputs!$B37/Inputs!$D37,0)</f>
        <v>0</v>
      </c>
      <c r="W63" s="26" t="n">
        <f aca="false">IF(AND(N(Inputs!$D37)&gt;0,W$4&gt;=Inputs!$C37,W$4&lt;Inputs!$C37+Inputs!$D37),Inputs!$B37/Inputs!$D37,0)</f>
        <v>0</v>
      </c>
      <c r="X63" s="26" t="n">
        <f aca="false">IF(AND(N(Inputs!$D37)&gt;0,X$4&gt;=Inputs!$C37,X$4&lt;Inputs!$C37+Inputs!$D37),Inputs!$B37/Inputs!$D37,0)</f>
        <v>0</v>
      </c>
      <c r="Y63" s="26" t="n">
        <f aca="false">IF(AND(N(Inputs!$D37)&gt;0,Y$4&gt;=Inputs!$C37,Y$4&lt;Inputs!$C37+Inputs!$D37),Inputs!$B37/Inputs!$D37,0)</f>
        <v>0</v>
      </c>
      <c r="Z63" s="26" t="n">
        <f aca="false">IF(AND(N(Inputs!$D37)&gt;0,Z$4&gt;=Inputs!$C37,Z$4&lt;Inputs!$C37+Inputs!$D37),Inputs!$B37/Inputs!$D37,0)</f>
        <v>0</v>
      </c>
      <c r="AA63" s="26" t="n">
        <f aca="false">IF(AND(N(Inputs!$D37)&gt;0,AA$4&gt;=Inputs!$C37,AA$4&lt;Inputs!$C37+Inputs!$D37),Inputs!$B37/Inputs!$D37,0)</f>
        <v>0</v>
      </c>
      <c r="AB63" s="26" t="n">
        <f aca="false">IF(AND(N(Inputs!$D37)&gt;0,AB$4&gt;=Inputs!$C37,AB$4&lt;Inputs!$C37+Inputs!$D37),Inputs!$B37/Inputs!$D37,0)</f>
        <v>0</v>
      </c>
      <c r="AC63" s="26" t="n">
        <f aca="false">IF(AND(N(Inputs!$D37)&gt;0,AC$4&gt;=Inputs!$C37,AC$4&lt;Inputs!$C37+Inputs!$D37),Inputs!$B37/Inputs!$D37,0)</f>
        <v>0</v>
      </c>
      <c r="AD63" s="26" t="n">
        <f aca="false">IF(AND(N(Inputs!$D37)&gt;0,AD$4&gt;=Inputs!$C37,AD$4&lt;Inputs!$C37+Inputs!$D37),Inputs!$B37/Inputs!$D37,0)</f>
        <v>0</v>
      </c>
      <c r="AE63" s="26" t="n">
        <f aca="false">IF(AND(N(Inputs!$D37)&gt;0,AE$4&gt;=Inputs!$C37,AE$4&lt;Inputs!$C37+Inputs!$D37),Inputs!$B37/Inputs!$D37,0)</f>
        <v>0</v>
      </c>
      <c r="AF63" s="26" t="n">
        <f aca="false">IF(AND(N(Inputs!$D37)&gt;0,AF$4&gt;=Inputs!$C37,AF$4&lt;Inputs!$C37+Inputs!$D37),Inputs!$B37/Inputs!$D37,0)</f>
        <v>0</v>
      </c>
      <c r="AG63" s="26" t="n">
        <f aca="false">IF(AND(N(Inputs!$D37)&gt;0,AG$4&gt;=Inputs!$C37,AG$4&lt;Inputs!$C37+Inputs!$D37),Inputs!$B37/Inputs!$D37,0)</f>
        <v>0</v>
      </c>
      <c r="AH63" s="26" t="n">
        <f aca="false">IF(AND(N(Inputs!$D37)&gt;0,AH$4&gt;=Inputs!$C37,AH$4&lt;Inputs!$C37+Inputs!$D37),Inputs!$B37/Inputs!$D37,0)</f>
        <v>0</v>
      </c>
      <c r="AI63" s="26" t="n">
        <f aca="false">IF(AND(N(Inputs!$D37)&gt;0,AI$4&gt;=Inputs!$C37,AI$4&lt;Inputs!$C37+Inputs!$D37),Inputs!$B37/Inputs!$D37,0)</f>
        <v>0</v>
      </c>
      <c r="AJ63" s="26" t="n">
        <f aca="false">IF(AND(N(Inputs!$D37)&gt;0,AJ$4&gt;=Inputs!$C37,AJ$4&lt;Inputs!$C37+Inputs!$D37),Inputs!$B37/Inputs!$D37,0)</f>
        <v>0</v>
      </c>
      <c r="AK63" s="26" t="n">
        <f aca="false">IF(AND(N(Inputs!$D37)&gt;0,AK$4&gt;=Inputs!$C37,AK$4&lt;Inputs!$C37+Inputs!$D37),Inputs!$B37/Inputs!$D37,0)</f>
        <v>0</v>
      </c>
      <c r="AL63" s="26" t="n">
        <f aca="false">IF(AND(N(Inputs!$D37)&gt;0,AL$4&gt;=Inputs!$C37,AL$4&lt;Inputs!$C37+Inputs!$D37),Inputs!$B37/Inputs!$D37,0)</f>
        <v>0</v>
      </c>
      <c r="AM63" s="26" t="n">
        <f aca="false">IF(AND(N(Inputs!$D37)&gt;0,AM$4&gt;=Inputs!$C37,AM$4&lt;Inputs!$C37+Inputs!$D37),Inputs!$B37/Inputs!$D37,0)</f>
        <v>0</v>
      </c>
    </row>
    <row r="64" customFormat="false" ht="15" hidden="false" customHeight="false" outlineLevel="0" collapsed="false">
      <c r="A64" s="42" t="s">
        <v>254</v>
      </c>
      <c r="B64" s="11" t="s">
        <v>50</v>
      </c>
      <c r="D64" s="55" t="n">
        <f aca="false">SUM(D60:D63)</f>
        <v>4.33333333333333</v>
      </c>
      <c r="E64" s="55" t="n">
        <f aca="false">SUM(E60:E63)</f>
        <v>4.33333333333333</v>
      </c>
      <c r="F64" s="55" t="n">
        <f aca="false">SUM(F60:F63)</f>
        <v>4.33333333333333</v>
      </c>
      <c r="G64" s="55" t="n">
        <f aca="false">SUM(G60:G63)</f>
        <v>4.33333333333333</v>
      </c>
      <c r="H64" s="55" t="n">
        <f aca="false">SUM(H60:H63)</f>
        <v>4.33333333333333</v>
      </c>
      <c r="I64" s="55" t="n">
        <f aca="false">SUM(I60:I63)</f>
        <v>4.33333333333333</v>
      </c>
      <c r="J64" s="55" t="n">
        <f aca="false">SUM(J60:J63)</f>
        <v>6.55555555555556</v>
      </c>
      <c r="K64" s="55" t="n">
        <f aca="false">SUM(K60:K63)</f>
        <v>6.55555555555556</v>
      </c>
      <c r="L64" s="55" t="n">
        <f aca="false">SUM(L60:L63)</f>
        <v>6.55555555555556</v>
      </c>
      <c r="M64" s="55" t="n">
        <f aca="false">SUM(M60:M63)</f>
        <v>6.55555555555556</v>
      </c>
      <c r="N64" s="55" t="n">
        <f aca="false">SUM(N60:N63)</f>
        <v>6.55555555555556</v>
      </c>
      <c r="O64" s="55" t="n">
        <f aca="false">SUM(O60:O63)</f>
        <v>6.55555555555556</v>
      </c>
      <c r="P64" s="55" t="n">
        <f aca="false">SUM(P60:P63)</f>
        <v>6.55555555555556</v>
      </c>
      <c r="Q64" s="55" t="n">
        <f aca="false">SUM(Q60:Q63)</f>
        <v>6.55555555555556</v>
      </c>
      <c r="R64" s="55" t="n">
        <f aca="false">SUM(R60:R63)</f>
        <v>6.55555555555556</v>
      </c>
      <c r="S64" s="55" t="n">
        <f aca="false">SUM(S60:S63)</f>
        <v>6.55555555555556</v>
      </c>
      <c r="T64" s="55" t="n">
        <f aca="false">SUM(T60:T63)</f>
        <v>6.55555555555556</v>
      </c>
      <c r="U64" s="55" t="n">
        <f aca="false">SUM(U60:U63)</f>
        <v>6.55555555555556</v>
      </c>
      <c r="V64" s="55" t="n">
        <f aca="false">SUM(V60:V63)</f>
        <v>6.55555555555556</v>
      </c>
      <c r="W64" s="55" t="n">
        <f aca="false">SUM(W60:W63)</f>
        <v>6.55555555555556</v>
      </c>
      <c r="X64" s="55" t="n">
        <f aca="false">SUM(X60:X63)</f>
        <v>6.55555555555556</v>
      </c>
      <c r="Y64" s="55" t="n">
        <f aca="false">SUM(Y60:Y63)</f>
        <v>6.55555555555556</v>
      </c>
      <c r="Z64" s="55" t="n">
        <f aca="false">SUM(Z60:Z63)</f>
        <v>6.55555555555556</v>
      </c>
      <c r="AA64" s="55" t="n">
        <f aca="false">SUM(AA60:AA63)</f>
        <v>6.55555555555556</v>
      </c>
      <c r="AB64" s="55" t="n">
        <f aca="false">SUM(AB60:AB63)</f>
        <v>6.55555555555556</v>
      </c>
      <c r="AC64" s="55" t="n">
        <f aca="false">SUM(AC60:AC63)</f>
        <v>6.55555555555556</v>
      </c>
      <c r="AD64" s="55" t="n">
        <f aca="false">SUM(AD60:AD63)</f>
        <v>6.55555555555556</v>
      </c>
      <c r="AE64" s="55" t="n">
        <f aca="false">SUM(AE60:AE63)</f>
        <v>6.55555555555556</v>
      </c>
      <c r="AF64" s="55" t="n">
        <f aca="false">SUM(AF60:AF63)</f>
        <v>6.55555555555556</v>
      </c>
      <c r="AG64" s="55" t="n">
        <f aca="false">SUM(AG60:AG63)</f>
        <v>6.55555555555556</v>
      </c>
      <c r="AH64" s="55" t="n">
        <f aca="false">SUM(AH60:AH63)</f>
        <v>6.55555555555556</v>
      </c>
      <c r="AI64" s="55" t="n">
        <f aca="false">SUM(AI60:AI63)</f>
        <v>6.55555555555556</v>
      </c>
      <c r="AJ64" s="55" t="n">
        <f aca="false">SUM(AJ60:AJ63)</f>
        <v>6.55555555555556</v>
      </c>
      <c r="AK64" s="55" t="n">
        <f aca="false">SUM(AK60:AK63)</f>
        <v>6.55555555555556</v>
      </c>
      <c r="AL64" s="55" t="n">
        <f aca="false">SUM(AL60:AL63)</f>
        <v>6.55555555555556</v>
      </c>
      <c r="AM64" s="55" t="n">
        <f aca="false">SUM(AM60:AM63)</f>
        <v>6.55555555555556</v>
      </c>
    </row>
    <row r="66" customFormat="false" ht="15" hidden="false" customHeight="false" outlineLevel="0" collapsed="false">
      <c r="A66" s="12" t="s">
        <v>255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customFormat="false" ht="15" hidden="false" customHeight="false" outlineLevel="0" collapsed="false">
      <c r="A67" s="14" t="s">
        <v>256</v>
      </c>
      <c r="B67" s="11" t="s">
        <v>50</v>
      </c>
      <c r="D67" s="26" t="n">
        <f aca="false">KQKD!D8*Inputs!$B$13/30</f>
        <v>0</v>
      </c>
      <c r="E67" s="26" t="n">
        <f aca="false">KQKD!E8*Inputs!$B$13/30</f>
        <v>0</v>
      </c>
      <c r="F67" s="26" t="n">
        <f aca="false">KQKD!F8*Inputs!$B$13/30</f>
        <v>0</v>
      </c>
      <c r="G67" s="26" t="n">
        <f aca="false">KQKD!G8*Inputs!$B$13/30</f>
        <v>5.0625</v>
      </c>
      <c r="H67" s="26" t="n">
        <f aca="false">KQKD!H8*Inputs!$B$13/30</f>
        <v>10.26</v>
      </c>
      <c r="I67" s="26" t="n">
        <f aca="false">KQKD!I8*Inputs!$B$13/30</f>
        <v>15.610725</v>
      </c>
      <c r="J67" s="26" t="n">
        <f aca="false">KQKD!J8*Inputs!$B$13/30</f>
        <v>21.13389225</v>
      </c>
      <c r="K67" s="26" t="n">
        <f aca="false">KQKD!K8*Inputs!$B$13/30</f>
        <v>26.8498008225</v>
      </c>
      <c r="L67" s="26" t="n">
        <f aca="false">KQKD!L8*Inputs!$B$13/30</f>
        <v>32.779927521225</v>
      </c>
      <c r="M67" s="26" t="n">
        <f aca="false">KQKD!M8*Inputs!$B$13/30</f>
        <v>38.9470296450623</v>
      </c>
      <c r="N67" s="26" t="n">
        <f aca="false">KQKD!N8*Inputs!$B$13/30</f>
        <v>45.3752551661787</v>
      </c>
      <c r="O67" s="26" t="n">
        <f aca="false">KQKD!O8*Inputs!$B$13/30</f>
        <v>52.0902609244748</v>
      </c>
      <c r="P67" s="26" t="n">
        <f aca="false">KQKD!P8*Inputs!$B$13/30</f>
        <v>65.0312734358965</v>
      </c>
      <c r="Q67" s="26" t="n">
        <f aca="false">KQKD!Q8*Inputs!$B$13/30</f>
        <v>73.1407109100476</v>
      </c>
      <c r="R67" s="26" t="n">
        <f aca="false">KQKD!R8*Inputs!$B$13/30</f>
        <v>81.6616805321212</v>
      </c>
      <c r="S67" s="26" t="n">
        <f aca="false">KQKD!S8*Inputs!$B$13/30</f>
        <v>90.6305465166499</v>
      </c>
      <c r="T67" s="26" t="n">
        <f aca="false">KQKD!T8*Inputs!$B$13/30</f>
        <v>100.086142186055</v>
      </c>
      <c r="U67" s="26" t="n">
        <f aca="false">KQKD!U8*Inputs!$B$13/30</f>
        <v>110.069969982273</v>
      </c>
      <c r="V67" s="26" t="n">
        <f aca="false">KQKD!V8*Inputs!$B$13/30</f>
        <v>120.626416624076</v>
      </c>
      <c r="W67" s="26" t="n">
        <f aca="false">KQKD!W8*Inputs!$B$13/30</f>
        <v>131.802984618173</v>
      </c>
      <c r="X67" s="26" t="n">
        <f aca="false">KQKD!X8*Inputs!$B$13/30</f>
        <v>143.650541427044</v>
      </c>
      <c r="Y67" s="26" t="n">
        <f aca="false">KQKD!Y8*Inputs!$B$13/30</f>
        <v>156.223587698951</v>
      </c>
      <c r="Z67" s="26" t="n">
        <f aca="false">KQKD!Z8*Inputs!$B$13/30</f>
        <v>169.580546076199</v>
      </c>
      <c r="AA67" s="26" t="n">
        <f aca="false">KQKD!AA8*Inputs!$B$13/30</f>
        <v>183.784072217168</v>
      </c>
      <c r="AB67" s="26" t="n">
        <f aca="false">KQKD!AB8*Inputs!$B$13/30</f>
        <v>218.791528776273</v>
      </c>
      <c r="AC67" s="26" t="n">
        <f aca="false">KQKD!AC8*Inputs!$B$13/30</f>
        <v>236.50511652679</v>
      </c>
      <c r="AD67" s="26" t="n">
        <f aca="false">KQKD!AD8*Inputs!$B$13/30</f>
        <v>255.388460010112</v>
      </c>
      <c r="AE67" s="26" t="n">
        <f aca="false">KQKD!AE8*Inputs!$B$13/30</f>
        <v>275.533086902888</v>
      </c>
      <c r="AF67" s="26" t="n">
        <f aca="false">KQKD!AF8*Inputs!$B$13/30</f>
        <v>297.037331905505</v>
      </c>
      <c r="AG67" s="26" t="n">
        <f aca="false">KQKD!AG8*Inputs!$B$13/30</f>
        <v>320.006872046518</v>
      </c>
      <c r="AH67" s="26" t="n">
        <f aca="false">KQKD!AH8*Inputs!$B$13/30</f>
        <v>344.555303688482</v>
      </c>
      <c r="AI67" s="26" t="n">
        <f aca="false">KQKD!AI8*Inputs!$B$13/30</f>
        <v>370.804764541545</v>
      </c>
      <c r="AJ67" s="26" t="n">
        <f aca="false">KQKD!AJ8*Inputs!$B$13/30</f>
        <v>398.88660425315</v>
      </c>
      <c r="AK67" s="26" t="n">
        <f aca="false">KQKD!AK8*Inputs!$B$13/30</f>
        <v>428.942107425</v>
      </c>
      <c r="AL67" s="26" t="n">
        <f aca="false">KQKD!AL8*Inputs!$B$13/30</f>
        <v>461.123273213844</v>
      </c>
      <c r="AM67" s="26" t="n">
        <f aca="false">KQKD!AM8*Inputs!$B$13/30</f>
        <v>495.593656002336</v>
      </c>
    </row>
    <row r="68" customFormat="false" ht="15" hidden="false" customHeight="false" outlineLevel="0" collapsed="false">
      <c r="A68" s="14" t="s">
        <v>257</v>
      </c>
      <c r="B68" s="11" t="s">
        <v>50</v>
      </c>
      <c r="D68" s="26" t="n">
        <f aca="false">(KQKD!D9+Module_Nganh!D38+Module_Nganh!D39+D51)*Inputs!$B$14/30</f>
        <v>48</v>
      </c>
      <c r="E68" s="26" t="n">
        <f aca="false">(KQKD!E9+Module_Nganh!E38+Module_Nganh!E39+E51)*Inputs!$B$14/30</f>
        <v>48</v>
      </c>
      <c r="F68" s="26" t="n">
        <f aca="false">(KQKD!F9+Module_Nganh!F38+Module_Nganh!F39+F51)*Inputs!$B$14/30</f>
        <v>48</v>
      </c>
      <c r="G68" s="26" t="n">
        <f aca="false">(KQKD!G9+Module_Nganh!G38+Module_Nganh!G39+G51)*Inputs!$B$14/30</f>
        <v>90.53125</v>
      </c>
      <c r="H68" s="26" t="n">
        <f aca="false">(KQKD!H9+Module_Nganh!H38+Module_Nganh!H39+H51)*Inputs!$B$14/30</f>
        <v>95.53</v>
      </c>
      <c r="I68" s="26" t="n">
        <f aca="false">(KQKD!I9+Module_Nganh!I38+Module_Nganh!I39+I51)*Inputs!$B$14/30</f>
        <v>100.7973625</v>
      </c>
      <c r="J68" s="26" t="n">
        <f aca="false">(KQKD!J9+Module_Nganh!J38+Module_Nganh!J39+J51)*Inputs!$B$14/30</f>
        <v>106.358306125</v>
      </c>
      <c r="K68" s="26" t="n">
        <f aca="false">(KQKD!K9+Module_Nganh!K38+Module_Nganh!K39+K51)*Inputs!$B$14/30</f>
        <v>112.23956921125</v>
      </c>
      <c r="L68" s="26" t="n">
        <f aca="false">(KQKD!L9+Module_Nganh!L38+Module_Nganh!L39+L51)*Inputs!$B$14/30</f>
        <v>118.469806064613</v>
      </c>
      <c r="M68" s="26" t="n">
        <f aca="false">(KQKD!M9+Module_Nganh!M38+Module_Nganh!M39+M51)*Inputs!$B$14/30</f>
        <v>125.079744510851</v>
      </c>
      <c r="N68" s="26" t="n">
        <f aca="false">(KQKD!N9+Module_Nganh!N38+Module_Nganh!N39+N51)*Inputs!$B$14/30</f>
        <v>132.102355646475</v>
      </c>
      <c r="O68" s="26" t="n">
        <f aca="false">(KQKD!O9+Module_Nganh!O38+Module_Nganh!O39+O51)*Inputs!$B$14/30</f>
        <v>139.573036770694</v>
      </c>
      <c r="P68" s="26" t="n">
        <f aca="false">(KQKD!P9+Module_Nganh!P38+Module_Nganh!P39+P51)*Inputs!$B$14/30</f>
        <v>153.785775531081</v>
      </c>
      <c r="Q68" s="26" t="n">
        <f aca="false">(KQKD!Q9+Module_Nganh!Q38+Module_Nganh!Q39+Q51)*Inputs!$B$14/30</f>
        <v>162.638105373207</v>
      </c>
      <c r="R68" s="26" t="n">
        <f aca="false">(KQKD!R9+Module_Nganh!R38+Module_Nganh!R39+R51)*Inputs!$B$14/30</f>
        <v>172.080010177699</v>
      </c>
      <c r="S68" s="26" t="n">
        <f aca="false">(KQKD!S9+Module_Nganh!S38+Module_Nganh!S39+S51)*Inputs!$B$14/30</f>
        <v>182.160376762894</v>
      </c>
      <c r="T68" s="26" t="n">
        <f aca="false">(KQKD!T9+Module_Nganh!T38+Module_Nganh!T39+T51)*Inputs!$B$14/30</f>
        <v>192.931782877963</v>
      </c>
      <c r="U68" s="26" t="n">
        <f aca="false">(KQKD!U9+Module_Nganh!U38+Module_Nganh!U39+U51)*Inputs!$B$14/30</f>
        <v>204.450793718866</v>
      </c>
      <c r="V68" s="26" t="n">
        <f aca="false">(KQKD!V9+Module_Nganh!V38+Module_Nganh!V39+V51)*Inputs!$B$14/30</f>
        <v>216.778281737986</v>
      </c>
      <c r="W68" s="26" t="n">
        <f aca="false">(KQKD!W9+Module_Nganh!W38+Module_Nganh!W39+W51)*Inputs!$B$14/30</f>
        <v>229.979771609111</v>
      </c>
      <c r="X68" s="26" t="n">
        <f aca="false">(KQKD!X9+Module_Nganh!X38+Module_Nganh!X39+X51)*Inputs!$B$14/30</f>
        <v>244.125812357548</v>
      </c>
      <c r="Y68" s="26" t="n">
        <f aca="false">(KQKD!Y9+Module_Nganh!Y38+Module_Nganh!Y39+Y51)*Inputs!$B$14/30</f>
        <v>259.292378825024</v>
      </c>
      <c r="Z68" s="26" t="n">
        <f aca="false">(KQKD!Z9+Module_Nganh!Z38+Module_Nganh!Z39+Z51)*Inputs!$B$14/30</f>
        <v>275.561304811692</v>
      </c>
      <c r="AA68" s="26" t="n">
        <f aca="false">(KQKD!AA9+Module_Nganh!AA38+Module_Nganh!AA39+AA51)*Inputs!$B$14/30</f>
        <v>293.020750424063</v>
      </c>
      <c r="AB68" s="26" t="n">
        <f aca="false">(KQKD!AB9+Module_Nganh!AB38+Module_Nganh!AB39+AB51)*Inputs!$B$14/30</f>
        <v>325.265775848854</v>
      </c>
      <c r="AC68" s="26" t="n">
        <f aca="false">(KQKD!AC9+Module_Nganh!AC38+Module_Nganh!AC39+AC51)*Inputs!$B$14/30</f>
        <v>346.20377064097</v>
      </c>
      <c r="AD68" s="26" t="n">
        <f aca="false">(KQKD!AD9+Module_Nganh!AD38+Module_Nganh!AD39+AD51)*Inputs!$B$14/30</f>
        <v>368.693139372837</v>
      </c>
      <c r="AE68" s="26" t="n">
        <f aca="false">(KQKD!AE9+Module_Nganh!AE38+Module_Nganh!AE39+AE51)*Inputs!$B$14/30</f>
        <v>392.856965568648</v>
      </c>
      <c r="AF68" s="26" t="n">
        <f aca="false">(KQKD!AF9+Module_Nganh!AF38+Module_Nganh!AF39+AF51)*Inputs!$B$14/30</f>
        <v>418.827921839333</v>
      </c>
      <c r="AG68" s="26" t="n">
        <f aca="false">(KQKD!AG9+Module_Nganh!AG38+Module_Nganh!AG39+AG51)*Inputs!$B$14/30</f>
        <v>446.749032380765</v>
      </c>
      <c r="AH68" s="26" t="n">
        <f aca="false">(KQKD!AH9+Module_Nganh!AH38+Module_Nganh!AH39+AH51)*Inputs!$B$14/30</f>
        <v>476.774495910348</v>
      </c>
      <c r="AI68" s="26" t="n">
        <f aca="false">(KQKD!AI9+Module_Nganh!AI38+Module_Nganh!AI39+AI51)*Inputs!$B$14/30</f>
        <v>509.070573862168</v>
      </c>
      <c r="AJ68" s="26" t="n">
        <f aca="false">(KQKD!AJ9+Module_Nganh!AJ38+Module_Nganh!AJ39+AJ51)*Inputs!$B$14/30</f>
        <v>543.816549045282</v>
      </c>
      <c r="AK68" s="26" t="n">
        <f aca="false">(KQKD!AK9+Module_Nganh!AK38+Module_Nganh!AK39+AK51)*Inputs!$B$14/30</f>
        <v>581.205760384704</v>
      </c>
      <c r="AL68" s="26" t="n">
        <f aca="false">(KQKD!AL9+Module_Nganh!AL38+Module_Nganh!AL39+AL51)*Inputs!$B$14/30</f>
        <v>621.446719812902</v>
      </c>
      <c r="AM68" s="26" t="n">
        <f aca="false">(KQKD!AM9+Module_Nganh!AM38+Module_Nganh!AM39+AM51)*Inputs!$B$14/30</f>
        <v>664.764317863626</v>
      </c>
    </row>
    <row r="70" customFormat="false" ht="15" hidden="false" customHeight="false" outlineLevel="0" collapsed="false">
      <c r="A70" s="12" t="s">
        <v>258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customFormat="false" ht="15" hidden="false" customHeight="false" outlineLevel="0" collapsed="false">
      <c r="A71" s="14" t="s">
        <v>259</v>
      </c>
      <c r="B71" s="11" t="s">
        <v>50</v>
      </c>
      <c r="D71" s="26" t="n">
        <f aca="false">SUM(KQKD!$D$20:D20)</f>
        <v>-216.358333333333</v>
      </c>
      <c r="E71" s="26" t="n">
        <f aca="false">SUM(KQKD!$D$20:E20)</f>
        <v>-432.716666666667</v>
      </c>
      <c r="F71" s="26" t="n">
        <f aca="false">SUM(KQKD!$D$20:F20)</f>
        <v>-673.375</v>
      </c>
      <c r="G71" s="26" t="n">
        <f aca="false">SUM(KQKD!$D$20:G20)</f>
        <v>-986.534583333333</v>
      </c>
      <c r="H71" s="26" t="n">
        <f aca="false">SUM(KQKD!$D$20:H20)</f>
        <v>-1294.29791666667</v>
      </c>
      <c r="I71" s="26" t="n">
        <f aca="false">SUM(KQKD!$D$20:I20)</f>
        <v>-1611.2071625</v>
      </c>
      <c r="J71" s="26" t="n">
        <f aca="false">SUM(KQKD!$D$20:J20)</f>
        <v>-1985.60323968056</v>
      </c>
      <c r="K71" s="26" t="n">
        <f aca="false">SUM(KQKD!$D$20:K20)</f>
        <v>-2354.44876280236</v>
      </c>
      <c r="L71" s="26" t="n">
        <f aca="false">SUM(KQKD!$D$20:L20)</f>
        <v>-2717.66426938008</v>
      </c>
      <c r="M71" s="26" t="n">
        <f aca="false">SUM(KQKD!$D$20:M20)</f>
        <v>-3075.15551015636</v>
      </c>
      <c r="N71" s="26" t="n">
        <f aca="false">SUM(KQKD!$D$20:N20)</f>
        <v>-3426.81291102603</v>
      </c>
      <c r="O71" s="26" t="n">
        <f aca="false">SUM(KQKD!$D$20:O20)</f>
        <v>-3772.51098150333</v>
      </c>
      <c r="P71" s="26" t="n">
        <f aca="false">SUM(KQKD!$D$20:P20)</f>
        <v>-4170.20576571818</v>
      </c>
      <c r="Q71" s="26" t="n">
        <f aca="false">SUM(KQKD!$D$20:Q20)</f>
        <v>-4560.53400482685</v>
      </c>
      <c r="R71" s="26" t="n">
        <f aca="false">SUM(KQKD!$D$20:R20)</f>
        <v>-4943.26220949586</v>
      </c>
      <c r="S71" s="26" t="n">
        <f aca="false">SUM(KQKD!$D$20:S20)</f>
        <v>-5318.13304878101</v>
      </c>
      <c r="T71" s="26" t="n">
        <f aca="false">SUM(KQKD!$D$20:T20)</f>
        <v>-5684.86410284242</v>
      </c>
      <c r="U71" s="26" t="n">
        <f aca="false">SUM(KQKD!$D$20:U20)</f>
        <v>-6043.14651215229</v>
      </c>
      <c r="V71" s="26" t="n">
        <f aca="false">SUM(KQKD!$D$20:V20)</f>
        <v>-6392.64351619768</v>
      </c>
      <c r="W71" s="26" t="n">
        <f aca="false">SUM(KQKD!$D$20:W20)</f>
        <v>-6732.988874126</v>
      </c>
      <c r="X71" s="26" t="n">
        <f aca="false">SUM(KQKD!$D$20:X20)</f>
        <v>-7063.78515918502</v>
      </c>
      <c r="Y71" s="26" t="n">
        <f aca="false">SUM(KQKD!$D$20:Y20)</f>
        <v>-7384.6019181677</v>
      </c>
      <c r="Z71" s="26" t="n">
        <f aca="false">SUM(KQKD!$D$20:Z20)</f>
        <v>-7694.97368638254</v>
      </c>
      <c r="AA71" s="26" t="n">
        <f aca="false">SUM(KQKD!$D$20:AA20)</f>
        <v>-7994.39784792783</v>
      </c>
      <c r="AB71" s="26" t="n">
        <f aca="false">SUM(KQKD!$D$20:AB20)</f>
        <v>-8285.44540177969</v>
      </c>
      <c r="AC71" s="26" t="n">
        <f aca="false">SUM(KQKD!$D$20:AC20)</f>
        <v>-8562.00377492264</v>
      </c>
      <c r="AD71" s="26" t="n">
        <f aca="false">SUM(KQKD!$D$20:AD20)</f>
        <v>-8823.28482983081</v>
      </c>
      <c r="AE71" s="26" t="n">
        <f aca="false">SUM(KQKD!$D$20:AE20)</f>
        <v>-9068.44045714923</v>
      </c>
      <c r="AF71" s="26" t="n">
        <f aca="false">SUM(KQKD!$D$20:AF20)</f>
        <v>-9296.55855073311</v>
      </c>
      <c r="AG71" s="26" t="n">
        <f aca="false">SUM(KQKD!$D$20:AG20)</f>
        <v>-9506.65867457639</v>
      </c>
      <c r="AH71" s="26" t="n">
        <f aca="false">SUM(KQKD!$D$20:AH20)</f>
        <v>-9697.68739866533</v>
      </c>
      <c r="AI71" s="26" t="n">
        <f aca="false">SUM(KQKD!$D$20:AI20)</f>
        <v>-9868.51327899997</v>
      </c>
      <c r="AJ71" s="26" t="n">
        <f aca="false">SUM(KQKD!$D$20:AJ20)</f>
        <v>-10017.9214550945</v>
      </c>
      <c r="AK71" s="26" t="n">
        <f aca="false">SUM(KQKD!$D$20:AK20)</f>
        <v>-10144.6078361848</v>
      </c>
      <c r="AL71" s="26" t="n">
        <f aca="false">SUM(KQKD!$D$20:AL20)</f>
        <v>-10247.1728451255</v>
      </c>
      <c r="AM71" s="26" t="n">
        <f aca="false">SUM(KQKD!$D$20:AM20)</f>
        <v>-10324.11468654</v>
      </c>
    </row>
    <row r="72" customFormat="false" ht="15" hidden="false" customHeight="false" outlineLevel="0" collapsed="false">
      <c r="A72" s="14" t="s">
        <v>260</v>
      </c>
      <c r="B72" s="11" t="s">
        <v>50</v>
      </c>
      <c r="D72" s="26" t="n">
        <f aca="false">MAX(0,D71)*Inputs!$B$10</f>
        <v>0</v>
      </c>
      <c r="E72" s="26" t="n">
        <f aca="false">MAX(0,E71)*Inputs!$B$10</f>
        <v>0</v>
      </c>
      <c r="F72" s="26" t="n">
        <f aca="false">MAX(0,F71)*Inputs!$B$10</f>
        <v>0</v>
      </c>
      <c r="G72" s="26" t="n">
        <f aca="false">MAX(0,G71)*Inputs!$B$10</f>
        <v>0</v>
      </c>
      <c r="H72" s="26" t="n">
        <f aca="false">MAX(0,H71)*Inputs!$B$10</f>
        <v>0</v>
      </c>
      <c r="I72" s="26" t="n">
        <f aca="false">MAX(0,I71)*Inputs!$B$10</f>
        <v>0</v>
      </c>
      <c r="J72" s="26" t="n">
        <f aca="false">MAX(0,J71)*Inputs!$B$10</f>
        <v>0</v>
      </c>
      <c r="K72" s="26" t="n">
        <f aca="false">MAX(0,K71)*Inputs!$B$10</f>
        <v>0</v>
      </c>
      <c r="L72" s="26" t="n">
        <f aca="false">MAX(0,L71)*Inputs!$B$10</f>
        <v>0</v>
      </c>
      <c r="M72" s="26" t="n">
        <f aca="false">MAX(0,M71)*Inputs!$B$10</f>
        <v>0</v>
      </c>
      <c r="N72" s="26" t="n">
        <f aca="false">MAX(0,N71)*Inputs!$B$10</f>
        <v>0</v>
      </c>
      <c r="O72" s="26" t="n">
        <f aca="false">MAX(0,O71)*Inputs!$B$10</f>
        <v>0</v>
      </c>
      <c r="P72" s="26" t="n">
        <f aca="false">MAX(0,P71)*Inputs!$B$10</f>
        <v>0</v>
      </c>
      <c r="Q72" s="26" t="n">
        <f aca="false">MAX(0,Q71)*Inputs!$B$10</f>
        <v>0</v>
      </c>
      <c r="R72" s="26" t="n">
        <f aca="false">MAX(0,R71)*Inputs!$B$10</f>
        <v>0</v>
      </c>
      <c r="S72" s="26" t="n">
        <f aca="false">MAX(0,S71)*Inputs!$B$10</f>
        <v>0</v>
      </c>
      <c r="T72" s="26" t="n">
        <f aca="false">MAX(0,T71)*Inputs!$B$10</f>
        <v>0</v>
      </c>
      <c r="U72" s="26" t="n">
        <f aca="false">MAX(0,U71)*Inputs!$B$10</f>
        <v>0</v>
      </c>
      <c r="V72" s="26" t="n">
        <f aca="false">MAX(0,V71)*Inputs!$B$10</f>
        <v>0</v>
      </c>
      <c r="W72" s="26" t="n">
        <f aca="false">MAX(0,W71)*Inputs!$B$10</f>
        <v>0</v>
      </c>
      <c r="X72" s="26" t="n">
        <f aca="false">MAX(0,X71)*Inputs!$B$10</f>
        <v>0</v>
      </c>
      <c r="Y72" s="26" t="n">
        <f aca="false">MAX(0,Y71)*Inputs!$B$10</f>
        <v>0</v>
      </c>
      <c r="Z72" s="26" t="n">
        <f aca="false">MAX(0,Z71)*Inputs!$B$10</f>
        <v>0</v>
      </c>
      <c r="AA72" s="26" t="n">
        <f aca="false">MAX(0,AA71)*Inputs!$B$10</f>
        <v>0</v>
      </c>
      <c r="AB72" s="26" t="n">
        <f aca="false">MAX(0,AB71)*Inputs!$B$10</f>
        <v>0</v>
      </c>
      <c r="AC72" s="26" t="n">
        <f aca="false">MAX(0,AC71)*Inputs!$B$10</f>
        <v>0</v>
      </c>
      <c r="AD72" s="26" t="n">
        <f aca="false">MAX(0,AD71)*Inputs!$B$10</f>
        <v>0</v>
      </c>
      <c r="AE72" s="26" t="n">
        <f aca="false">MAX(0,AE71)*Inputs!$B$10</f>
        <v>0</v>
      </c>
      <c r="AF72" s="26" t="n">
        <f aca="false">MAX(0,AF71)*Inputs!$B$10</f>
        <v>0</v>
      </c>
      <c r="AG72" s="26" t="n">
        <f aca="false">MAX(0,AG71)*Inputs!$B$10</f>
        <v>0</v>
      </c>
      <c r="AH72" s="26" t="n">
        <f aca="false">MAX(0,AH71)*Inputs!$B$10</f>
        <v>0</v>
      </c>
      <c r="AI72" s="26" t="n">
        <f aca="false">MAX(0,AI71)*Inputs!$B$10</f>
        <v>0</v>
      </c>
      <c r="AJ72" s="26" t="n">
        <f aca="false">MAX(0,AJ71)*Inputs!$B$10</f>
        <v>0</v>
      </c>
      <c r="AK72" s="26" t="n">
        <f aca="false">MAX(0,AK71)*Inputs!$B$10</f>
        <v>0</v>
      </c>
      <c r="AL72" s="26" t="n">
        <f aca="false">MAX(0,AL71)*Inputs!$B$10</f>
        <v>0</v>
      </c>
      <c r="AM72" s="26" t="n">
        <f aca="false">MAX(0,AM71)*Inputs!$B$10</f>
        <v>0</v>
      </c>
    </row>
    <row r="73" customFormat="false" ht="15" hidden="false" customHeight="false" outlineLevel="0" collapsed="false">
      <c r="A73" s="14" t="s">
        <v>261</v>
      </c>
      <c r="B73" s="11" t="s">
        <v>50</v>
      </c>
      <c r="D73" s="26" t="n">
        <f aca="false">MAX(0,D72)</f>
        <v>0</v>
      </c>
      <c r="E73" s="26" t="n">
        <f aca="false">MAX(0,E72-D74)</f>
        <v>0</v>
      </c>
      <c r="F73" s="26" t="n">
        <f aca="false">MAX(0,F72-E74)</f>
        <v>0</v>
      </c>
      <c r="G73" s="26" t="n">
        <f aca="false">MAX(0,G72-F74)</f>
        <v>0</v>
      </c>
      <c r="H73" s="26" t="n">
        <f aca="false">MAX(0,H72-G74)</f>
        <v>0</v>
      </c>
      <c r="I73" s="26" t="n">
        <f aca="false">MAX(0,I72-H74)</f>
        <v>0</v>
      </c>
      <c r="J73" s="26" t="n">
        <f aca="false">MAX(0,J72-I74)</f>
        <v>0</v>
      </c>
      <c r="K73" s="26" t="n">
        <f aca="false">MAX(0,K72-J74)</f>
        <v>0</v>
      </c>
      <c r="L73" s="26" t="n">
        <f aca="false">MAX(0,L72-K74)</f>
        <v>0</v>
      </c>
      <c r="M73" s="26" t="n">
        <f aca="false">MAX(0,M72-L74)</f>
        <v>0</v>
      </c>
      <c r="N73" s="26" t="n">
        <f aca="false">MAX(0,N72-M74)</f>
        <v>0</v>
      </c>
      <c r="O73" s="26" t="n">
        <f aca="false">MAX(0,O72-N74)</f>
        <v>0</v>
      </c>
      <c r="P73" s="26" t="n">
        <f aca="false">MAX(0,P72-O74)</f>
        <v>0</v>
      </c>
      <c r="Q73" s="26" t="n">
        <f aca="false">MAX(0,Q72-P74)</f>
        <v>0</v>
      </c>
      <c r="R73" s="26" t="n">
        <f aca="false">MAX(0,R72-Q74)</f>
        <v>0</v>
      </c>
      <c r="S73" s="26" t="n">
        <f aca="false">MAX(0,S72-R74)</f>
        <v>0</v>
      </c>
      <c r="T73" s="26" t="n">
        <f aca="false">MAX(0,T72-S74)</f>
        <v>0</v>
      </c>
      <c r="U73" s="26" t="n">
        <f aca="false">MAX(0,U72-T74)</f>
        <v>0</v>
      </c>
      <c r="V73" s="26" t="n">
        <f aca="false">MAX(0,V72-U74)</f>
        <v>0</v>
      </c>
      <c r="W73" s="26" t="n">
        <f aca="false">MAX(0,W72-V74)</f>
        <v>0</v>
      </c>
      <c r="X73" s="26" t="n">
        <f aca="false">MAX(0,X72-W74)</f>
        <v>0</v>
      </c>
      <c r="Y73" s="26" t="n">
        <f aca="false">MAX(0,Y72-X74)</f>
        <v>0</v>
      </c>
      <c r="Z73" s="26" t="n">
        <f aca="false">MAX(0,Z72-Y74)</f>
        <v>0</v>
      </c>
      <c r="AA73" s="26" t="n">
        <f aca="false">MAX(0,AA72-Z74)</f>
        <v>0</v>
      </c>
      <c r="AB73" s="26" t="n">
        <f aca="false">MAX(0,AB72-AA74)</f>
        <v>0</v>
      </c>
      <c r="AC73" s="26" t="n">
        <f aca="false">MAX(0,AC72-AB74)</f>
        <v>0</v>
      </c>
      <c r="AD73" s="26" t="n">
        <f aca="false">MAX(0,AD72-AC74)</f>
        <v>0</v>
      </c>
      <c r="AE73" s="26" t="n">
        <f aca="false">MAX(0,AE72-AD74)</f>
        <v>0</v>
      </c>
      <c r="AF73" s="26" t="n">
        <f aca="false">MAX(0,AF72-AE74)</f>
        <v>0</v>
      </c>
      <c r="AG73" s="26" t="n">
        <f aca="false">MAX(0,AG72-AF74)</f>
        <v>0</v>
      </c>
      <c r="AH73" s="26" t="n">
        <f aca="false">MAX(0,AH72-AG74)</f>
        <v>0</v>
      </c>
      <c r="AI73" s="26" t="n">
        <f aca="false">MAX(0,AI72-AH74)</f>
        <v>0</v>
      </c>
      <c r="AJ73" s="26" t="n">
        <f aca="false">MAX(0,AJ72-AI74)</f>
        <v>0</v>
      </c>
      <c r="AK73" s="26" t="n">
        <f aca="false">MAX(0,AK72-AJ74)</f>
        <v>0</v>
      </c>
      <c r="AL73" s="26" t="n">
        <f aca="false">MAX(0,AL72-AK74)</f>
        <v>0</v>
      </c>
      <c r="AM73" s="26" t="n">
        <f aca="false">MAX(0,AM72-AL74)</f>
        <v>0</v>
      </c>
    </row>
    <row r="74" customFormat="false" ht="15" hidden="false" customHeight="false" outlineLevel="0" collapsed="false">
      <c r="A74" s="14" t="s">
        <v>262</v>
      </c>
      <c r="B74" s="11" t="s">
        <v>50</v>
      </c>
      <c r="D74" s="26" t="n">
        <f aca="false">D73</f>
        <v>0</v>
      </c>
      <c r="E74" s="26" t="n">
        <f aca="false">D74+E73</f>
        <v>0</v>
      </c>
      <c r="F74" s="26" t="n">
        <f aca="false">E74+F73</f>
        <v>0</v>
      </c>
      <c r="G74" s="26" t="n">
        <f aca="false">F74+G73</f>
        <v>0</v>
      </c>
      <c r="H74" s="26" t="n">
        <f aca="false">G74+H73</f>
        <v>0</v>
      </c>
      <c r="I74" s="26" t="n">
        <f aca="false">H74+I73</f>
        <v>0</v>
      </c>
      <c r="J74" s="26" t="n">
        <f aca="false">I74+J73</f>
        <v>0</v>
      </c>
      <c r="K74" s="26" t="n">
        <f aca="false">J74+K73</f>
        <v>0</v>
      </c>
      <c r="L74" s="26" t="n">
        <f aca="false">K74+L73</f>
        <v>0</v>
      </c>
      <c r="M74" s="26" t="n">
        <f aca="false">L74+M73</f>
        <v>0</v>
      </c>
      <c r="N74" s="26" t="n">
        <f aca="false">M74+N73</f>
        <v>0</v>
      </c>
      <c r="O74" s="26" t="n">
        <f aca="false">N74+O73</f>
        <v>0</v>
      </c>
      <c r="P74" s="26" t="n">
        <f aca="false">O74+P73</f>
        <v>0</v>
      </c>
      <c r="Q74" s="26" t="n">
        <f aca="false">P74+Q73</f>
        <v>0</v>
      </c>
      <c r="R74" s="26" t="n">
        <f aca="false">Q74+R73</f>
        <v>0</v>
      </c>
      <c r="S74" s="26" t="n">
        <f aca="false">R74+S73</f>
        <v>0</v>
      </c>
      <c r="T74" s="26" t="n">
        <f aca="false">S74+T73</f>
        <v>0</v>
      </c>
      <c r="U74" s="26" t="n">
        <f aca="false">T74+U73</f>
        <v>0</v>
      </c>
      <c r="V74" s="26" t="n">
        <f aca="false">U74+V73</f>
        <v>0</v>
      </c>
      <c r="W74" s="26" t="n">
        <f aca="false">V74+W73</f>
        <v>0</v>
      </c>
      <c r="X74" s="26" t="n">
        <f aca="false">W74+X73</f>
        <v>0</v>
      </c>
      <c r="Y74" s="26" t="n">
        <f aca="false">X74+Y73</f>
        <v>0</v>
      </c>
      <c r="Z74" s="26" t="n">
        <f aca="false">Y74+Z73</f>
        <v>0</v>
      </c>
      <c r="AA74" s="26" t="n">
        <f aca="false">Z74+AA73</f>
        <v>0</v>
      </c>
      <c r="AB74" s="26" t="n">
        <f aca="false">AA74+AB73</f>
        <v>0</v>
      </c>
      <c r="AC74" s="26" t="n">
        <f aca="false">AB74+AC73</f>
        <v>0</v>
      </c>
      <c r="AD74" s="26" t="n">
        <f aca="false">AC74+AD73</f>
        <v>0</v>
      </c>
      <c r="AE74" s="26" t="n">
        <f aca="false">AD74+AE73</f>
        <v>0</v>
      </c>
      <c r="AF74" s="26" t="n">
        <f aca="false">AE74+AF73</f>
        <v>0</v>
      </c>
      <c r="AG74" s="26" t="n">
        <f aca="false">AF74+AG73</f>
        <v>0</v>
      </c>
      <c r="AH74" s="26" t="n">
        <f aca="false">AG74+AH73</f>
        <v>0</v>
      </c>
      <c r="AI74" s="26" t="n">
        <f aca="false">AH74+AI73</f>
        <v>0</v>
      </c>
      <c r="AJ74" s="26" t="n">
        <f aca="false">AI74+AJ73</f>
        <v>0</v>
      </c>
      <c r="AK74" s="26" t="n">
        <f aca="false">AJ74+AK73</f>
        <v>0</v>
      </c>
      <c r="AL74" s="26" t="n">
        <f aca="false">AK74+AL73</f>
        <v>0</v>
      </c>
      <c r="AM74" s="26" t="n">
        <f aca="false">AL74+AM73</f>
        <v>0</v>
      </c>
    </row>
    <row r="76" customFormat="false" ht="15" hidden="false" customHeight="false" outlineLevel="0" collapsed="false">
      <c r="A76" s="12" t="s">
        <v>263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customFormat="false" ht="15" hidden="false" customHeight="false" outlineLevel="0" collapsed="false">
      <c r="A77" s="23" t="s">
        <v>264</v>
      </c>
      <c r="B77" s="11" t="s">
        <v>50</v>
      </c>
      <c r="D77" s="24" t="n">
        <f aca="false">SUMIF(Inputs!$C$18:$C$21,D$4,Inputs!$B$18:$B$21)</f>
        <v>1500</v>
      </c>
      <c r="E77" s="24" t="n">
        <f aca="false">SUMIF(Inputs!$C$18:$C$21,E$4,Inputs!$B$18:$B$21)</f>
        <v>0</v>
      </c>
      <c r="F77" s="24" t="n">
        <f aca="false">SUMIF(Inputs!$C$18:$C$21,F$4,Inputs!$B$18:$B$21)</f>
        <v>0</v>
      </c>
      <c r="G77" s="24" t="n">
        <f aca="false">SUMIF(Inputs!$C$18:$C$21,G$4,Inputs!$B$18:$B$21)</f>
        <v>0</v>
      </c>
      <c r="H77" s="24" t="n">
        <f aca="false">SUMIF(Inputs!$C$18:$C$21,H$4,Inputs!$B$18:$B$21)</f>
        <v>0</v>
      </c>
      <c r="I77" s="24" t="n">
        <f aca="false">SUMIF(Inputs!$C$18:$C$21,I$4,Inputs!$B$18:$B$21)</f>
        <v>6000</v>
      </c>
      <c r="J77" s="24" t="n">
        <f aca="false">SUMIF(Inputs!$C$18:$C$21,J$4,Inputs!$B$18:$B$21)</f>
        <v>0</v>
      </c>
      <c r="K77" s="24" t="n">
        <f aca="false">SUMIF(Inputs!$C$18:$C$21,K$4,Inputs!$B$18:$B$21)</f>
        <v>0</v>
      </c>
      <c r="L77" s="24" t="n">
        <f aca="false">SUMIF(Inputs!$C$18:$C$21,L$4,Inputs!$B$18:$B$21)</f>
        <v>0</v>
      </c>
      <c r="M77" s="24" t="n">
        <f aca="false">SUMIF(Inputs!$C$18:$C$21,M$4,Inputs!$B$18:$B$21)</f>
        <v>0</v>
      </c>
      <c r="N77" s="24" t="n">
        <f aca="false">SUMIF(Inputs!$C$18:$C$21,N$4,Inputs!$B$18:$B$21)</f>
        <v>0</v>
      </c>
      <c r="O77" s="24" t="n">
        <f aca="false">SUMIF(Inputs!$C$18:$C$21,O$4,Inputs!$B$18:$B$21)</f>
        <v>0</v>
      </c>
      <c r="P77" s="24" t="n">
        <f aca="false">SUMIF(Inputs!$C$18:$C$21,P$4,Inputs!$B$18:$B$21)</f>
        <v>0</v>
      </c>
      <c r="Q77" s="24" t="n">
        <f aca="false">SUMIF(Inputs!$C$18:$C$21,Q$4,Inputs!$B$18:$B$21)</f>
        <v>0</v>
      </c>
      <c r="R77" s="24" t="n">
        <f aca="false">SUMIF(Inputs!$C$18:$C$21,R$4,Inputs!$B$18:$B$21)</f>
        <v>0</v>
      </c>
      <c r="S77" s="24" t="n">
        <f aca="false">SUMIF(Inputs!$C$18:$C$21,S$4,Inputs!$B$18:$B$21)</f>
        <v>0</v>
      </c>
      <c r="T77" s="24" t="n">
        <f aca="false">SUMIF(Inputs!$C$18:$C$21,T$4,Inputs!$B$18:$B$21)</f>
        <v>0</v>
      </c>
      <c r="U77" s="24" t="n">
        <f aca="false">SUMIF(Inputs!$C$18:$C$21,U$4,Inputs!$B$18:$B$21)</f>
        <v>12000</v>
      </c>
      <c r="V77" s="24" t="n">
        <f aca="false">SUMIF(Inputs!$C$18:$C$21,V$4,Inputs!$B$18:$B$21)</f>
        <v>0</v>
      </c>
      <c r="W77" s="24" t="n">
        <f aca="false">SUMIF(Inputs!$C$18:$C$21,W$4,Inputs!$B$18:$B$21)</f>
        <v>0</v>
      </c>
      <c r="X77" s="24" t="n">
        <f aca="false">SUMIF(Inputs!$C$18:$C$21,X$4,Inputs!$B$18:$B$21)</f>
        <v>0</v>
      </c>
      <c r="Y77" s="24" t="n">
        <f aca="false">SUMIF(Inputs!$C$18:$C$21,Y$4,Inputs!$B$18:$B$21)</f>
        <v>0</v>
      </c>
      <c r="Z77" s="24" t="n">
        <f aca="false">SUMIF(Inputs!$C$18:$C$21,Z$4,Inputs!$B$18:$B$21)</f>
        <v>0</v>
      </c>
      <c r="AA77" s="24" t="n">
        <f aca="false">SUMIF(Inputs!$C$18:$C$21,AA$4,Inputs!$B$18:$B$21)</f>
        <v>0</v>
      </c>
      <c r="AB77" s="24" t="n">
        <f aca="false">SUMIF(Inputs!$C$18:$C$21,AB$4,Inputs!$B$18:$B$21)</f>
        <v>0</v>
      </c>
      <c r="AC77" s="24" t="n">
        <f aca="false">SUMIF(Inputs!$C$18:$C$21,AC$4,Inputs!$B$18:$B$21)</f>
        <v>0</v>
      </c>
      <c r="AD77" s="24" t="n">
        <f aca="false">SUMIF(Inputs!$C$18:$C$21,AD$4,Inputs!$B$18:$B$21)</f>
        <v>0</v>
      </c>
      <c r="AE77" s="24" t="n">
        <f aca="false">SUMIF(Inputs!$C$18:$C$21,AE$4,Inputs!$B$18:$B$21)</f>
        <v>0</v>
      </c>
      <c r="AF77" s="24" t="n">
        <f aca="false">SUMIF(Inputs!$C$18:$C$21,AF$4,Inputs!$B$18:$B$21)</f>
        <v>0</v>
      </c>
      <c r="AG77" s="24" t="n">
        <f aca="false">SUMIF(Inputs!$C$18:$C$21,AG$4,Inputs!$B$18:$B$21)</f>
        <v>0</v>
      </c>
      <c r="AH77" s="24" t="n">
        <f aca="false">SUMIF(Inputs!$C$18:$C$21,AH$4,Inputs!$B$18:$B$21)</f>
        <v>0</v>
      </c>
      <c r="AI77" s="24" t="n">
        <f aca="false">SUMIF(Inputs!$C$18:$C$21,AI$4,Inputs!$B$18:$B$21)</f>
        <v>0</v>
      </c>
      <c r="AJ77" s="24" t="n">
        <f aca="false">SUMIF(Inputs!$C$18:$C$21,AJ$4,Inputs!$B$18:$B$21)</f>
        <v>0</v>
      </c>
      <c r="AK77" s="24" t="n">
        <f aca="false">SUMIF(Inputs!$C$18:$C$21,AK$4,Inputs!$B$18:$B$21)</f>
        <v>0</v>
      </c>
      <c r="AL77" s="24" t="n">
        <f aca="false">SUMIF(Inputs!$C$18:$C$21,AL$4,Inputs!$B$18:$B$21)</f>
        <v>0</v>
      </c>
      <c r="AM77" s="24" t="n">
        <f aca="false">SUMIF(Inputs!$C$18:$C$21,AM$4,Inputs!$B$18:$B$21)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AM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4"/>
    <col collapsed="false" customWidth="true" hidden="false" outlineLevel="0" max="3" min="3" style="0" width="3"/>
    <col collapsed="false" customWidth="true" hidden="false" outlineLevel="0" max="39" min="4" style="0" width="10.51"/>
  </cols>
  <sheetData>
    <row r="1" customFormat="false" ht="17.35" hidden="false" customHeight="false" outlineLevel="0" collapsed="false">
      <c r="A1" s="10" t="s">
        <v>265</v>
      </c>
    </row>
    <row r="2" customFormat="false" ht="15" hidden="false" customHeight="false" outlineLevel="0" collapsed="false">
      <c r="A2" s="11" t="s">
        <v>266</v>
      </c>
    </row>
    <row r="4" customFormat="false" ht="15" hidden="false" customHeight="false" outlineLevel="0" collapsed="false">
      <c r="A4" s="19" t="s">
        <v>155</v>
      </c>
      <c r="B4" s="36"/>
      <c r="C4" s="36"/>
      <c r="D4" s="37" t="n">
        <v>1</v>
      </c>
      <c r="E4" s="37" t="n">
        <f aca="false">D4+1</f>
        <v>2</v>
      </c>
      <c r="F4" s="37" t="n">
        <f aca="false">E4+1</f>
        <v>3</v>
      </c>
      <c r="G4" s="37" t="n">
        <f aca="false">F4+1</f>
        <v>4</v>
      </c>
      <c r="H4" s="37" t="n">
        <f aca="false">G4+1</f>
        <v>5</v>
      </c>
      <c r="I4" s="37" t="n">
        <f aca="false">H4+1</f>
        <v>6</v>
      </c>
      <c r="J4" s="37" t="n">
        <f aca="false">I4+1</f>
        <v>7</v>
      </c>
      <c r="K4" s="37" t="n">
        <f aca="false">J4+1</f>
        <v>8</v>
      </c>
      <c r="L4" s="37" t="n">
        <f aca="false">K4+1</f>
        <v>9</v>
      </c>
      <c r="M4" s="37" t="n">
        <f aca="false">L4+1</f>
        <v>10</v>
      </c>
      <c r="N4" s="37" t="n">
        <f aca="false">M4+1</f>
        <v>11</v>
      </c>
      <c r="O4" s="37" t="n">
        <f aca="false">N4+1</f>
        <v>12</v>
      </c>
      <c r="P4" s="37" t="n">
        <f aca="false">O4+1</f>
        <v>13</v>
      </c>
      <c r="Q4" s="37" t="n">
        <f aca="false">P4+1</f>
        <v>14</v>
      </c>
      <c r="R4" s="37" t="n">
        <f aca="false">Q4+1</f>
        <v>15</v>
      </c>
      <c r="S4" s="37" t="n">
        <f aca="false">R4+1</f>
        <v>16</v>
      </c>
      <c r="T4" s="37" t="n">
        <f aca="false">S4+1</f>
        <v>17</v>
      </c>
      <c r="U4" s="37" t="n">
        <f aca="false">T4+1</f>
        <v>18</v>
      </c>
      <c r="V4" s="37" t="n">
        <f aca="false">U4+1</f>
        <v>19</v>
      </c>
      <c r="W4" s="37" t="n">
        <f aca="false">V4+1</f>
        <v>20</v>
      </c>
      <c r="X4" s="37" t="n">
        <f aca="false">W4+1</f>
        <v>21</v>
      </c>
      <c r="Y4" s="37" t="n">
        <f aca="false">X4+1</f>
        <v>22</v>
      </c>
      <c r="Z4" s="37" t="n">
        <f aca="false">Y4+1</f>
        <v>23</v>
      </c>
      <c r="AA4" s="37" t="n">
        <f aca="false">Z4+1</f>
        <v>24</v>
      </c>
      <c r="AB4" s="37" t="n">
        <f aca="false">AA4+1</f>
        <v>25</v>
      </c>
      <c r="AC4" s="37" t="n">
        <f aca="false">AB4+1</f>
        <v>26</v>
      </c>
      <c r="AD4" s="37" t="n">
        <f aca="false">AC4+1</f>
        <v>27</v>
      </c>
      <c r="AE4" s="37" t="n">
        <f aca="false">AD4+1</f>
        <v>28</v>
      </c>
      <c r="AF4" s="37" t="n">
        <f aca="false">AE4+1</f>
        <v>29</v>
      </c>
      <c r="AG4" s="37" t="n">
        <f aca="false">AF4+1</f>
        <v>30</v>
      </c>
      <c r="AH4" s="37" t="n">
        <f aca="false">AG4+1</f>
        <v>31</v>
      </c>
      <c r="AI4" s="37" t="n">
        <f aca="false">AH4+1</f>
        <v>32</v>
      </c>
      <c r="AJ4" s="37" t="n">
        <f aca="false">AI4+1</f>
        <v>33</v>
      </c>
      <c r="AK4" s="37" t="n">
        <f aca="false">AJ4+1</f>
        <v>34</v>
      </c>
      <c r="AL4" s="37" t="n">
        <f aca="false">AK4+1</f>
        <v>35</v>
      </c>
      <c r="AM4" s="37" t="n">
        <f aca="false">AL4+1</f>
        <v>36</v>
      </c>
    </row>
    <row r="5" customFormat="false" ht="15" hidden="false" customHeight="false" outlineLevel="0" collapsed="false">
      <c r="A5" s="19" t="s">
        <v>156</v>
      </c>
      <c r="B5" s="36"/>
      <c r="C5" s="36"/>
      <c r="D5" s="38" t="n">
        <f aca="false">EDATE(Inputs!$B$6,D4-1)</f>
        <v>46388</v>
      </c>
      <c r="E5" s="38" t="n">
        <f aca="false">EDATE(Inputs!$B$6,E4-1)</f>
        <v>46419</v>
      </c>
      <c r="F5" s="38" t="n">
        <f aca="false">EDATE(Inputs!$B$6,F4-1)</f>
        <v>46447</v>
      </c>
      <c r="G5" s="38" t="n">
        <f aca="false">EDATE(Inputs!$B$6,G4-1)</f>
        <v>46478</v>
      </c>
      <c r="H5" s="38" t="n">
        <f aca="false">EDATE(Inputs!$B$6,H4-1)</f>
        <v>46508</v>
      </c>
      <c r="I5" s="38" t="n">
        <f aca="false">EDATE(Inputs!$B$6,I4-1)</f>
        <v>46539</v>
      </c>
      <c r="J5" s="38" t="n">
        <f aca="false">EDATE(Inputs!$B$6,J4-1)</f>
        <v>46569</v>
      </c>
      <c r="K5" s="38" t="n">
        <f aca="false">EDATE(Inputs!$B$6,K4-1)</f>
        <v>46600</v>
      </c>
      <c r="L5" s="38" t="n">
        <f aca="false">EDATE(Inputs!$B$6,L4-1)</f>
        <v>46631</v>
      </c>
      <c r="M5" s="38" t="n">
        <f aca="false">EDATE(Inputs!$B$6,M4-1)</f>
        <v>46661</v>
      </c>
      <c r="N5" s="38" t="n">
        <f aca="false">EDATE(Inputs!$B$6,N4-1)</f>
        <v>46692</v>
      </c>
      <c r="O5" s="38" t="n">
        <f aca="false">EDATE(Inputs!$B$6,O4-1)</f>
        <v>46722</v>
      </c>
      <c r="P5" s="38" t="n">
        <f aca="false">EDATE(Inputs!$B$6,P4-1)</f>
        <v>46753</v>
      </c>
      <c r="Q5" s="38" t="n">
        <f aca="false">EDATE(Inputs!$B$6,Q4-1)</f>
        <v>46784</v>
      </c>
      <c r="R5" s="38" t="n">
        <f aca="false">EDATE(Inputs!$B$6,R4-1)</f>
        <v>46813</v>
      </c>
      <c r="S5" s="38" t="n">
        <f aca="false">EDATE(Inputs!$B$6,S4-1)</f>
        <v>46844</v>
      </c>
      <c r="T5" s="38" t="n">
        <f aca="false">EDATE(Inputs!$B$6,T4-1)</f>
        <v>46874</v>
      </c>
      <c r="U5" s="38" t="n">
        <f aca="false">EDATE(Inputs!$B$6,U4-1)</f>
        <v>46905</v>
      </c>
      <c r="V5" s="38" t="n">
        <f aca="false">EDATE(Inputs!$B$6,V4-1)</f>
        <v>46935</v>
      </c>
      <c r="W5" s="38" t="n">
        <f aca="false">EDATE(Inputs!$B$6,W4-1)</f>
        <v>46966</v>
      </c>
      <c r="X5" s="38" t="n">
        <f aca="false">EDATE(Inputs!$B$6,X4-1)</f>
        <v>46997</v>
      </c>
      <c r="Y5" s="38" t="n">
        <f aca="false">EDATE(Inputs!$B$6,Y4-1)</f>
        <v>47027</v>
      </c>
      <c r="Z5" s="38" t="n">
        <f aca="false">EDATE(Inputs!$B$6,Z4-1)</f>
        <v>47058</v>
      </c>
      <c r="AA5" s="38" t="n">
        <f aca="false">EDATE(Inputs!$B$6,AA4-1)</f>
        <v>47088</v>
      </c>
      <c r="AB5" s="38" t="n">
        <f aca="false">EDATE(Inputs!$B$6,AB4-1)</f>
        <v>47119</v>
      </c>
      <c r="AC5" s="38" t="n">
        <f aca="false">EDATE(Inputs!$B$6,AC4-1)</f>
        <v>47150</v>
      </c>
      <c r="AD5" s="38" t="n">
        <f aca="false">EDATE(Inputs!$B$6,AD4-1)</f>
        <v>47178</v>
      </c>
      <c r="AE5" s="38" t="n">
        <f aca="false">EDATE(Inputs!$B$6,AE4-1)</f>
        <v>47209</v>
      </c>
      <c r="AF5" s="38" t="n">
        <f aca="false">EDATE(Inputs!$B$6,AF4-1)</f>
        <v>47239</v>
      </c>
      <c r="AG5" s="38" t="n">
        <f aca="false">EDATE(Inputs!$B$6,AG4-1)</f>
        <v>47270</v>
      </c>
      <c r="AH5" s="38" t="n">
        <f aca="false">EDATE(Inputs!$B$6,AH4-1)</f>
        <v>47300</v>
      </c>
      <c r="AI5" s="38" t="n">
        <f aca="false">EDATE(Inputs!$B$6,AI4-1)</f>
        <v>47331</v>
      </c>
      <c r="AJ5" s="38" t="n">
        <f aca="false">EDATE(Inputs!$B$6,AJ4-1)</f>
        <v>47362</v>
      </c>
      <c r="AK5" s="38" t="n">
        <f aca="false">EDATE(Inputs!$B$6,AK4-1)</f>
        <v>47392</v>
      </c>
      <c r="AL5" s="38" t="n">
        <f aca="false">EDATE(Inputs!$B$6,AL4-1)</f>
        <v>47423</v>
      </c>
      <c r="AM5" s="38" t="n">
        <f aca="false">EDATE(Inputs!$B$6,AM4-1)</f>
        <v>47453</v>
      </c>
    </row>
    <row r="6" customFormat="false" ht="15" hidden="false" customHeight="false" outlineLevel="0" collapsed="false">
      <c r="A6" s="19" t="s">
        <v>157</v>
      </c>
      <c r="B6" s="36"/>
      <c r="C6" s="36"/>
      <c r="D6" s="37" t="n">
        <f aca="false">INT((D4-1)/12)+1</f>
        <v>1</v>
      </c>
      <c r="E6" s="37" t="n">
        <f aca="false">INT((E4-1)/12)+1</f>
        <v>1</v>
      </c>
      <c r="F6" s="37" t="n">
        <f aca="false">INT((F4-1)/12)+1</f>
        <v>1</v>
      </c>
      <c r="G6" s="37" t="n">
        <f aca="false">INT((G4-1)/12)+1</f>
        <v>1</v>
      </c>
      <c r="H6" s="37" t="n">
        <f aca="false">INT((H4-1)/12)+1</f>
        <v>1</v>
      </c>
      <c r="I6" s="37" t="n">
        <f aca="false">INT((I4-1)/12)+1</f>
        <v>1</v>
      </c>
      <c r="J6" s="37" t="n">
        <f aca="false">INT((J4-1)/12)+1</f>
        <v>1</v>
      </c>
      <c r="K6" s="37" t="n">
        <f aca="false">INT((K4-1)/12)+1</f>
        <v>1</v>
      </c>
      <c r="L6" s="37" t="n">
        <f aca="false">INT((L4-1)/12)+1</f>
        <v>1</v>
      </c>
      <c r="M6" s="37" t="n">
        <f aca="false">INT((M4-1)/12)+1</f>
        <v>1</v>
      </c>
      <c r="N6" s="37" t="n">
        <f aca="false">INT((N4-1)/12)+1</f>
        <v>1</v>
      </c>
      <c r="O6" s="37" t="n">
        <f aca="false">INT((O4-1)/12)+1</f>
        <v>1</v>
      </c>
      <c r="P6" s="37" t="n">
        <f aca="false">INT((P4-1)/12)+1</f>
        <v>2</v>
      </c>
      <c r="Q6" s="37" t="n">
        <f aca="false">INT((Q4-1)/12)+1</f>
        <v>2</v>
      </c>
      <c r="R6" s="37" t="n">
        <f aca="false">INT((R4-1)/12)+1</f>
        <v>2</v>
      </c>
      <c r="S6" s="37" t="n">
        <f aca="false">INT((S4-1)/12)+1</f>
        <v>2</v>
      </c>
      <c r="T6" s="37" t="n">
        <f aca="false">INT((T4-1)/12)+1</f>
        <v>2</v>
      </c>
      <c r="U6" s="37" t="n">
        <f aca="false">INT((U4-1)/12)+1</f>
        <v>2</v>
      </c>
      <c r="V6" s="37" t="n">
        <f aca="false">INT((V4-1)/12)+1</f>
        <v>2</v>
      </c>
      <c r="W6" s="37" t="n">
        <f aca="false">INT((W4-1)/12)+1</f>
        <v>2</v>
      </c>
      <c r="X6" s="37" t="n">
        <f aca="false">INT((X4-1)/12)+1</f>
        <v>2</v>
      </c>
      <c r="Y6" s="37" t="n">
        <f aca="false">INT((Y4-1)/12)+1</f>
        <v>2</v>
      </c>
      <c r="Z6" s="37" t="n">
        <f aca="false">INT((Z4-1)/12)+1</f>
        <v>2</v>
      </c>
      <c r="AA6" s="37" t="n">
        <f aca="false">INT((AA4-1)/12)+1</f>
        <v>2</v>
      </c>
      <c r="AB6" s="37" t="n">
        <f aca="false">INT((AB4-1)/12)+1</f>
        <v>3</v>
      </c>
      <c r="AC6" s="37" t="n">
        <f aca="false">INT((AC4-1)/12)+1</f>
        <v>3</v>
      </c>
      <c r="AD6" s="37" t="n">
        <f aca="false">INT((AD4-1)/12)+1</f>
        <v>3</v>
      </c>
      <c r="AE6" s="37" t="n">
        <f aca="false">INT((AE4-1)/12)+1</f>
        <v>3</v>
      </c>
      <c r="AF6" s="37" t="n">
        <f aca="false">INT((AF4-1)/12)+1</f>
        <v>3</v>
      </c>
      <c r="AG6" s="37" t="n">
        <f aca="false">INT((AG4-1)/12)+1</f>
        <v>3</v>
      </c>
      <c r="AH6" s="37" t="n">
        <f aca="false">INT((AH4-1)/12)+1</f>
        <v>3</v>
      </c>
      <c r="AI6" s="37" t="n">
        <f aca="false">INT((AI4-1)/12)+1</f>
        <v>3</v>
      </c>
      <c r="AJ6" s="37" t="n">
        <f aca="false">INT((AJ4-1)/12)+1</f>
        <v>3</v>
      </c>
      <c r="AK6" s="37" t="n">
        <f aca="false">INT((AK4-1)/12)+1</f>
        <v>3</v>
      </c>
      <c r="AL6" s="37" t="n">
        <f aca="false">INT((AL4-1)/12)+1</f>
        <v>3</v>
      </c>
      <c r="AM6" s="37" t="n">
        <f aca="false">INT((AM4-1)/12)+1</f>
        <v>3</v>
      </c>
    </row>
    <row r="8" customFormat="false" ht="15" hidden="false" customHeight="false" outlineLevel="0" collapsed="false">
      <c r="A8" s="14" t="s">
        <v>267</v>
      </c>
      <c r="B8" s="11" t="s">
        <v>50</v>
      </c>
      <c r="D8" s="59" t="n">
        <f aca="false">CDKT!D23</f>
        <v>0</v>
      </c>
      <c r="E8" s="59" t="n">
        <f aca="false">CDKT!E23</f>
        <v>0</v>
      </c>
      <c r="F8" s="59" t="n">
        <f aca="false">CDKT!F23</f>
        <v>0</v>
      </c>
      <c r="G8" s="59" t="n">
        <f aca="false">CDKT!G23</f>
        <v>0</v>
      </c>
      <c r="H8" s="59" t="n">
        <f aca="false">CDKT!H23</f>
        <v>0</v>
      </c>
      <c r="I8" s="59" t="n">
        <f aca="false">CDKT!I23</f>
        <v>0</v>
      </c>
      <c r="J8" s="59" t="n">
        <f aca="false">CDKT!J23</f>
        <v>0</v>
      </c>
      <c r="K8" s="59" t="n">
        <f aca="false">CDKT!K23</f>
        <v>0</v>
      </c>
      <c r="L8" s="59" t="n">
        <f aca="false">CDKT!L23</f>
        <v>0</v>
      </c>
      <c r="M8" s="59" t="n">
        <f aca="false">CDKT!M23</f>
        <v>0</v>
      </c>
      <c r="N8" s="59" t="n">
        <f aca="false">CDKT!N23</f>
        <v>0</v>
      </c>
      <c r="O8" s="59" t="n">
        <f aca="false">CDKT!O23</f>
        <v>0</v>
      </c>
      <c r="P8" s="59" t="n">
        <f aca="false">CDKT!P23</f>
        <v>0</v>
      </c>
      <c r="Q8" s="59" t="n">
        <f aca="false">CDKT!Q23</f>
        <v>0</v>
      </c>
      <c r="R8" s="59" t="n">
        <f aca="false">CDKT!R23</f>
        <v>0</v>
      </c>
      <c r="S8" s="59" t="n">
        <f aca="false">CDKT!S23</f>
        <v>0</v>
      </c>
      <c r="T8" s="59" t="n">
        <f aca="false">CDKT!T23</f>
        <v>0</v>
      </c>
      <c r="U8" s="59" t="n">
        <f aca="false">CDKT!U23</f>
        <v>0</v>
      </c>
      <c r="V8" s="59" t="n">
        <f aca="false">CDKT!V23</f>
        <v>0</v>
      </c>
      <c r="W8" s="59" t="n">
        <f aca="false">CDKT!W23</f>
        <v>0</v>
      </c>
      <c r="X8" s="59" t="n">
        <f aca="false">CDKT!X23</f>
        <v>0</v>
      </c>
      <c r="Y8" s="59" t="n">
        <f aca="false">CDKT!Y23</f>
        <v>0</v>
      </c>
      <c r="Z8" s="59" t="n">
        <f aca="false">CDKT!Z23</f>
        <v>0</v>
      </c>
      <c r="AA8" s="59" t="n">
        <f aca="false">CDKT!AA23</f>
        <v>0</v>
      </c>
      <c r="AB8" s="59" t="n">
        <f aca="false">CDKT!AB23</f>
        <v>0</v>
      </c>
      <c r="AC8" s="59" t="n">
        <f aca="false">CDKT!AC23</f>
        <v>0</v>
      </c>
      <c r="AD8" s="59" t="n">
        <f aca="false">CDKT!AD23</f>
        <v>0</v>
      </c>
      <c r="AE8" s="59" t="n">
        <f aca="false">CDKT!AE23</f>
        <v>0</v>
      </c>
      <c r="AF8" s="59" t="n">
        <f aca="false">CDKT!AF23</f>
        <v>0</v>
      </c>
      <c r="AG8" s="59" t="n">
        <f aca="false">CDKT!AG23</f>
        <v>0</v>
      </c>
      <c r="AH8" s="59" t="n">
        <f aca="false">CDKT!AH23</f>
        <v>0</v>
      </c>
      <c r="AI8" s="59" t="n">
        <f aca="false">CDKT!AI23</f>
        <v>0</v>
      </c>
      <c r="AJ8" s="59" t="n">
        <f aca="false">CDKT!AJ23</f>
        <v>0</v>
      </c>
      <c r="AK8" s="59" t="n">
        <f aca="false">CDKT!AK23</f>
        <v>0</v>
      </c>
      <c r="AL8" s="59" t="n">
        <f aca="false">CDKT!AL23</f>
        <v>0</v>
      </c>
      <c r="AM8" s="59" t="n">
        <f aca="false">CDKT!AM23</f>
        <v>0</v>
      </c>
    </row>
    <row r="9" customFormat="false" ht="15" hidden="false" customHeight="false" outlineLevel="0" collapsed="false">
      <c r="A9" s="14" t="s">
        <v>268</v>
      </c>
      <c r="D9" s="40" t="n">
        <f aca="false">IF(CDKT!D8&lt;0,1,0)</f>
        <v>0</v>
      </c>
      <c r="E9" s="40" t="n">
        <f aca="false">IF(CDKT!E8&lt;0,1,0)</f>
        <v>0</v>
      </c>
      <c r="F9" s="40" t="n">
        <f aca="false">IF(CDKT!F8&lt;0,1,0)</f>
        <v>0</v>
      </c>
      <c r="G9" s="40" t="n">
        <f aca="false">IF(CDKT!G8&lt;0,1,0)</f>
        <v>0</v>
      </c>
      <c r="H9" s="40" t="n">
        <f aca="false">IF(CDKT!H8&lt;0,1,0)</f>
        <v>0</v>
      </c>
      <c r="I9" s="40" t="n">
        <f aca="false">IF(CDKT!I8&lt;0,1,0)</f>
        <v>0</v>
      </c>
      <c r="J9" s="40" t="n">
        <f aca="false">IF(CDKT!J8&lt;0,1,0)</f>
        <v>0</v>
      </c>
      <c r="K9" s="40" t="n">
        <f aca="false">IF(CDKT!K8&lt;0,1,0)</f>
        <v>0</v>
      </c>
      <c r="L9" s="40" t="n">
        <f aca="false">IF(CDKT!L8&lt;0,1,0)</f>
        <v>0</v>
      </c>
      <c r="M9" s="40" t="n">
        <f aca="false">IF(CDKT!M8&lt;0,1,0)</f>
        <v>0</v>
      </c>
      <c r="N9" s="40" t="n">
        <f aca="false">IF(CDKT!N8&lt;0,1,0)</f>
        <v>0</v>
      </c>
      <c r="O9" s="40" t="n">
        <f aca="false">IF(CDKT!O8&lt;0,1,0)</f>
        <v>0</v>
      </c>
      <c r="P9" s="40" t="n">
        <f aca="false">IF(CDKT!P8&lt;0,1,0)</f>
        <v>0</v>
      </c>
      <c r="Q9" s="40" t="n">
        <f aca="false">IF(CDKT!Q8&lt;0,1,0)</f>
        <v>0</v>
      </c>
      <c r="R9" s="40" t="n">
        <f aca="false">IF(CDKT!R8&lt;0,1,0)</f>
        <v>0</v>
      </c>
      <c r="S9" s="40" t="n">
        <f aca="false">IF(CDKT!S8&lt;0,1,0)</f>
        <v>0</v>
      </c>
      <c r="T9" s="40" t="n">
        <f aca="false">IF(CDKT!T8&lt;0,1,0)</f>
        <v>0</v>
      </c>
      <c r="U9" s="40" t="n">
        <f aca="false">IF(CDKT!U8&lt;0,1,0)</f>
        <v>0</v>
      </c>
      <c r="V9" s="40" t="n">
        <f aca="false">IF(CDKT!V8&lt;0,1,0)</f>
        <v>0</v>
      </c>
      <c r="W9" s="40" t="n">
        <f aca="false">IF(CDKT!W8&lt;0,1,0)</f>
        <v>0</v>
      </c>
      <c r="X9" s="40" t="n">
        <f aca="false">IF(CDKT!X8&lt;0,1,0)</f>
        <v>0</v>
      </c>
      <c r="Y9" s="40" t="n">
        <f aca="false">IF(CDKT!Y8&lt;0,1,0)</f>
        <v>0</v>
      </c>
      <c r="Z9" s="40" t="n">
        <f aca="false">IF(CDKT!Z8&lt;0,1,0)</f>
        <v>0</v>
      </c>
      <c r="AA9" s="40" t="n">
        <f aca="false">IF(CDKT!AA8&lt;0,1,0)</f>
        <v>0</v>
      </c>
      <c r="AB9" s="40" t="n">
        <f aca="false">IF(CDKT!AB8&lt;0,1,0)</f>
        <v>0</v>
      </c>
      <c r="AC9" s="40" t="n">
        <f aca="false">IF(CDKT!AC8&lt;0,1,0)</f>
        <v>0</v>
      </c>
      <c r="AD9" s="40" t="n">
        <f aca="false">IF(CDKT!AD8&lt;0,1,0)</f>
        <v>0</v>
      </c>
      <c r="AE9" s="40" t="n">
        <f aca="false">IF(CDKT!AE8&lt;0,1,0)</f>
        <v>0</v>
      </c>
      <c r="AF9" s="40" t="n">
        <f aca="false">IF(CDKT!AF8&lt;0,1,0)</f>
        <v>0</v>
      </c>
      <c r="AG9" s="40" t="n">
        <f aca="false">IF(CDKT!AG8&lt;0,1,0)</f>
        <v>0</v>
      </c>
      <c r="AH9" s="40" t="n">
        <f aca="false">IF(CDKT!AH8&lt;0,1,0)</f>
        <v>0</v>
      </c>
      <c r="AI9" s="40" t="n">
        <f aca="false">IF(CDKT!AI8&lt;0,1,0)</f>
        <v>0</v>
      </c>
      <c r="AJ9" s="40" t="n">
        <f aca="false">IF(CDKT!AJ8&lt;0,1,0)</f>
        <v>0</v>
      </c>
      <c r="AK9" s="40" t="n">
        <f aca="false">IF(CDKT!AK8&lt;0,1,0)</f>
        <v>0</v>
      </c>
      <c r="AL9" s="40" t="n">
        <f aca="false">IF(CDKT!AL8&lt;0,1,0)</f>
        <v>0</v>
      </c>
      <c r="AM9" s="40" t="n">
        <f aca="false">IF(CDKT!AM8&lt;0,1,0)</f>
        <v>0</v>
      </c>
    </row>
    <row r="10" customFormat="false" ht="15" hidden="false" customHeight="false" outlineLevel="0" collapsed="false">
      <c r="A10" s="14" t="s">
        <v>269</v>
      </c>
      <c r="D10" s="60" t="n">
        <f aca="false">IF(D9=1,D$4,999)</f>
        <v>999</v>
      </c>
      <c r="E10" s="60" t="n">
        <f aca="false">IF(E9=1,E$4,999)</f>
        <v>999</v>
      </c>
      <c r="F10" s="60" t="n">
        <f aca="false">IF(F9=1,F$4,999)</f>
        <v>999</v>
      </c>
      <c r="G10" s="60" t="n">
        <f aca="false">IF(G9=1,G$4,999)</f>
        <v>999</v>
      </c>
      <c r="H10" s="60" t="n">
        <f aca="false">IF(H9=1,H$4,999)</f>
        <v>999</v>
      </c>
      <c r="I10" s="60" t="n">
        <f aca="false">IF(I9=1,I$4,999)</f>
        <v>999</v>
      </c>
      <c r="J10" s="60" t="n">
        <f aca="false">IF(J9=1,J$4,999)</f>
        <v>999</v>
      </c>
      <c r="K10" s="60" t="n">
        <f aca="false">IF(K9=1,K$4,999)</f>
        <v>999</v>
      </c>
      <c r="L10" s="60" t="n">
        <f aca="false">IF(L9=1,L$4,999)</f>
        <v>999</v>
      </c>
      <c r="M10" s="60" t="n">
        <f aca="false">IF(M9=1,M$4,999)</f>
        <v>999</v>
      </c>
      <c r="N10" s="60" t="n">
        <f aca="false">IF(N9=1,N$4,999)</f>
        <v>999</v>
      </c>
      <c r="O10" s="60" t="n">
        <f aca="false">IF(O9=1,O$4,999)</f>
        <v>999</v>
      </c>
      <c r="P10" s="60" t="n">
        <f aca="false">IF(P9=1,P$4,999)</f>
        <v>999</v>
      </c>
      <c r="Q10" s="60" t="n">
        <f aca="false">IF(Q9=1,Q$4,999)</f>
        <v>999</v>
      </c>
      <c r="R10" s="60" t="n">
        <f aca="false">IF(R9=1,R$4,999)</f>
        <v>999</v>
      </c>
      <c r="S10" s="60" t="n">
        <f aca="false">IF(S9=1,S$4,999)</f>
        <v>999</v>
      </c>
      <c r="T10" s="60" t="n">
        <f aca="false">IF(T9=1,T$4,999)</f>
        <v>999</v>
      </c>
      <c r="U10" s="60" t="n">
        <f aca="false">IF(U9=1,U$4,999)</f>
        <v>999</v>
      </c>
      <c r="V10" s="60" t="n">
        <f aca="false">IF(V9=1,V$4,999)</f>
        <v>999</v>
      </c>
      <c r="W10" s="60" t="n">
        <f aca="false">IF(W9=1,W$4,999)</f>
        <v>999</v>
      </c>
      <c r="X10" s="60" t="n">
        <f aca="false">IF(X9=1,X$4,999)</f>
        <v>999</v>
      </c>
      <c r="Y10" s="60" t="n">
        <f aca="false">IF(Y9=1,Y$4,999)</f>
        <v>999</v>
      </c>
      <c r="Z10" s="60" t="n">
        <f aca="false">IF(Z9=1,Z$4,999)</f>
        <v>999</v>
      </c>
      <c r="AA10" s="60" t="n">
        <f aca="false">IF(AA9=1,AA$4,999)</f>
        <v>999</v>
      </c>
      <c r="AB10" s="60" t="n">
        <f aca="false">IF(AB9=1,AB$4,999)</f>
        <v>999</v>
      </c>
      <c r="AC10" s="60" t="n">
        <f aca="false">IF(AC9=1,AC$4,999)</f>
        <v>999</v>
      </c>
      <c r="AD10" s="60" t="n">
        <f aca="false">IF(AD9=1,AD$4,999)</f>
        <v>999</v>
      </c>
      <c r="AE10" s="60" t="n">
        <f aca="false">IF(AE9=1,AE$4,999)</f>
        <v>999</v>
      </c>
      <c r="AF10" s="60" t="n">
        <f aca="false">IF(AF9=1,AF$4,999)</f>
        <v>999</v>
      </c>
      <c r="AG10" s="60" t="n">
        <f aca="false">IF(AG9=1,AG$4,999)</f>
        <v>999</v>
      </c>
      <c r="AH10" s="60" t="n">
        <f aca="false">IF(AH9=1,AH$4,999)</f>
        <v>999</v>
      </c>
      <c r="AI10" s="60" t="n">
        <f aca="false">IF(AI9=1,AI$4,999)</f>
        <v>999</v>
      </c>
      <c r="AJ10" s="60" t="n">
        <f aca="false">IF(AJ9=1,AJ$4,999)</f>
        <v>999</v>
      </c>
      <c r="AK10" s="60" t="n">
        <f aca="false">IF(AK9=1,AK$4,999)</f>
        <v>999</v>
      </c>
      <c r="AL10" s="60" t="n">
        <f aca="false">IF(AL9=1,AL$4,999)</f>
        <v>999</v>
      </c>
      <c r="AM10" s="60" t="n">
        <f aca="false">IF(AM9=1,AM$4,999)</f>
        <v>999</v>
      </c>
    </row>
    <row r="11" customFormat="false" ht="15" hidden="false" customHeight="false" outlineLevel="0" collapsed="false">
      <c r="A11" s="14" t="s">
        <v>270</v>
      </c>
      <c r="D11" s="60" t="n">
        <f aca="false">IF(KQKD!D18&gt;0,D$4,999)</f>
        <v>999</v>
      </c>
      <c r="E11" s="60" t="n">
        <f aca="false">IF(KQKD!E18&gt;0,E$4,999)</f>
        <v>999</v>
      </c>
      <c r="F11" s="60" t="n">
        <f aca="false">IF(KQKD!F18&gt;0,F$4,999)</f>
        <v>999</v>
      </c>
      <c r="G11" s="60" t="n">
        <f aca="false">IF(KQKD!G18&gt;0,G$4,999)</f>
        <v>999</v>
      </c>
      <c r="H11" s="60" t="n">
        <f aca="false">IF(KQKD!H18&gt;0,H$4,999)</f>
        <v>999</v>
      </c>
      <c r="I11" s="60" t="n">
        <f aca="false">IF(KQKD!I18&gt;0,I$4,999)</f>
        <v>999</v>
      </c>
      <c r="J11" s="60" t="n">
        <f aca="false">IF(KQKD!J18&gt;0,J$4,999)</f>
        <v>999</v>
      </c>
      <c r="K11" s="60" t="n">
        <f aca="false">IF(KQKD!K18&gt;0,K$4,999)</f>
        <v>999</v>
      </c>
      <c r="L11" s="60" t="n">
        <f aca="false">IF(KQKD!L18&gt;0,L$4,999)</f>
        <v>999</v>
      </c>
      <c r="M11" s="60" t="n">
        <f aca="false">IF(KQKD!M18&gt;0,M$4,999)</f>
        <v>999</v>
      </c>
      <c r="N11" s="60" t="n">
        <f aca="false">IF(KQKD!N18&gt;0,N$4,999)</f>
        <v>999</v>
      </c>
      <c r="O11" s="60" t="n">
        <f aca="false">IF(KQKD!O18&gt;0,O$4,999)</f>
        <v>999</v>
      </c>
      <c r="P11" s="60" t="n">
        <f aca="false">IF(KQKD!P18&gt;0,P$4,999)</f>
        <v>999</v>
      </c>
      <c r="Q11" s="60" t="n">
        <f aca="false">IF(KQKD!Q18&gt;0,Q$4,999)</f>
        <v>999</v>
      </c>
      <c r="R11" s="60" t="n">
        <f aca="false">IF(KQKD!R18&gt;0,R$4,999)</f>
        <v>999</v>
      </c>
      <c r="S11" s="60" t="n">
        <f aca="false">IF(KQKD!S18&gt;0,S$4,999)</f>
        <v>999</v>
      </c>
      <c r="T11" s="60" t="n">
        <f aca="false">IF(KQKD!T18&gt;0,T$4,999)</f>
        <v>999</v>
      </c>
      <c r="U11" s="60" t="n">
        <f aca="false">IF(KQKD!U18&gt;0,U$4,999)</f>
        <v>999</v>
      </c>
      <c r="V11" s="60" t="n">
        <f aca="false">IF(KQKD!V18&gt;0,V$4,999)</f>
        <v>999</v>
      </c>
      <c r="W11" s="60" t="n">
        <f aca="false">IF(KQKD!W18&gt;0,W$4,999)</f>
        <v>999</v>
      </c>
      <c r="X11" s="60" t="n">
        <f aca="false">IF(KQKD!X18&gt;0,X$4,999)</f>
        <v>999</v>
      </c>
      <c r="Y11" s="60" t="n">
        <f aca="false">IF(KQKD!Y18&gt;0,Y$4,999)</f>
        <v>999</v>
      </c>
      <c r="Z11" s="60" t="n">
        <f aca="false">IF(KQKD!Z18&gt;0,Z$4,999)</f>
        <v>999</v>
      </c>
      <c r="AA11" s="60" t="n">
        <f aca="false">IF(KQKD!AA18&gt;0,AA$4,999)</f>
        <v>999</v>
      </c>
      <c r="AB11" s="60" t="n">
        <f aca="false">IF(KQKD!AB18&gt;0,AB$4,999)</f>
        <v>999</v>
      </c>
      <c r="AC11" s="60" t="n">
        <f aca="false">IF(KQKD!AC18&gt;0,AC$4,999)</f>
        <v>999</v>
      </c>
      <c r="AD11" s="60" t="n">
        <f aca="false">IF(KQKD!AD18&gt;0,AD$4,999)</f>
        <v>999</v>
      </c>
      <c r="AE11" s="60" t="n">
        <f aca="false">IF(KQKD!AE18&gt;0,AE$4,999)</f>
        <v>999</v>
      </c>
      <c r="AF11" s="60" t="n">
        <f aca="false">IF(KQKD!AF18&gt;0,AF$4,999)</f>
        <v>999</v>
      </c>
      <c r="AG11" s="60" t="n">
        <f aca="false">IF(KQKD!AG18&gt;0,AG$4,999)</f>
        <v>999</v>
      </c>
      <c r="AH11" s="60" t="n">
        <f aca="false">IF(KQKD!AH18&gt;0,AH$4,999)</f>
        <v>999</v>
      </c>
      <c r="AI11" s="60" t="n">
        <f aca="false">IF(KQKD!AI18&gt;0,AI$4,999)</f>
        <v>999</v>
      </c>
      <c r="AJ11" s="60" t="n">
        <f aca="false">IF(KQKD!AJ18&gt;0,AJ$4,999)</f>
        <v>999</v>
      </c>
      <c r="AK11" s="60" t="n">
        <f aca="false">IF(KQKD!AK18&gt;0,AK$4,999)</f>
        <v>999</v>
      </c>
      <c r="AL11" s="60" t="n">
        <f aca="false">IF(KQKD!AL18&gt;0,AL$4,999)</f>
        <v>999</v>
      </c>
      <c r="AM11" s="60" t="n">
        <f aca="false">IF(KQKD!AM18&gt;0,AM$4,999)</f>
        <v>999</v>
      </c>
    </row>
    <row r="13" customFormat="false" ht="15" hidden="false" customHeight="false" outlineLevel="0" collapsed="false">
      <c r="A13" s="12" t="s">
        <v>271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customFormat="false" ht="15" hidden="false" customHeight="false" outlineLevel="0" collapsed="false">
      <c r="A14" s="14" t="s">
        <v>272</v>
      </c>
      <c r="B14" s="41" t="n">
        <f aca="false">SUMPRODUCT(ABS(D8:AM8))</f>
        <v>0</v>
      </c>
    </row>
    <row r="15" customFormat="false" ht="15" hidden="false" customHeight="false" outlineLevel="0" collapsed="false">
      <c r="A15" s="14" t="s">
        <v>273</v>
      </c>
      <c r="B15" s="23" t="str">
        <f aca="false">IF(B14&lt;0.001,"OK","LỖI – kiểm tra lại")</f>
        <v>OK</v>
      </c>
    </row>
    <row r="16" customFormat="false" ht="15" hidden="false" customHeight="false" outlineLevel="0" collapsed="false">
      <c r="A16" s="14" t="s">
        <v>274</v>
      </c>
      <c r="B16" s="61" t="n">
        <f aca="false">SUM(D9:AM9)</f>
        <v>0</v>
      </c>
    </row>
    <row r="17" customFormat="false" ht="15" hidden="false" customHeight="false" outlineLevel="0" collapsed="false">
      <c r="A17" s="14" t="s">
        <v>54</v>
      </c>
      <c r="B17" s="61" t="str">
        <f aca="false">IF(MIN(D10:AM10)=999,"Không có",MIN(D10:AM10))</f>
        <v>Không có</v>
      </c>
    </row>
    <row r="18" customFormat="false" ht="15" hidden="false" customHeight="false" outlineLevel="0" collapsed="false">
      <c r="A18" s="14" t="s">
        <v>56</v>
      </c>
      <c r="B18" s="61" t="str">
        <f aca="false">IF(MIN(D11:AM11)=999,"Chưa đạt trong 36 tháng",MIN(D11:AM11))</f>
        <v>Chưa đạt trong 36 tháng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2026-09-19T04:15:15Z</dcterms:created>
  <dc:creator>openpyxl</dc:creator>
  <dc:description/>
  <dc:language>en-US</dc:language>
  <cp:lastModifiedBy/>
  <dcterms:modified xsi:type="dcterms:W3CDTF">2026-09-19T04:15:17Z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